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709FB026-B662-4C1D-A9C4-E8DBCB189378}" xr6:coauthVersionLast="47" xr6:coauthVersionMax="47" xr10:uidLastSave="{D671A94B-9920-4CA8-93F3-26B465E57C06}"/>
  <bookViews>
    <workbookView xWindow="1900" yWindow="1900" windowWidth="14400" windowHeight="7360" xr2:uid="{90AD7267-FEC0-479D-A7D9-A9D039EA08E1}"/>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E455" i="14"/>
  <c r="D455" i="14"/>
  <c r="D454" i="14"/>
  <c r="E454" i="14" s="1"/>
  <c r="D453" i="14"/>
  <c r="E453" i="14" s="1"/>
  <c r="D452" i="14"/>
  <c r="E452" i="14" s="1"/>
  <c r="E451" i="14"/>
  <c r="D451" i="14"/>
  <c r="D450" i="14"/>
  <c r="E450" i="14" s="1"/>
  <c r="D449" i="14"/>
  <c r="E449" i="14" s="1"/>
  <c r="D448" i="14"/>
  <c r="E448" i="14" s="1"/>
  <c r="E447" i="14"/>
  <c r="D447" i="14"/>
  <c r="D446" i="14"/>
  <c r="E446" i="14" s="1"/>
  <c r="D445" i="14"/>
  <c r="E445" i="14" s="1"/>
  <c r="D444" i="14"/>
  <c r="E444" i="14" s="1"/>
  <c r="E443" i="14"/>
  <c r="D443" i="14"/>
  <c r="D442" i="14"/>
  <c r="E442" i="14" s="1"/>
  <c r="D441" i="14"/>
  <c r="E441" i="14" s="1"/>
  <c r="D440" i="14"/>
  <c r="E440" i="14" s="1"/>
  <c r="E439" i="14"/>
  <c r="D439" i="14"/>
  <c r="D438" i="14"/>
  <c r="E438" i="14" s="1"/>
  <c r="D437" i="14"/>
  <c r="E437" i="14" s="1"/>
  <c r="D436" i="14"/>
  <c r="E436" i="14" s="1"/>
  <c r="E435" i="14"/>
  <c r="D435" i="14"/>
  <c r="D434" i="14"/>
  <c r="E434" i="14" s="1"/>
  <c r="D433" i="14"/>
  <c r="E433" i="14" s="1"/>
  <c r="D432" i="14"/>
  <c r="E432" i="14" s="1"/>
  <c r="E431" i="14"/>
  <c r="D431" i="14"/>
  <c r="D430" i="14"/>
  <c r="E430" i="14" s="1"/>
  <c r="D429" i="14"/>
  <c r="E429" i="14" s="1"/>
  <c r="D428" i="14"/>
  <c r="E428" i="14" s="1"/>
  <c r="E427" i="14"/>
  <c r="D427" i="14"/>
  <c r="D426" i="14"/>
  <c r="E426" i="14" s="1"/>
  <c r="D425" i="14"/>
  <c r="E425" i="14" s="1"/>
  <c r="D424" i="14"/>
  <c r="E424" i="14" s="1"/>
  <c r="E423" i="14"/>
  <c r="D423" i="14"/>
  <c r="D422" i="14"/>
  <c r="E422" i="14" s="1"/>
  <c r="D421" i="14"/>
  <c r="E421" i="14" s="1"/>
  <c r="D420" i="14"/>
  <c r="E420" i="14" s="1"/>
  <c r="E419" i="14"/>
  <c r="D419" i="14"/>
  <c r="D418" i="14"/>
  <c r="E418" i="14" s="1"/>
  <c r="D417" i="14"/>
  <c r="E417" i="14" s="1"/>
  <c r="D416" i="14"/>
  <c r="E416" i="14" s="1"/>
  <c r="E415" i="14"/>
  <c r="D415" i="14"/>
  <c r="D414" i="14"/>
  <c r="E414" i="14" s="1"/>
  <c r="D413" i="14"/>
  <c r="E413" i="14" s="1"/>
  <c r="D412" i="14"/>
  <c r="E412" i="14" s="1"/>
  <c r="E411" i="14"/>
  <c r="D411" i="14"/>
  <c r="D410" i="14"/>
  <c r="E410" i="14" s="1"/>
  <c r="D409" i="14"/>
  <c r="E409" i="14" s="1"/>
  <c r="D408" i="14"/>
  <c r="E408" i="14" s="1"/>
  <c r="E407" i="14"/>
  <c r="D407" i="14"/>
  <c r="D406" i="14"/>
  <c r="E406" i="14" s="1"/>
  <c r="D405" i="14"/>
  <c r="E405" i="14" s="1"/>
  <c r="D404" i="14"/>
  <c r="E404" i="14" s="1"/>
  <c r="E403" i="14"/>
  <c r="D403" i="14"/>
  <c r="D402" i="14"/>
  <c r="E402" i="14" s="1"/>
  <c r="D401" i="14"/>
  <c r="E401" i="14" s="1"/>
  <c r="D400" i="14"/>
  <c r="E400" i="14" s="1"/>
  <c r="E399" i="14"/>
  <c r="D399" i="14"/>
  <c r="D398" i="14"/>
  <c r="E398" i="14" s="1"/>
  <c r="D397" i="14"/>
  <c r="E397" i="14" s="1"/>
  <c r="D396" i="14"/>
  <c r="E396" i="14" s="1"/>
  <c r="E395" i="14"/>
  <c r="D395" i="14"/>
  <c r="D394" i="14"/>
  <c r="E394" i="14" s="1"/>
  <c r="D393" i="14"/>
  <c r="E393" i="14" s="1"/>
  <c r="D392" i="14"/>
  <c r="E392" i="14" s="1"/>
  <c r="E391" i="14"/>
  <c r="D391" i="14"/>
  <c r="D390" i="14"/>
  <c r="E390" i="14" s="1"/>
  <c r="D389" i="14"/>
  <c r="E389" i="14" s="1"/>
  <c r="D388" i="14"/>
  <c r="E388" i="14" s="1"/>
  <c r="E387" i="14"/>
  <c r="D387" i="14"/>
  <c r="D386" i="14"/>
  <c r="E386" i="14" s="1"/>
  <c r="D385" i="14"/>
  <c r="E385" i="14" s="1"/>
  <c r="D384" i="14"/>
  <c r="E384" i="14" s="1"/>
  <c r="E383" i="14"/>
  <c r="D383" i="14"/>
  <c r="D382" i="14"/>
  <c r="E382" i="14" s="1"/>
  <c r="D381" i="14"/>
  <c r="E381" i="14" s="1"/>
  <c r="D380" i="14"/>
  <c r="E380" i="14" s="1"/>
  <c r="E379" i="14"/>
  <c r="D379" i="14"/>
  <c r="D378" i="14"/>
  <c r="E378" i="14" s="1"/>
  <c r="D377" i="14"/>
  <c r="E377" i="14" s="1"/>
  <c r="D376" i="14"/>
  <c r="E376" i="14" s="1"/>
  <c r="E375" i="14"/>
  <c r="D375" i="14"/>
  <c r="D374" i="14"/>
  <c r="E374" i="14" s="1"/>
  <c r="D373" i="14"/>
  <c r="E373" i="14" s="1"/>
  <c r="D372" i="14"/>
  <c r="E372" i="14" s="1"/>
  <c r="E371" i="14"/>
  <c r="D371" i="14"/>
  <c r="D370" i="14"/>
  <c r="E370" i="14" s="1"/>
  <c r="D369" i="14"/>
  <c r="E369" i="14" s="1"/>
  <c r="D368" i="14"/>
  <c r="E368" i="14" s="1"/>
  <c r="E367" i="14"/>
  <c r="D367" i="14"/>
  <c r="D366" i="14"/>
  <c r="E366" i="14" s="1"/>
  <c r="D365" i="14"/>
  <c r="E365" i="14" s="1"/>
  <c r="D364" i="14"/>
  <c r="E364" i="14" s="1"/>
  <c r="E363" i="14"/>
  <c r="D363" i="14"/>
  <c r="D362" i="14"/>
  <c r="E362" i="14" s="1"/>
  <c r="D361" i="14"/>
  <c r="E361" i="14" s="1"/>
  <c r="D360" i="14"/>
  <c r="E360" i="14" s="1"/>
  <c r="E359" i="14"/>
  <c r="D359" i="14"/>
  <c r="D358" i="14"/>
  <c r="E358" i="14" s="1"/>
  <c r="D357" i="14"/>
  <c r="E357" i="14" s="1"/>
  <c r="D356" i="14"/>
  <c r="E356" i="14" s="1"/>
  <c r="E355" i="14"/>
  <c r="D355" i="14"/>
  <c r="D354" i="14"/>
  <c r="E354" i="14" s="1"/>
  <c r="D353" i="14"/>
  <c r="E353" i="14" s="1"/>
  <c r="D352" i="14"/>
  <c r="E352" i="14" s="1"/>
  <c r="E351" i="14"/>
  <c r="D351" i="14"/>
  <c r="D350" i="14"/>
  <c r="E350" i="14" s="1"/>
  <c r="D349" i="14"/>
  <c r="E349" i="14" s="1"/>
  <c r="D348" i="14"/>
  <c r="E348" i="14" s="1"/>
  <c r="E347" i="14"/>
  <c r="D347" i="14"/>
  <c r="D346" i="14"/>
  <c r="E346" i="14" s="1"/>
  <c r="D345" i="14"/>
  <c r="E345" i="14" s="1"/>
  <c r="D344" i="14"/>
  <c r="E344" i="14" s="1"/>
  <c r="E343" i="14"/>
  <c r="D343" i="14"/>
  <c r="D342" i="14"/>
  <c r="E342" i="14" s="1"/>
  <c r="D341" i="14"/>
  <c r="E341" i="14" s="1"/>
  <c r="D340" i="14"/>
  <c r="E340" i="14" s="1"/>
  <c r="E339" i="14"/>
  <c r="D339" i="14"/>
  <c r="D338" i="14"/>
  <c r="E338" i="14" s="1"/>
  <c r="D337" i="14"/>
  <c r="E337" i="14" s="1"/>
  <c r="D336" i="14"/>
  <c r="E336" i="14" s="1"/>
  <c r="E335" i="14"/>
  <c r="D335" i="14"/>
  <c r="D334" i="14"/>
  <c r="E334" i="14" s="1"/>
  <c r="D333" i="14"/>
  <c r="E333" i="14" s="1"/>
  <c r="D332" i="14"/>
  <c r="E332" i="14" s="1"/>
  <c r="E331" i="14"/>
  <c r="D331" i="14"/>
  <c r="D330" i="14"/>
  <c r="E330" i="14" s="1"/>
  <c r="D329" i="14"/>
  <c r="E329" i="14" s="1"/>
  <c r="D328" i="14"/>
  <c r="E328" i="14" s="1"/>
  <c r="E327" i="14"/>
  <c r="D327" i="14"/>
  <c r="D326" i="14"/>
  <c r="E326" i="14" s="1"/>
  <c r="D325" i="14"/>
  <c r="E325" i="14" s="1"/>
  <c r="D324" i="14"/>
  <c r="E324" i="14" s="1"/>
  <c r="E323" i="14"/>
  <c r="D323" i="14"/>
  <c r="D322" i="14"/>
  <c r="E322" i="14" s="1"/>
  <c r="D321" i="14"/>
  <c r="E321" i="14" s="1"/>
  <c r="D320" i="14"/>
  <c r="E320" i="14" s="1"/>
  <c r="E319" i="14"/>
  <c r="D319" i="14"/>
  <c r="D318" i="14"/>
  <c r="E318" i="14" s="1"/>
  <c r="D317" i="14"/>
  <c r="E317" i="14" s="1"/>
  <c r="D316" i="14"/>
  <c r="E316" i="14" s="1"/>
  <c r="E315" i="14"/>
  <c r="D315" i="14"/>
  <c r="D314" i="14"/>
  <c r="E314" i="14" s="1"/>
  <c r="D313" i="14"/>
  <c r="E313" i="14" s="1"/>
  <c r="D312" i="14"/>
  <c r="E312" i="14" s="1"/>
  <c r="E311" i="14"/>
  <c r="D311" i="14"/>
  <c r="D310" i="14"/>
  <c r="E310" i="14" s="1"/>
  <c r="D309" i="14"/>
  <c r="E309" i="14" s="1"/>
  <c r="D308" i="14"/>
  <c r="E308" i="14" s="1"/>
  <c r="E307" i="14"/>
  <c r="D307" i="14"/>
  <c r="D306" i="14"/>
  <c r="E306" i="14" s="1"/>
  <c r="D305" i="14"/>
  <c r="E305" i="14" s="1"/>
  <c r="D304" i="14"/>
  <c r="E304" i="14" s="1"/>
  <c r="E303" i="14"/>
  <c r="D303" i="14"/>
  <c r="D302" i="14"/>
  <c r="E302" i="14" s="1"/>
  <c r="D301" i="14"/>
  <c r="E301" i="14" s="1"/>
  <c r="D300" i="14"/>
  <c r="E300" i="14" s="1"/>
  <c r="E299" i="14"/>
  <c r="D299" i="14"/>
  <c r="D298" i="14"/>
  <c r="E298" i="14" s="1"/>
  <c r="D297" i="14"/>
  <c r="E297" i="14" s="1"/>
  <c r="D296" i="14"/>
  <c r="E296" i="14" s="1"/>
  <c r="E295" i="14"/>
  <c r="D295" i="14"/>
  <c r="D294" i="14"/>
  <c r="E294" i="14" s="1"/>
  <c r="D293" i="14"/>
  <c r="E293" i="14" s="1"/>
  <c r="D292" i="14"/>
  <c r="E292" i="14" s="1"/>
  <c r="E291" i="14"/>
  <c r="D291" i="14"/>
  <c r="D290" i="14"/>
  <c r="E290" i="14" s="1"/>
  <c r="D289" i="14"/>
  <c r="E289" i="14" s="1"/>
  <c r="D288" i="14"/>
  <c r="E288" i="14" s="1"/>
  <c r="E287" i="14"/>
  <c r="D287" i="14"/>
  <c r="D286" i="14"/>
  <c r="E286" i="14" s="1"/>
  <c r="D285" i="14"/>
  <c r="E285" i="14" s="1"/>
  <c r="D284" i="14"/>
  <c r="E284" i="14" s="1"/>
  <c r="E283" i="14"/>
  <c r="D283" i="14"/>
  <c r="D282" i="14"/>
  <c r="E282" i="14" s="1"/>
  <c r="D281" i="14"/>
  <c r="E281" i="14" s="1"/>
  <c r="D280" i="14"/>
  <c r="E280" i="14" s="1"/>
  <c r="E279" i="14"/>
  <c r="D279" i="14"/>
  <c r="D278" i="14"/>
  <c r="E278" i="14" s="1"/>
  <c r="D277" i="14"/>
  <c r="E277" i="14" s="1"/>
  <c r="D276" i="14"/>
  <c r="E276" i="14" s="1"/>
  <c r="E275" i="14"/>
  <c r="D275" i="14"/>
  <c r="D274" i="14"/>
  <c r="E274" i="14" s="1"/>
  <c r="D273" i="14"/>
  <c r="E273" i="14" s="1"/>
  <c r="D272" i="14"/>
  <c r="E272" i="14" s="1"/>
  <c r="E271" i="14"/>
  <c r="D271" i="14"/>
  <c r="D270" i="14"/>
  <c r="E270" i="14" s="1"/>
  <c r="D269" i="14"/>
  <c r="E269" i="14" s="1"/>
  <c r="D268" i="14"/>
  <c r="E268" i="14" s="1"/>
  <c r="E267" i="14"/>
  <c r="D267" i="14"/>
  <c r="D266" i="14"/>
  <c r="E266" i="14" s="1"/>
  <c r="D265" i="14"/>
  <c r="E265" i="14" s="1"/>
  <c r="D264" i="14"/>
  <c r="E264" i="14" s="1"/>
  <c r="E263" i="14"/>
  <c r="D263" i="14"/>
  <c r="D262" i="14"/>
  <c r="E262" i="14" s="1"/>
  <c r="D261" i="14"/>
  <c r="E261" i="14" s="1"/>
  <c r="D260" i="14"/>
  <c r="E260" i="14" s="1"/>
  <c r="E259" i="14"/>
  <c r="D259" i="14"/>
  <c r="D258" i="14"/>
  <c r="E258" i="14" s="1"/>
  <c r="D257" i="14"/>
  <c r="E257" i="14" s="1"/>
  <c r="D256" i="14"/>
  <c r="E256" i="14" s="1"/>
  <c r="E255" i="14"/>
  <c r="D255" i="14"/>
  <c r="D254" i="14"/>
  <c r="E254" i="14" s="1"/>
  <c r="D253" i="14"/>
  <c r="E253" i="14" s="1"/>
  <c r="D252" i="14"/>
  <c r="E252" i="14" s="1"/>
  <c r="E251" i="14"/>
  <c r="D251" i="14"/>
  <c r="D250" i="14"/>
  <c r="E250" i="14" s="1"/>
  <c r="D249" i="14"/>
  <c r="E249" i="14" s="1"/>
  <c r="D248" i="14"/>
  <c r="E248" i="14" s="1"/>
  <c r="E247" i="14"/>
  <c r="D247" i="14"/>
  <c r="D246" i="14"/>
  <c r="E246" i="14" s="1"/>
  <c r="D245" i="14"/>
  <c r="E245" i="14" s="1"/>
  <c r="D244" i="14"/>
  <c r="E244" i="14" s="1"/>
  <c r="E243" i="14"/>
  <c r="D243" i="14"/>
  <c r="D242" i="14"/>
  <c r="E242" i="14" s="1"/>
  <c r="D241" i="14"/>
  <c r="E241" i="14" s="1"/>
  <c r="D240" i="14"/>
  <c r="E240" i="14" s="1"/>
  <c r="E239" i="14"/>
  <c r="D239" i="14"/>
  <c r="D238" i="14"/>
  <c r="E238" i="14" s="1"/>
  <c r="D237" i="14"/>
  <c r="E237" i="14" s="1"/>
  <c r="D236" i="14"/>
  <c r="E236" i="14" s="1"/>
  <c r="E235" i="14"/>
  <c r="D235" i="14"/>
  <c r="D234" i="14"/>
  <c r="E234" i="14" s="1"/>
  <c r="D233" i="14"/>
  <c r="E233" i="14" s="1"/>
  <c r="D232" i="14"/>
  <c r="E232" i="14" s="1"/>
  <c r="E231" i="14"/>
  <c r="D231" i="14"/>
  <c r="D230" i="14"/>
  <c r="E230" i="14" s="1"/>
  <c r="D229" i="14"/>
  <c r="E229" i="14" s="1"/>
  <c r="D228" i="14"/>
  <c r="E228" i="14" s="1"/>
  <c r="E227" i="14"/>
  <c r="D227" i="14"/>
  <c r="D226" i="14"/>
  <c r="E226" i="14" s="1"/>
  <c r="D225" i="14"/>
  <c r="E225" i="14" s="1"/>
  <c r="D224" i="14"/>
  <c r="E224" i="14" s="1"/>
  <c r="E223" i="14"/>
  <c r="D223" i="14"/>
  <c r="D222" i="14"/>
  <c r="E222" i="14" s="1"/>
  <c r="D221" i="14"/>
  <c r="E221" i="14" s="1"/>
  <c r="D220" i="14"/>
  <c r="E220" i="14" s="1"/>
  <c r="E219" i="14"/>
  <c r="D219" i="14"/>
  <c r="D218" i="14"/>
  <c r="E218" i="14" s="1"/>
  <c r="D217" i="14"/>
  <c r="E217" i="14" s="1"/>
  <c r="D216" i="14"/>
  <c r="E216" i="14" s="1"/>
  <c r="E215" i="14"/>
  <c r="D215" i="14"/>
  <c r="D214" i="14"/>
  <c r="E214" i="14" s="1"/>
  <c r="D213" i="14"/>
  <c r="E213" i="14" s="1"/>
  <c r="D212" i="14"/>
  <c r="E212" i="14" s="1"/>
  <c r="E211" i="14"/>
  <c r="D211" i="14"/>
  <c r="D210" i="14"/>
  <c r="E210" i="14" s="1"/>
  <c r="D209" i="14"/>
  <c r="E209" i="14" s="1"/>
  <c r="D208" i="14"/>
  <c r="E208" i="14" s="1"/>
  <c r="E207" i="14"/>
  <c r="D207" i="14"/>
  <c r="D206" i="14"/>
  <c r="E206" i="14" s="1"/>
  <c r="D205" i="14"/>
  <c r="E205" i="14" s="1"/>
  <c r="D204" i="14"/>
  <c r="E204" i="14" s="1"/>
  <c r="E203" i="14"/>
  <c r="D203" i="14"/>
  <c r="D202" i="14"/>
  <c r="E202" i="14" s="1"/>
  <c r="D201" i="14"/>
  <c r="E201" i="14" s="1"/>
  <c r="D200" i="14"/>
  <c r="E200" i="14" s="1"/>
  <c r="E199" i="14"/>
  <c r="D199" i="14"/>
  <c r="D198" i="14"/>
  <c r="E198" i="14" s="1"/>
  <c r="D197" i="14"/>
  <c r="E197" i="14" s="1"/>
  <c r="D196" i="14"/>
  <c r="E196" i="14" s="1"/>
  <c r="E195" i="14"/>
  <c r="D195" i="14"/>
  <c r="D194" i="14"/>
  <c r="E194" i="14" s="1"/>
  <c r="D193" i="14"/>
  <c r="E193" i="14" s="1"/>
  <c r="D192" i="14"/>
  <c r="E192" i="14" s="1"/>
  <c r="E191" i="14"/>
  <c r="D191" i="14"/>
  <c r="D190" i="14"/>
  <c r="E190" i="14" s="1"/>
  <c r="D189" i="14"/>
  <c r="E189" i="14" s="1"/>
  <c r="D188" i="14"/>
  <c r="E188" i="14" s="1"/>
  <c r="E187" i="14"/>
  <c r="D187" i="14"/>
  <c r="D186" i="14"/>
  <c r="E186" i="14" s="1"/>
  <c r="D185" i="14"/>
  <c r="E185" i="14" s="1"/>
  <c r="D184" i="14"/>
  <c r="E184" i="14" s="1"/>
  <c r="E183" i="14"/>
  <c r="D183" i="14"/>
  <c r="D182" i="14"/>
  <c r="E182" i="14" s="1"/>
  <c r="D181" i="14"/>
  <c r="E181" i="14" s="1"/>
  <c r="D180" i="14"/>
  <c r="E180" i="14" s="1"/>
  <c r="E179" i="14"/>
  <c r="D179" i="14"/>
  <c r="D178" i="14"/>
  <c r="E178" i="14" s="1"/>
  <c r="D177" i="14"/>
  <c r="E177" i="14" s="1"/>
  <c r="D176" i="14"/>
  <c r="E176" i="14" s="1"/>
  <c r="E175" i="14"/>
  <c r="D175" i="14"/>
  <c r="D174" i="14"/>
  <c r="E174" i="14" s="1"/>
  <c r="D173" i="14"/>
  <c r="E173" i="14" s="1"/>
  <c r="D172" i="14"/>
  <c r="E172" i="14" s="1"/>
  <c r="E171" i="14"/>
  <c r="D171" i="14"/>
  <c r="D170" i="14"/>
  <c r="E170" i="14" s="1"/>
  <c r="D169" i="14"/>
  <c r="E169" i="14" s="1"/>
  <c r="D168" i="14"/>
  <c r="E168" i="14" s="1"/>
  <c r="E167" i="14"/>
  <c r="D167" i="14"/>
  <c r="D166" i="14"/>
  <c r="E166" i="14" s="1"/>
  <c r="D165" i="14"/>
  <c r="E165" i="14" s="1"/>
  <c r="D164" i="14"/>
  <c r="E164" i="14" s="1"/>
  <c r="E163" i="14"/>
  <c r="D163" i="14"/>
  <c r="D162" i="14"/>
  <c r="E162" i="14" s="1"/>
  <c r="D161" i="14"/>
  <c r="E161" i="14" s="1"/>
  <c r="D160" i="14"/>
  <c r="E160" i="14" s="1"/>
  <c r="E159" i="14"/>
  <c r="D159" i="14"/>
  <c r="D158" i="14"/>
  <c r="E158" i="14" s="1"/>
  <c r="D157" i="14"/>
  <c r="E157" i="14" s="1"/>
  <c r="D156" i="14"/>
  <c r="E156" i="14" s="1"/>
  <c r="E155" i="14"/>
  <c r="D155" i="14"/>
  <c r="D154" i="14"/>
  <c r="E154" i="14" s="1"/>
  <c r="D153" i="14"/>
  <c r="E153" i="14" s="1"/>
  <c r="D152" i="14"/>
  <c r="E152" i="14" s="1"/>
  <c r="E151" i="14"/>
  <c r="D151" i="14"/>
  <c r="D150" i="14"/>
  <c r="E150" i="14" s="1"/>
  <c r="D149" i="14"/>
  <c r="E149" i="14" s="1"/>
  <c r="D148" i="14"/>
  <c r="E148" i="14" s="1"/>
  <c r="E147" i="14"/>
  <c r="D147" i="14"/>
  <c r="D146" i="14"/>
  <c r="E146" i="14" s="1"/>
  <c r="D145" i="14"/>
  <c r="E145" i="14" s="1"/>
  <c r="D144" i="14"/>
  <c r="E144" i="14" s="1"/>
  <c r="E143" i="14"/>
  <c r="D143" i="14"/>
  <c r="D142" i="14"/>
  <c r="E142" i="14" s="1"/>
  <c r="D141" i="14"/>
  <c r="E141" i="14" s="1"/>
  <c r="D140" i="14"/>
  <c r="E140" i="14" s="1"/>
  <c r="E139" i="14"/>
  <c r="D139" i="14"/>
  <c r="D138" i="14"/>
  <c r="E138" i="14" s="1"/>
  <c r="D137" i="14"/>
  <c r="E137" i="14" s="1"/>
  <c r="D136" i="14"/>
  <c r="E136" i="14" s="1"/>
  <c r="E135" i="14"/>
  <c r="D135" i="14"/>
  <c r="D134" i="14"/>
  <c r="E134" i="14" s="1"/>
  <c r="D133" i="14"/>
  <c r="E133" i="14" s="1"/>
  <c r="D132" i="14"/>
  <c r="E132" i="14" s="1"/>
  <c r="E131" i="14"/>
  <c r="D131" i="14"/>
  <c r="D130" i="14"/>
  <c r="E130" i="14" s="1"/>
  <c r="D129" i="14"/>
  <c r="E129" i="14" s="1"/>
  <c r="D128" i="14"/>
  <c r="E128" i="14" s="1"/>
  <c r="E127" i="14"/>
  <c r="D127" i="14"/>
  <c r="D126" i="14"/>
  <c r="E126" i="14" s="1"/>
  <c r="D125" i="14"/>
  <c r="E125" i="14" s="1"/>
  <c r="D124" i="14"/>
  <c r="E124" i="14" s="1"/>
  <c r="E123" i="14"/>
  <c r="D123" i="14"/>
  <c r="D122" i="14"/>
  <c r="E122" i="14" s="1"/>
  <c r="D121" i="14"/>
  <c r="E121" i="14" s="1"/>
  <c r="D120" i="14"/>
  <c r="E120" i="14" s="1"/>
  <c r="E119" i="14"/>
  <c r="D119" i="14"/>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J45" i="14"/>
  <c r="E45" i="14"/>
  <c r="D45" i="14"/>
  <c r="J44" i="14"/>
  <c r="E44" i="14"/>
  <c r="D44" i="14"/>
  <c r="J43" i="14"/>
  <c r="E43" i="14"/>
  <c r="D43" i="14"/>
  <c r="J42" i="14"/>
  <c r="E42" i="14"/>
  <c r="D42" i="14"/>
  <c r="J41" i="14"/>
  <c r="E41" i="14"/>
  <c r="D41" i="14"/>
  <c r="J40" i="14"/>
  <c r="E40" i="14"/>
  <c r="D40" i="14"/>
  <c r="J39" i="14"/>
  <c r="E39" i="14"/>
  <c r="D39" i="14"/>
  <c r="J38" i="14"/>
  <c r="E38" i="14"/>
  <c r="D38" i="14"/>
  <c r="J37" i="14"/>
  <c r="E37" i="14"/>
  <c r="D37" i="14"/>
  <c r="J36" i="14"/>
  <c r="D36" i="14"/>
  <c r="E36" i="14" s="1"/>
  <c r="J35" i="14"/>
  <c r="E35" i="14"/>
  <c r="D35" i="14"/>
  <c r="J34" i="14"/>
  <c r="D34" i="14"/>
  <c r="E34" i="14" s="1"/>
  <c r="J33" i="14"/>
  <c r="E33" i="14"/>
  <c r="D33" i="14"/>
  <c r="J32" i="14"/>
  <c r="D32" i="14"/>
  <c r="E32" i="14" s="1"/>
  <c r="J31" i="14"/>
  <c r="E31" i="14"/>
  <c r="D31" i="14"/>
  <c r="J30" i="14"/>
  <c r="D30" i="14"/>
  <c r="E30" i="14" s="1"/>
  <c r="J29" i="14"/>
  <c r="E29" i="14"/>
  <c r="D29" i="14"/>
  <c r="J28" i="14"/>
  <c r="D28" i="14"/>
  <c r="E28" i="14" s="1"/>
  <c r="J27" i="14"/>
  <c r="E27" i="14"/>
  <c r="D27" i="14"/>
  <c r="J26" i="14"/>
  <c r="D26" i="14"/>
  <c r="E26" i="14" s="1"/>
  <c r="J25" i="14"/>
  <c r="E25" i="14"/>
  <c r="D25" i="14"/>
  <c r="J24" i="14"/>
  <c r="E24" i="14"/>
  <c r="D24" i="14"/>
  <c r="J23" i="14"/>
  <c r="D23" i="14"/>
  <c r="E23" i="14" s="1"/>
  <c r="J22" i="14"/>
  <c r="E22" i="14"/>
  <c r="D22" i="14"/>
  <c r="J21" i="14"/>
  <c r="E21" i="14"/>
  <c r="D21" i="14"/>
  <c r="J20" i="14"/>
  <c r="D20" i="14"/>
  <c r="E20" i="14" s="1"/>
  <c r="J19" i="14"/>
  <c r="D19" i="14"/>
  <c r="E19" i="14" s="1"/>
  <c r="J18" i="14"/>
  <c r="E18" i="14"/>
  <c r="D18" i="14"/>
  <c r="J17" i="14"/>
  <c r="D17" i="14"/>
  <c r="E17" i="14" s="1"/>
  <c r="AH16" i="14"/>
  <c r="AF16" i="14"/>
  <c r="AD16" i="14"/>
  <c r="J16" i="14"/>
  <c r="D16" i="14"/>
  <c r="E16" i="14" s="1"/>
  <c r="J15" i="14"/>
  <c r="D15" i="14"/>
  <c r="E15" i="14" s="1"/>
  <c r="J14" i="14"/>
  <c r="E14" i="14"/>
  <c r="D14" i="14"/>
  <c r="J13" i="14"/>
  <c r="E13" i="14"/>
  <c r="D13" i="14"/>
  <c r="J12" i="14"/>
  <c r="D12" i="14"/>
  <c r="E12" i="14" s="1"/>
  <c r="J11" i="14"/>
  <c r="D11" i="14"/>
  <c r="E11" i="14" s="1"/>
  <c r="J10" i="14"/>
  <c r="E10" i="14"/>
  <c r="D10" i="14"/>
  <c r="J9" i="14"/>
  <c r="E9" i="14"/>
  <c r="D9" i="14"/>
  <c r="J8" i="14"/>
  <c r="D8" i="14"/>
  <c r="E8" i="14" s="1"/>
  <c r="J7" i="14"/>
  <c r="D7" i="14"/>
  <c r="E7" i="14" s="1"/>
  <c r="J6" i="14"/>
  <c r="E6" i="14"/>
  <c r="D6" i="14"/>
  <c r="J5" i="14"/>
  <c r="E5" i="14"/>
  <c r="D5" i="14"/>
  <c r="J4" i="14"/>
  <c r="D4" i="14"/>
  <c r="E4" i="14" s="1"/>
  <c r="J3" i="14"/>
  <c r="D3" i="14"/>
  <c r="E3" i="14" s="1"/>
  <c r="Y2" i="14"/>
  <c r="X2" i="14"/>
  <c r="W2" i="14"/>
  <c r="R2" i="14" a="1"/>
  <c r="R2" i="14" s="1"/>
  <c r="Q2" i="14" s="1" a="1"/>
  <c r="Q2" i="14" s="1"/>
  <c r="N2" i="14" a="1"/>
  <c r="O14" i="14" s="1"/>
  <c r="K2" i="14" a="1"/>
  <c r="J2" i="14"/>
  <c r="H2" i="14" a="1"/>
  <c r="H2" i="14" s="1"/>
  <c r="G2" i="14"/>
  <c r="G2" i="14" a="1"/>
  <c r="D2" i="14"/>
  <c r="E2" i="14" s="1"/>
  <c r="A2" i="14" a="1"/>
  <c r="A2" i="14" s="1"/>
  <c r="B2" i="14" s="1" a="1"/>
  <c r="B2" i="14" s="1"/>
  <c r="AB48" i="12"/>
  <c r="N53" i="11"/>
  <c r="G49" i="11"/>
  <c r="I49" i="11" s="1"/>
  <c r="E49" i="11"/>
  <c r="G48" i="11"/>
  <c r="E48" i="11"/>
  <c r="I48" i="11" s="1"/>
  <c r="G47" i="11"/>
  <c r="I47" i="11" s="1"/>
  <c r="E47" i="1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I17" i="10" s="1"/>
  <c r="E17" i="10"/>
  <c r="G16" i="10"/>
  <c r="I16" i="10" s="1"/>
  <c r="E16" i="10"/>
  <c r="G15" i="10"/>
  <c r="E15" i="10"/>
  <c r="I15" i="10" s="1"/>
  <c r="G14" i="10"/>
  <c r="E14" i="10"/>
  <c r="E19" i="10" s="1"/>
  <c r="G13" i="10"/>
  <c r="G19" i="10" s="1"/>
  <c r="E13" i="10"/>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c r="AE798" i="6" a="1"/>
  <c r="AD798" i="6" a="1"/>
  <c r="AD798" i="6" s="1"/>
  <c r="AC798" i="6"/>
  <c r="AC798" i="6" a="1"/>
  <c r="AB798" i="6" a="1"/>
  <c r="AB798" i="6" s="1"/>
  <c r="AA798" i="6" a="1"/>
  <c r="AA798" i="6" s="1"/>
  <c r="Z798" i="6" a="1"/>
  <c r="Z798" i="6" s="1"/>
  <c r="Y798" i="6"/>
  <c r="Y798" i="6" a="1"/>
  <c r="X798" i="6" a="1"/>
  <c r="X798" i="6" s="1"/>
  <c r="W798" i="6" a="1"/>
  <c r="W798" i="6" s="1"/>
  <c r="V798" i="6" a="1"/>
  <c r="V798" i="6" s="1"/>
  <c r="U798" i="6" a="1"/>
  <c r="U798" i="6" s="1"/>
  <c r="T798" i="6" a="1"/>
  <c r="T798" i="6" s="1"/>
  <c r="S798" i="6" a="1"/>
  <c r="S798" i="6" s="1"/>
  <c r="R798" i="6" a="1"/>
  <c r="R798" i="6" s="1"/>
  <c r="Q798" i="6"/>
  <c r="Q798" i="6" a="1"/>
  <c r="P798" i="6" a="1"/>
  <c r="P798" i="6" s="1"/>
  <c r="O798" i="6" a="1"/>
  <c r="O798" i="6" s="1"/>
  <c r="N798" i="6" a="1"/>
  <c r="N798" i="6" s="1"/>
  <c r="M798" i="6"/>
  <c r="M798" i="6" a="1"/>
  <c r="L798" i="6" a="1"/>
  <c r="L798" i="6" s="1"/>
  <c r="K798" i="6" a="1"/>
  <c r="K798" i="6" s="1"/>
  <c r="AI797" i="6" a="1"/>
  <c r="AI797" i="6" s="1"/>
  <c r="AH797" i="6" a="1"/>
  <c r="AH797" i="6" s="1"/>
  <c r="AG797" i="6" a="1"/>
  <c r="AG797" i="6" s="1"/>
  <c r="AF797" i="6" a="1"/>
  <c r="AF797" i="6" s="1"/>
  <c r="AE797" i="6" a="1"/>
  <c r="AE797" i="6" s="1"/>
  <c r="AD797" i="6" a="1"/>
  <c r="AD797" i="6" s="1"/>
  <c r="AC797" i="6"/>
  <c r="AC797" i="6" a="1"/>
  <c r="AB797" i="6" a="1"/>
  <c r="AB797" i="6" s="1"/>
  <c r="AA797" i="6" a="1"/>
  <c r="AA797" i="6" s="1"/>
  <c r="Z797" i="6" a="1"/>
  <c r="Z797" i="6" s="1"/>
  <c r="Y797" i="6"/>
  <c r="Y797" i="6" a="1"/>
  <c r="X797" i="6" a="1"/>
  <c r="X797" i="6" s="1"/>
  <c r="W797" i="6" a="1"/>
  <c r="W797" i="6" s="1"/>
  <c r="V797" i="6" a="1"/>
  <c r="V797" i="6" s="1"/>
  <c r="U797" i="6"/>
  <c r="U797" i="6" a="1"/>
  <c r="T797" i="6" a="1"/>
  <c r="T797" i="6" s="1"/>
  <c r="S797" i="6" a="1"/>
  <c r="S797" i="6" s="1"/>
  <c r="R797" i="6" a="1"/>
  <c r="R797" i="6" s="1"/>
  <c r="Q797" i="6" a="1"/>
  <c r="Q797" i="6" s="1"/>
  <c r="P797" i="6" a="1"/>
  <c r="P797" i="6" s="1"/>
  <c r="O797" i="6" a="1"/>
  <c r="O797" i="6" s="1"/>
  <c r="N797" i="6" a="1"/>
  <c r="N797" i="6" s="1"/>
  <c r="M797" i="6"/>
  <c r="M797" i="6" a="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c r="Y796" i="6" a="1"/>
  <c r="X796" i="6" a="1"/>
  <c r="X796" i="6" s="1"/>
  <c r="W796" i="6" a="1"/>
  <c r="W796" i="6" s="1"/>
  <c r="V796" i="6" a="1"/>
  <c r="V796" i="6" s="1"/>
  <c r="U796" i="6"/>
  <c r="U796" i="6" a="1"/>
  <c r="T796" i="6" a="1"/>
  <c r="T796" i="6" s="1"/>
  <c r="S796" i="6" a="1"/>
  <c r="S796" i="6" s="1"/>
  <c r="R796" i="6" a="1"/>
  <c r="R796" i="6" s="1"/>
  <c r="Q796" i="6"/>
  <c r="Q796" i="6" a="1"/>
  <c r="P796" i="6" a="1"/>
  <c r="P796" i="6" s="1"/>
  <c r="O796" i="6" a="1"/>
  <c r="O796" i="6" s="1"/>
  <c r="N796" i="6" a="1"/>
  <c r="N796" i="6" s="1"/>
  <c r="M796" i="6" a="1"/>
  <c r="M796" i="6" s="1"/>
  <c r="L796" i="6" a="1"/>
  <c r="L796" i="6" s="1"/>
  <c r="K796" i="6" a="1"/>
  <c r="K796" i="6" s="1"/>
  <c r="AI795" i="6" a="1"/>
  <c r="AI795" i="6" s="1"/>
  <c r="AH795" i="6" a="1"/>
  <c r="AH795" i="6" s="1"/>
  <c r="AG795" i="6"/>
  <c r="AG795" i="6" a="1"/>
  <c r="AF795" i="6" a="1"/>
  <c r="AF795" i="6" s="1"/>
  <c r="AE795" i="6" a="1"/>
  <c r="AE795" i="6" s="1"/>
  <c r="AD795" i="6" a="1"/>
  <c r="AD795" i="6" s="1"/>
  <c r="AC795" i="6"/>
  <c r="AC795" i="6" a="1"/>
  <c r="AB795" i="6" a="1"/>
  <c r="AB795" i="6" s="1"/>
  <c r="AA795" i="6" a="1"/>
  <c r="AA795" i="6" s="1"/>
  <c r="Z795" i="6" a="1"/>
  <c r="Z795" i="6" s="1"/>
  <c r="Y795" i="6" a="1"/>
  <c r="Y795" i="6" s="1"/>
  <c r="X795" i="6" a="1"/>
  <c r="X795" i="6" s="1"/>
  <c r="W795" i="6" a="1"/>
  <c r="W795" i="6" s="1"/>
  <c r="V795" i="6" a="1"/>
  <c r="V795" i="6" s="1"/>
  <c r="U795" i="6"/>
  <c r="U795" i="6" a="1"/>
  <c r="T795" i="6" a="1"/>
  <c r="T795" i="6" s="1"/>
  <c r="S795" i="6" a="1"/>
  <c r="S795" i="6" s="1"/>
  <c r="R795" i="6" a="1"/>
  <c r="R795" i="6" s="1"/>
  <c r="Q795" i="6"/>
  <c r="Q795" i="6" a="1"/>
  <c r="P795" i="6" a="1"/>
  <c r="P795" i="6" s="1"/>
  <c r="O795" i="6" a="1"/>
  <c r="O795" i="6" s="1"/>
  <c r="N795" i="6" a="1"/>
  <c r="N795" i="6" s="1"/>
  <c r="M795" i="6" a="1"/>
  <c r="M795" i="6" s="1"/>
  <c r="L795" i="6" a="1"/>
  <c r="L795" i="6" s="1"/>
  <c r="K795" i="6" a="1"/>
  <c r="K795" i="6" s="1"/>
  <c r="AI794" i="6" a="1"/>
  <c r="AI794" i="6" s="1"/>
  <c r="AH794" i="6" a="1"/>
  <c r="AH794" i="6" s="1"/>
  <c r="AG794" i="6"/>
  <c r="AG794" i="6" a="1"/>
  <c r="AF794" i="6" a="1"/>
  <c r="AF794" i="6" s="1"/>
  <c r="AE794" i="6" a="1"/>
  <c r="AE794" i="6" s="1"/>
  <c r="AD794" i="6" a="1"/>
  <c r="AD794" i="6" s="1"/>
  <c r="AC794" i="6"/>
  <c r="AC794" i="6" a="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c r="Q794" i="6" a="1"/>
  <c r="P794" i="6" a="1"/>
  <c r="P794" i="6" s="1"/>
  <c r="O794" i="6" a="1"/>
  <c r="O794" i="6" s="1"/>
  <c r="N794" i="6" a="1"/>
  <c r="N794" i="6" s="1"/>
  <c r="M794" i="6"/>
  <c r="M794" i="6" a="1"/>
  <c r="L794" i="6" a="1"/>
  <c r="L794" i="6" s="1"/>
  <c r="K794" i="6" a="1"/>
  <c r="K794" i="6" s="1"/>
  <c r="AI793" i="6" a="1"/>
  <c r="AI793" i="6" s="1"/>
  <c r="AH793" i="6" a="1"/>
  <c r="AH793" i="6" s="1"/>
  <c r="AG793" i="6" a="1"/>
  <c r="AG793" i="6" s="1"/>
  <c r="AF793" i="6" a="1"/>
  <c r="AF793" i="6" s="1"/>
  <c r="AE793" i="6" a="1"/>
  <c r="AE793" i="6" s="1"/>
  <c r="AD793" i="6" a="1"/>
  <c r="AD793" i="6" s="1"/>
  <c r="AC793" i="6"/>
  <c r="AC793" i="6" a="1"/>
  <c r="AB793" i="6" a="1"/>
  <c r="AB793" i="6" s="1"/>
  <c r="AA793" i="6" a="1"/>
  <c r="AA793" i="6" s="1"/>
  <c r="Z793" i="6" a="1"/>
  <c r="Z793" i="6" s="1"/>
  <c r="Y793" i="6"/>
  <c r="Y793" i="6" a="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c r="M793" i="6" a="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c r="Y792" i="6" a="1"/>
  <c r="X792" i="6" a="1"/>
  <c r="X792" i="6" s="1"/>
  <c r="W792" i="6" a="1"/>
  <c r="W792" i="6" s="1"/>
  <c r="V792" i="6" a="1"/>
  <c r="V792" i="6" s="1"/>
  <c r="U792" i="6"/>
  <c r="U792" i="6" a="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c r="AG791" i="6" a="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c r="U791" i="6" a="1"/>
  <c r="T791" i="6" a="1"/>
  <c r="T791" i="6" s="1"/>
  <c r="S791" i="6" a="1"/>
  <c r="S791" i="6" s="1"/>
  <c r="R791" i="6" a="1"/>
  <c r="R791" i="6" s="1"/>
  <c r="Q791" i="6"/>
  <c r="Q791" i="6" a="1"/>
  <c r="P791" i="6" a="1"/>
  <c r="P791" i="6" s="1"/>
  <c r="O791" i="6" a="1"/>
  <c r="O791" i="6" s="1"/>
  <c r="N791" i="6" a="1"/>
  <c r="N791" i="6" s="1"/>
  <c r="M791" i="6" a="1"/>
  <c r="M791" i="6" s="1"/>
  <c r="L791" i="6" a="1"/>
  <c r="L791" i="6" s="1"/>
  <c r="K791" i="6" a="1"/>
  <c r="K791" i="6" s="1"/>
  <c r="AI790" i="6" a="1"/>
  <c r="AI790" i="6" s="1"/>
  <c r="AH790" i="6" a="1"/>
  <c r="AH790" i="6" s="1"/>
  <c r="AG790" i="6"/>
  <c r="AG790" i="6" a="1"/>
  <c r="AF790" i="6" a="1"/>
  <c r="AF790" i="6" s="1"/>
  <c r="AE790" i="6" a="1"/>
  <c r="AE790" i="6" s="1"/>
  <c r="AD790" i="6" a="1"/>
  <c r="AD790" i="6" s="1"/>
  <c r="AC790" i="6"/>
  <c r="AC790" i="6" a="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c r="Q790" i="6" a="1"/>
  <c r="P790" i="6" a="1"/>
  <c r="P790" i="6" s="1"/>
  <c r="O790" i="6" a="1"/>
  <c r="O790" i="6" s="1"/>
  <c r="N790" i="6" a="1"/>
  <c r="N790" i="6" s="1"/>
  <c r="M790" i="6"/>
  <c r="M790" i="6" a="1"/>
  <c r="L790" i="6" a="1"/>
  <c r="L790" i="6" s="1"/>
  <c r="K790" i="6" a="1"/>
  <c r="K790" i="6" s="1"/>
  <c r="AI789" i="6" a="1"/>
  <c r="AI789" i="6" s="1"/>
  <c r="AH789" i="6" a="1"/>
  <c r="AH789" i="6" s="1"/>
  <c r="AG789" i="6" a="1"/>
  <c r="AG789" i="6" s="1"/>
  <c r="AF789" i="6" a="1"/>
  <c r="AF789" i="6" s="1"/>
  <c r="AE789" i="6" a="1"/>
  <c r="AE789" i="6" s="1"/>
  <c r="AD789" i="6" a="1"/>
  <c r="AD789" i="6" s="1"/>
  <c r="AC789" i="6"/>
  <c r="AC789" i="6" a="1"/>
  <c r="AB789" i="6" a="1"/>
  <c r="AB789" i="6" s="1"/>
  <c r="AA789" i="6" a="1"/>
  <c r="AA789" i="6" s="1"/>
  <c r="Z789" i="6" a="1"/>
  <c r="Z789" i="6" s="1"/>
  <c r="Y789" i="6"/>
  <c r="Y789" i="6" a="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c r="M789" i="6" a="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c r="Y788" i="6" a="1"/>
  <c r="X788" i="6" a="1"/>
  <c r="X788" i="6" s="1"/>
  <c r="W788" i="6" a="1"/>
  <c r="W788" i="6" s="1"/>
  <c r="V788" i="6" a="1"/>
  <c r="V788" i="6" s="1"/>
  <c r="U788" i="6"/>
  <c r="U788" i="6" a="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c r="AG787" i="6" a="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c r="U787" i="6" a="1"/>
  <c r="T787" i="6" a="1"/>
  <c r="T787" i="6" s="1"/>
  <c r="S787" i="6" a="1"/>
  <c r="S787" i="6" s="1"/>
  <c r="R787" i="6" a="1"/>
  <c r="R787" i="6" s="1"/>
  <c r="Q787" i="6"/>
  <c r="Q787" i="6" a="1"/>
  <c r="P787" i="6" a="1"/>
  <c r="P787" i="6" s="1"/>
  <c r="O787" i="6" a="1"/>
  <c r="O787" i="6" s="1"/>
  <c r="N787" i="6" a="1"/>
  <c r="N787" i="6" s="1"/>
  <c r="M787" i="6" a="1"/>
  <c r="M787" i="6" s="1"/>
  <c r="L787" i="6" a="1"/>
  <c r="L787" i="6" s="1"/>
  <c r="K787" i="6" a="1"/>
  <c r="K787" i="6" s="1"/>
  <c r="AI786" i="6" a="1"/>
  <c r="AI786" i="6" s="1"/>
  <c r="AH786" i="6" a="1"/>
  <c r="AH786" i="6" s="1"/>
  <c r="AG786" i="6"/>
  <c r="AG786" i="6" a="1"/>
  <c r="AF786" i="6" a="1"/>
  <c r="AF786" i="6" s="1"/>
  <c r="AE786" i="6" a="1"/>
  <c r="AE786" i="6" s="1"/>
  <c r="AD786" i="6" a="1"/>
  <c r="AD786" i="6" s="1"/>
  <c r="AC786" i="6"/>
  <c r="AC786" i="6" a="1"/>
  <c r="AB786" i="6" a="1"/>
  <c r="AB786" i="6" s="1"/>
  <c r="AA786" i="6" a="1"/>
  <c r="AA786" i="6" s="1"/>
  <c r="Z786" i="6" a="1"/>
  <c r="Z786" i="6" s="1"/>
  <c r="Y786" i="6" a="1"/>
  <c r="Y786" i="6" s="1"/>
  <c r="X786" i="6"/>
  <c r="X786" i="6" a="1"/>
  <c r="W786" i="6" a="1"/>
  <c r="W786" i="6" s="1"/>
  <c r="V786" i="6"/>
  <c r="V786" i="6" a="1"/>
  <c r="U786" i="6" a="1"/>
  <c r="U786" i="6" s="1"/>
  <c r="T786" i="6"/>
  <c r="T786" i="6" a="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c r="AD785" i="6" a="1"/>
  <c r="AC785" i="6" a="1"/>
  <c r="AC785" i="6" s="1"/>
  <c r="AB785" i="6" a="1"/>
  <c r="AB785" i="6" s="1"/>
  <c r="AA785" i="6" a="1"/>
  <c r="AA785" i="6" s="1"/>
  <c r="Z785" i="6" a="1"/>
  <c r="Z785" i="6" s="1"/>
  <c r="Y785" i="6" a="1"/>
  <c r="Y785" i="6" s="1"/>
  <c r="X785" i="6" a="1"/>
  <c r="X785" i="6" s="1"/>
  <c r="W785" i="6" a="1"/>
  <c r="W785" i="6" s="1"/>
  <c r="V785" i="6"/>
  <c r="V785" i="6" a="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c r="L780" i="6" a="1"/>
  <c r="K780" i="6" a="1"/>
  <c r="K780" i="6" s="1"/>
  <c r="AI779" i="6" a="1"/>
  <c r="AI779" i="6" s="1"/>
  <c r="AH779" i="6"/>
  <c r="AH779" i="6" a="1"/>
  <c r="AG779" i="6" a="1"/>
  <c r="AG779" i="6" s="1"/>
  <c r="AF779" i="6" a="1"/>
  <c r="AF779" i="6" s="1"/>
  <c r="AE779" i="6" a="1"/>
  <c r="AE779" i="6" s="1"/>
  <c r="AD779" i="6" a="1"/>
  <c r="AD779" i="6" s="1"/>
  <c r="AC779" i="6" a="1"/>
  <c r="AC779" i="6" s="1"/>
  <c r="AB779" i="6"/>
  <c r="AB779" i="6" a="1"/>
  <c r="AA779" i="6" a="1"/>
  <c r="AA779" i="6" s="1"/>
  <c r="Z779" i="6" a="1"/>
  <c r="Z779" i="6" s="1"/>
  <c r="Y779" i="6" a="1"/>
  <c r="Y779" i="6" s="1"/>
  <c r="X779" i="6" a="1"/>
  <c r="X779" i="6" s="1"/>
  <c r="W779" i="6" a="1"/>
  <c r="W779" i="6" s="1"/>
  <c r="V779" i="6" a="1"/>
  <c r="V779" i="6" s="1"/>
  <c r="U779" i="6" a="1"/>
  <c r="U779" i="6" s="1"/>
  <c r="T779" i="6" a="1"/>
  <c r="T779" i="6" s="1"/>
  <c r="S779" i="6"/>
  <c r="S779" i="6" a="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c r="M778" i="6" a="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c r="Q777" i="6" a="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c r="M776" i="6" a="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c r="Q775" i="6" a="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c r="M774" i="6" a="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c r="AI769" i="6" a="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c r="S769" i="6" a="1"/>
  <c r="R769" i="6" a="1"/>
  <c r="R769" i="6" s="1"/>
  <c r="Q769" i="6" a="1"/>
  <c r="Q769" i="6" s="1"/>
  <c r="P769" i="6" a="1"/>
  <c r="P769" i="6" s="1"/>
  <c r="O769" i="6" a="1"/>
  <c r="O769" i="6" s="1"/>
  <c r="N769" i="6" a="1"/>
  <c r="N769" i="6" s="1"/>
  <c r="M769" i="6" a="1"/>
  <c r="M769" i="6" s="1"/>
  <c r="L769" i="6" a="1"/>
  <c r="L769" i="6" s="1"/>
  <c r="K769" i="6" a="1"/>
  <c r="K769" i="6" s="1"/>
  <c r="AI768" i="6"/>
  <c r="AI768" i="6" a="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c r="W768" i="6" a="1"/>
  <c r="V768" i="6" a="1"/>
  <c r="V768" i="6" s="1"/>
  <c r="U768" i="6" a="1"/>
  <c r="U768" i="6" s="1"/>
  <c r="T768" i="6" a="1"/>
  <c r="T768" i="6" s="1"/>
  <c r="S768" i="6"/>
  <c r="S768" i="6" a="1"/>
  <c r="R768" i="6" a="1"/>
  <c r="R768" i="6" s="1"/>
  <c r="Q768" i="6" a="1"/>
  <c r="Q768" i="6" s="1"/>
  <c r="P768" i="6" a="1"/>
  <c r="P768" i="6" s="1"/>
  <c r="O768" i="6" a="1"/>
  <c r="O768" i="6" s="1"/>
  <c r="N768" i="6" a="1"/>
  <c r="N768" i="6" s="1"/>
  <c r="M768" i="6" a="1"/>
  <c r="M768" i="6" s="1"/>
  <c r="L768" i="6" a="1"/>
  <c r="L768" i="6" s="1"/>
  <c r="K768" i="6" a="1"/>
  <c r="K768" i="6" s="1"/>
  <c r="AI767" i="6"/>
  <c r="AI767" i="6" a="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c r="W767" i="6" a="1"/>
  <c r="V767" i="6" a="1"/>
  <c r="V767" i="6" s="1"/>
  <c r="U767" i="6" a="1"/>
  <c r="U767" i="6" s="1"/>
  <c r="T767" i="6" a="1"/>
  <c r="T767" i="6" s="1"/>
  <c r="S767" i="6"/>
  <c r="S767" i="6" a="1"/>
  <c r="R767" i="6" a="1"/>
  <c r="R767" i="6" s="1"/>
  <c r="Q767" i="6" a="1"/>
  <c r="Q767" i="6" s="1"/>
  <c r="P767" i="6" a="1"/>
  <c r="P767" i="6" s="1"/>
  <c r="O767" i="6" a="1"/>
  <c r="O767" i="6" s="1"/>
  <c r="N767" i="6" a="1"/>
  <c r="N767" i="6" s="1"/>
  <c r="M767" i="6" a="1"/>
  <c r="M767" i="6" s="1"/>
  <c r="L767" i="6" a="1"/>
  <c r="L767" i="6" s="1"/>
  <c r="K767" i="6" a="1"/>
  <c r="K767" i="6" s="1"/>
  <c r="AI766" i="6"/>
  <c r="AI766" i="6" a="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c r="W766" i="6" a="1"/>
  <c r="V766" i="6" a="1"/>
  <c r="V766" i="6" s="1"/>
  <c r="U766" i="6" a="1"/>
  <c r="U766" i="6" s="1"/>
  <c r="T766" i="6" a="1"/>
  <c r="T766" i="6" s="1"/>
  <c r="S766" i="6"/>
  <c r="S766" i="6" a="1"/>
  <c r="R766" i="6" a="1"/>
  <c r="R766" i="6" s="1"/>
  <c r="Q766" i="6" a="1"/>
  <c r="Q766" i="6" s="1"/>
  <c r="P766" i="6" a="1"/>
  <c r="P766" i="6" s="1"/>
  <c r="O766" i="6" a="1"/>
  <c r="O766" i="6" s="1"/>
  <c r="N766" i="6" a="1"/>
  <c r="N766" i="6" s="1"/>
  <c r="M766" i="6" a="1"/>
  <c r="M766" i="6" s="1"/>
  <c r="L766" i="6" a="1"/>
  <c r="L766" i="6" s="1"/>
  <c r="K766" i="6" a="1"/>
  <c r="K766" i="6" s="1"/>
  <c r="AI765" i="6"/>
  <c r="AI765" i="6" a="1"/>
  <c r="AH765" i="6" a="1"/>
  <c r="AH765" i="6" s="1"/>
  <c r="AG765" i="6" a="1"/>
  <c r="AG765" i="6" s="1"/>
  <c r="AF765" i="6" a="1"/>
  <c r="AF765" i="6" s="1"/>
  <c r="AE765" i="6" a="1"/>
  <c r="AE765" i="6" s="1"/>
  <c r="AD765" i="6" a="1"/>
  <c r="AD765" i="6" s="1"/>
  <c r="AC765" i="6"/>
  <c r="AC765" i="6" a="1"/>
  <c r="AB765" i="6" a="1"/>
  <c r="AB765" i="6" s="1"/>
  <c r="AA765" i="6"/>
  <c r="AA765" i="6" a="1"/>
  <c r="Z765" i="6" a="1"/>
  <c r="Z765" i="6" s="1"/>
  <c r="Y765" i="6" a="1"/>
  <c r="Y765" i="6" s="1"/>
  <c r="X765" i="6" a="1"/>
  <c r="X765" i="6" s="1"/>
  <c r="W765" i="6"/>
  <c r="W765" i="6" a="1"/>
  <c r="V765" i="6" a="1"/>
  <c r="V765" i="6" s="1"/>
  <c r="U765" i="6"/>
  <c r="U765" i="6" a="1"/>
  <c r="T765" i="6" a="1"/>
  <c r="T765" i="6" s="1"/>
  <c r="S765" i="6" a="1"/>
  <c r="S765" i="6" s="1"/>
  <c r="R765" i="6" a="1"/>
  <c r="R765" i="6" s="1"/>
  <c r="Q765" i="6" a="1"/>
  <c r="Q765" i="6" s="1"/>
  <c r="P765" i="6" a="1"/>
  <c r="P765" i="6" s="1"/>
  <c r="O765" i="6"/>
  <c r="O765" i="6" a="1"/>
  <c r="N765" i="6" a="1"/>
  <c r="N765" i="6" s="1"/>
  <c r="M765" i="6" a="1"/>
  <c r="M765" i="6" s="1"/>
  <c r="L765" i="6" a="1"/>
  <c r="L765" i="6" s="1"/>
  <c r="K765" i="6" a="1"/>
  <c r="K765" i="6" s="1"/>
  <c r="AI764" i="6"/>
  <c r="AI764" i="6" a="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c r="Y764" i="6" a="1"/>
  <c r="X764" i="6" a="1"/>
  <c r="X764" i="6" s="1"/>
  <c r="W764" i="6"/>
  <c r="W764" i="6" a="1"/>
  <c r="V764" i="6" a="1"/>
  <c r="V764" i="6" s="1"/>
  <c r="U764" i="6" a="1"/>
  <c r="U764" i="6" s="1"/>
  <c r="T764" i="6" a="1"/>
  <c r="T764" i="6" s="1"/>
  <c r="S764" i="6" a="1"/>
  <c r="S764" i="6" s="1"/>
  <c r="R764" i="6" a="1"/>
  <c r="R764" i="6" s="1"/>
  <c r="Q764" i="6"/>
  <c r="Q764" i="6" a="1"/>
  <c r="P764" i="6" a="1"/>
  <c r="P764" i="6" s="1"/>
  <c r="O764" i="6"/>
  <c r="O764" i="6" a="1"/>
  <c r="N764" i="6" a="1"/>
  <c r="N764" i="6" s="1"/>
  <c r="M764" i="6" a="1"/>
  <c r="M764" i="6" s="1"/>
  <c r="L764" i="6" a="1"/>
  <c r="L764" i="6" s="1"/>
  <c r="K764" i="6"/>
  <c r="K764" i="6" a="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c r="X763" i="6" a="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c r="AF758" i="6" a="1"/>
  <c r="AE758" i="6" a="1"/>
  <c r="AE758" i="6" s="1"/>
  <c r="AD758" i="6" a="1"/>
  <c r="AD758" i="6" s="1"/>
  <c r="AC758" i="6" a="1"/>
  <c r="AC758" i="6" s="1"/>
  <c r="AB758" i="6"/>
  <c r="AB758" i="6" a="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c r="P758" i="6" a="1"/>
  <c r="O758" i="6" a="1"/>
  <c r="O758" i="6" s="1"/>
  <c r="N758" i="6" a="1"/>
  <c r="N758" i="6" s="1"/>
  <c r="M758" i="6" a="1"/>
  <c r="M758" i="6" s="1"/>
  <c r="L758" i="6"/>
  <c r="L758" i="6" a="1"/>
  <c r="K758" i="6" a="1"/>
  <c r="K758" i="6" s="1"/>
  <c r="AI757" i="6" a="1"/>
  <c r="AI757" i="6" s="1"/>
  <c r="AH757" i="6" a="1"/>
  <c r="AH757" i="6" s="1"/>
  <c r="AG757" i="6" a="1"/>
  <c r="AG757" i="6" s="1"/>
  <c r="AF757" i="6" a="1"/>
  <c r="AF757" i="6" s="1"/>
  <c r="AE757" i="6" a="1"/>
  <c r="AE757" i="6" s="1"/>
  <c r="AD757" i="6" a="1"/>
  <c r="AD757" i="6" s="1"/>
  <c r="AC757" i="6" a="1"/>
  <c r="AC757" i="6" s="1"/>
  <c r="AB757" i="6"/>
  <c r="AB757" i="6" a="1"/>
  <c r="AA757" i="6" a="1"/>
  <c r="AA757" i="6" s="1"/>
  <c r="Z757" i="6" a="1"/>
  <c r="Z757" i="6" s="1"/>
  <c r="Y757" i="6" a="1"/>
  <c r="Y757" i="6" s="1"/>
  <c r="X757" i="6"/>
  <c r="X757" i="6" a="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c r="L757" i="6" a="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c r="X756" i="6" a="1"/>
  <c r="W756" i="6" a="1"/>
  <c r="W756" i="6" s="1"/>
  <c r="V756" i="6" a="1"/>
  <c r="V756" i="6" s="1"/>
  <c r="U756" i="6" a="1"/>
  <c r="U756" i="6" s="1"/>
  <c r="T756" i="6"/>
  <c r="T756" i="6" a="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c r="AF755" i="6" a="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c r="T755" i="6" a="1"/>
  <c r="S755" i="6" a="1"/>
  <c r="S755" i="6" s="1"/>
  <c r="R755" i="6" a="1"/>
  <c r="R755" i="6" s="1"/>
  <c r="Q755" i="6" a="1"/>
  <c r="Q755" i="6" s="1"/>
  <c r="P755" i="6"/>
  <c r="P755" i="6" a="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c r="Q744" i="6" a="1"/>
  <c r="P744" i="6" a="1"/>
  <c r="P744" i="6" s="1"/>
  <c r="O744" i="6"/>
  <c r="O744" i="6" a="1"/>
  <c r="N744" i="6" a="1"/>
  <c r="N744" i="6" s="1"/>
  <c r="M744" i="6"/>
  <c r="M744" i="6" a="1"/>
  <c r="L744" i="6" a="1"/>
  <c r="L744" i="6" s="1"/>
  <c r="K744" i="6"/>
  <c r="K744" i="6" a="1"/>
  <c r="AI743" i="6" a="1"/>
  <c r="AI743" i="6" s="1"/>
  <c r="AH743" i="6"/>
  <c r="AH743" i="6" a="1"/>
  <c r="AG743" i="6" a="1"/>
  <c r="AG743" i="6" s="1"/>
  <c r="AF743" i="6"/>
  <c r="AF743" i="6" a="1"/>
  <c r="AE743" i="6" a="1"/>
  <c r="AE743" i="6" s="1"/>
  <c r="AD743" i="6"/>
  <c r="AD743" i="6" a="1"/>
  <c r="AC743" i="6" a="1"/>
  <c r="AC743" i="6" s="1"/>
  <c r="AB743" i="6"/>
  <c r="AB743" i="6" a="1"/>
  <c r="AA743" i="6" a="1"/>
  <c r="AA743" i="6" s="1"/>
  <c r="Z743" i="6"/>
  <c r="Z743" i="6" a="1"/>
  <c r="Y743" i="6" a="1"/>
  <c r="Y743" i="6" s="1"/>
  <c r="X743" i="6"/>
  <c r="X743" i="6" a="1"/>
  <c r="W743" i="6" a="1"/>
  <c r="W743" i="6" s="1"/>
  <c r="V743" i="6"/>
  <c r="V743" i="6" a="1"/>
  <c r="U743" i="6" a="1"/>
  <c r="U743" i="6" s="1"/>
  <c r="T743" i="6"/>
  <c r="T743" i="6" a="1"/>
  <c r="S743" i="6" a="1"/>
  <c r="S743" i="6" s="1"/>
  <c r="R743" i="6"/>
  <c r="R743" i="6" a="1"/>
  <c r="Q743" i="6" a="1"/>
  <c r="Q743" i="6" s="1"/>
  <c r="P743" i="6"/>
  <c r="P743" i="6" a="1"/>
  <c r="O743" i="6" a="1"/>
  <c r="O743" i="6" s="1"/>
  <c r="N743" i="6"/>
  <c r="N743" i="6" a="1"/>
  <c r="M743" i="6" a="1"/>
  <c r="M743" i="6" s="1"/>
  <c r="L743" i="6"/>
  <c r="L743" i="6" a="1"/>
  <c r="K743" i="6" a="1"/>
  <c r="K743" i="6" s="1"/>
  <c r="AI742" i="6" a="1"/>
  <c r="AI742" i="6" s="1"/>
  <c r="AH742" i="6"/>
  <c r="AH742" i="6" a="1"/>
  <c r="AG742" i="6" a="1"/>
  <c r="AG742" i="6" s="1"/>
  <c r="AF742" i="6" a="1"/>
  <c r="AF742" i="6" s="1"/>
  <c r="AE742" i="6" a="1"/>
  <c r="AE742" i="6" s="1"/>
  <c r="AD742" i="6"/>
  <c r="AD742" i="6" a="1"/>
  <c r="AC742" i="6" a="1"/>
  <c r="AC742" i="6" s="1"/>
  <c r="AB742" i="6"/>
  <c r="AB742" i="6" a="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c r="AF719" i="6" a="1"/>
  <c r="AE719" i="6" a="1"/>
  <c r="AE719" i="6" s="1"/>
  <c r="AD719" i="6" a="1"/>
  <c r="AD719" i="6" s="1"/>
  <c r="AC719" i="6" a="1"/>
  <c r="AC719" i="6" s="1"/>
  <c r="AB719" i="6" a="1"/>
  <c r="AB719" i="6" s="1"/>
  <c r="AA719" i="6" a="1"/>
  <c r="AA719" i="6" s="1"/>
  <c r="Z719" i="6" a="1"/>
  <c r="Z719" i="6" s="1"/>
  <c r="Y719" i="6" a="1"/>
  <c r="Y719" i="6" s="1"/>
  <c r="X719" i="6" a="1"/>
  <c r="X719" i="6" s="1"/>
  <c r="W719" i="6"/>
  <c r="W719" i="6" a="1"/>
  <c r="V719" i="6" a="1"/>
  <c r="V719" i="6" s="1"/>
  <c r="U719" i="6"/>
  <c r="U719" i="6" a="1"/>
  <c r="T719" i="6" a="1"/>
  <c r="T719" i="6" s="1"/>
  <c r="S719" i="6" a="1"/>
  <c r="S719" i="6" s="1"/>
  <c r="R719" i="6" a="1"/>
  <c r="R719" i="6" s="1"/>
  <c r="Q719" i="6" a="1"/>
  <c r="Q719" i="6" s="1"/>
  <c r="P719" i="6" a="1"/>
  <c r="P719" i="6" s="1"/>
  <c r="O719" i="6"/>
  <c r="O719" i="6" a="1"/>
  <c r="N719" i="6" a="1"/>
  <c r="N719" i="6" s="1"/>
  <c r="M719" i="6"/>
  <c r="M719" i="6" a="1"/>
  <c r="L719" i="6" a="1"/>
  <c r="L719" i="6" s="1"/>
  <c r="K719" i="6" a="1"/>
  <c r="K719" i="6" s="1"/>
  <c r="AI718" i="6"/>
  <c r="AI718" i="6" a="1"/>
  <c r="AH718" i="6" a="1"/>
  <c r="AH718" i="6" s="1"/>
  <c r="AG718" i="6"/>
  <c r="AG718" i="6" a="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c r="AC714" i="6" a="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c r="Q714" i="6" a="1"/>
  <c r="P714" i="6" a="1"/>
  <c r="P714" i="6" s="1"/>
  <c r="O714" i="6" a="1"/>
  <c r="O714" i="6" s="1"/>
  <c r="N714" i="6" a="1"/>
  <c r="N714" i="6" s="1"/>
  <c r="M714" i="6"/>
  <c r="M714" i="6" a="1"/>
  <c r="L714" i="6" a="1"/>
  <c r="L714" i="6" s="1"/>
  <c r="K714" i="6" a="1"/>
  <c r="K714" i="6" s="1"/>
  <c r="AI713" i="6" a="1"/>
  <c r="AI713" i="6" s="1"/>
  <c r="AH713" i="6" a="1"/>
  <c r="AH713" i="6" s="1"/>
  <c r="AG713" i="6" a="1"/>
  <c r="AG713" i="6" s="1"/>
  <c r="AF713" i="6" a="1"/>
  <c r="AF713" i="6" s="1"/>
  <c r="AE713" i="6" a="1"/>
  <c r="AE713" i="6" s="1"/>
  <c r="AD713" i="6" a="1"/>
  <c r="AD713" i="6" s="1"/>
  <c r="AC713" i="6"/>
  <c r="AC713" i="6" a="1"/>
  <c r="AB713" i="6" a="1"/>
  <c r="AB713" i="6" s="1"/>
  <c r="AA713" i="6" a="1"/>
  <c r="AA713" i="6" s="1"/>
  <c r="Z713" i="6" a="1"/>
  <c r="Z713" i="6" s="1"/>
  <c r="Y713" i="6"/>
  <c r="Y713" i="6" a="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c r="M713" i="6" a="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c r="Y712" i="6" a="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c r="AG711" i="6" a="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c r="U711" i="6" a="1"/>
  <c r="T711" i="6" a="1"/>
  <c r="T711" i="6" s="1"/>
  <c r="S711" i="6" a="1"/>
  <c r="S711" i="6" s="1"/>
  <c r="R711" i="6" a="1"/>
  <c r="R711" i="6" s="1"/>
  <c r="Q711" i="6"/>
  <c r="Q711" i="6" a="1"/>
  <c r="P711" i="6" a="1"/>
  <c r="P711" i="6" s="1"/>
  <c r="O711" i="6" a="1"/>
  <c r="O711" i="6" s="1"/>
  <c r="N711" i="6" a="1"/>
  <c r="N711" i="6" s="1"/>
  <c r="M711" i="6" a="1"/>
  <c r="M711" i="6" s="1"/>
  <c r="L711" i="6" a="1"/>
  <c r="L711" i="6" s="1"/>
  <c r="K711" i="6" a="1"/>
  <c r="K711" i="6" s="1"/>
  <c r="AI710" i="6" a="1"/>
  <c r="AI710" i="6" s="1"/>
  <c r="AH710" i="6" a="1"/>
  <c r="AH710" i="6" s="1"/>
  <c r="AG710" i="6"/>
  <c r="AG710" i="6" a="1"/>
  <c r="AF710" i="6" a="1"/>
  <c r="AF710" i="6" s="1"/>
  <c r="AE710" i="6" a="1"/>
  <c r="AE710" i="6" s="1"/>
  <c r="AD710" i="6" a="1"/>
  <c r="AD710" i="6" s="1"/>
  <c r="AC710" i="6"/>
  <c r="AC710" i="6" a="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c r="Q710" i="6" a="1"/>
  <c r="P710" i="6" a="1"/>
  <c r="P710" i="6" s="1"/>
  <c r="O710" i="6" a="1"/>
  <c r="O710" i="6" s="1"/>
  <c r="N710" i="6" a="1"/>
  <c r="N710" i="6" s="1"/>
  <c r="M710" i="6"/>
  <c r="M710" i="6" a="1"/>
  <c r="L710" i="6" a="1"/>
  <c r="L710" i="6" s="1"/>
  <c r="K710" i="6" a="1"/>
  <c r="K710" i="6" s="1"/>
  <c r="AI709" i="6" a="1"/>
  <c r="AI709" i="6" s="1"/>
  <c r="AH709" i="6" a="1"/>
  <c r="AH709" i="6" s="1"/>
  <c r="AG709" i="6" a="1"/>
  <c r="AG709" i="6" s="1"/>
  <c r="AF709" i="6" a="1"/>
  <c r="AF709" i="6" s="1"/>
  <c r="AE709" i="6" a="1"/>
  <c r="AE709" i="6" s="1"/>
  <c r="AD709" i="6" a="1"/>
  <c r="AD709" i="6" s="1"/>
  <c r="AC709" i="6"/>
  <c r="AC709" i="6" a="1"/>
  <c r="AB709" i="6" a="1"/>
  <c r="AB709" i="6" s="1"/>
  <c r="AA709" i="6" a="1"/>
  <c r="AA709" i="6" s="1"/>
  <c r="Z709" i="6" a="1"/>
  <c r="Z709" i="6" s="1"/>
  <c r="Y709" i="6"/>
  <c r="Y709" i="6" a="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c r="M709" i="6" a="1"/>
  <c r="L709" i="6" a="1"/>
  <c r="L709" i="6" s="1"/>
  <c r="K709" i="6"/>
  <c r="K709" i="6" a="1"/>
  <c r="AI708" i="6" a="1"/>
  <c r="AI708" i="6" s="1"/>
  <c r="AH708" i="6"/>
  <c r="AH708" i="6" a="1"/>
  <c r="AG708" i="6" a="1"/>
  <c r="AG708" i="6" s="1"/>
  <c r="AF708" i="6"/>
  <c r="AF708" i="6" a="1"/>
  <c r="AE708" i="6" a="1"/>
  <c r="AE708" i="6" s="1"/>
  <c r="AD708" i="6"/>
  <c r="AD708" i="6" a="1"/>
  <c r="AC708" i="6" a="1"/>
  <c r="AC708" i="6" s="1"/>
  <c r="AB708" i="6"/>
  <c r="AB708" i="6" a="1"/>
  <c r="AA708" i="6" a="1"/>
  <c r="AA708" i="6" s="1"/>
  <c r="Z708" i="6"/>
  <c r="Z708" i="6" a="1"/>
  <c r="Y708" i="6" a="1"/>
  <c r="Y708" i="6" s="1"/>
  <c r="X708" i="6"/>
  <c r="X708" i="6" a="1"/>
  <c r="W708" i="6" a="1"/>
  <c r="W708" i="6" s="1"/>
  <c r="V708" i="6"/>
  <c r="V708" i="6" a="1"/>
  <c r="U708" i="6" a="1"/>
  <c r="U708" i="6" s="1"/>
  <c r="T708" i="6"/>
  <c r="T708" i="6" a="1"/>
  <c r="S708" i="6" a="1"/>
  <c r="S708" i="6" s="1"/>
  <c r="R708" i="6"/>
  <c r="R708" i="6" a="1"/>
  <c r="Q708" i="6" a="1"/>
  <c r="Q708" i="6" s="1"/>
  <c r="P708" i="6"/>
  <c r="P708" i="6" a="1"/>
  <c r="O708" i="6" a="1"/>
  <c r="O708" i="6" s="1"/>
  <c r="N708" i="6"/>
  <c r="N708" i="6" a="1"/>
  <c r="M708" i="6" a="1"/>
  <c r="M708" i="6" s="1"/>
  <c r="L708" i="6"/>
  <c r="L708" i="6" a="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c r="AE683" i="6" a="1"/>
  <c r="AD683" i="6" a="1"/>
  <c r="AD683" i="6" s="1"/>
  <c r="AC683" i="6" a="1"/>
  <c r="AC683" i="6" s="1"/>
  <c r="AB683" i="6" a="1"/>
  <c r="AB683" i="6" s="1"/>
  <c r="AA683" i="6"/>
  <c r="AA683" i="6" a="1"/>
  <c r="Z683" i="6" a="1"/>
  <c r="Z683" i="6" s="1"/>
  <c r="Y683" i="6" a="1"/>
  <c r="Y683" i="6" s="1"/>
  <c r="X683" i="6" a="1"/>
  <c r="X683" i="6" s="1"/>
  <c r="W683" i="6"/>
  <c r="W683" i="6" a="1"/>
  <c r="V683" i="6" a="1"/>
  <c r="V683" i="6" s="1"/>
  <c r="U683" i="6" a="1"/>
  <c r="U683" i="6" s="1"/>
  <c r="T683" i="6" a="1"/>
  <c r="T683" i="6" s="1"/>
  <c r="S683" i="6"/>
  <c r="S683" i="6" a="1"/>
  <c r="R683" i="6" a="1"/>
  <c r="R683" i="6" s="1"/>
  <c r="Q683" i="6" a="1"/>
  <c r="Q683" i="6" s="1"/>
  <c r="P683" i="6" a="1"/>
  <c r="P683" i="6" s="1"/>
  <c r="O683" i="6"/>
  <c r="O683" i="6" a="1"/>
  <c r="N683" i="6" a="1"/>
  <c r="N683" i="6" s="1"/>
  <c r="M683" i="6" a="1"/>
  <c r="M683" i="6" s="1"/>
  <c r="L683" i="6" a="1"/>
  <c r="L683" i="6" s="1"/>
  <c r="K683" i="6"/>
  <c r="K683" i="6" a="1"/>
  <c r="AI682" i="6"/>
  <c r="AI682" i="6" a="1"/>
  <c r="AH682" i="6" a="1"/>
  <c r="AH682" i="6" s="1"/>
  <c r="AG682" i="6" a="1"/>
  <c r="AG682" i="6" s="1"/>
  <c r="AF682" i="6" a="1"/>
  <c r="AF682" i="6" s="1"/>
  <c r="AE682" i="6"/>
  <c r="AE682" i="6" a="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c r="AE589" i="6" a="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c r="AI588" i="6" a="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c r="K588" i="6" a="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c r="L494" i="6" a="1"/>
  <c r="K494" i="6" a="1"/>
  <c r="K494" i="6" s="1"/>
  <c r="AI493" i="6" a="1"/>
  <c r="AI493" i="6" s="1"/>
  <c r="AH493" i="6"/>
  <c r="AH493" i="6" a="1"/>
  <c r="AG493" i="6" a="1"/>
  <c r="AG493" i="6" s="1"/>
  <c r="AF493" i="6"/>
  <c r="AF493" i="6" a="1"/>
  <c r="AE493" i="6" a="1"/>
  <c r="AE493" i="6" s="1"/>
  <c r="AD493" i="6" a="1"/>
  <c r="AD493" i="6" s="1"/>
  <c r="AC493" i="6" a="1"/>
  <c r="AC493" i="6" s="1"/>
  <c r="AB493" i="6" a="1"/>
  <c r="AB493" i="6" s="1"/>
  <c r="AA493" i="6" a="1"/>
  <c r="AA493" i="6" s="1"/>
  <c r="Z493" i="6"/>
  <c r="Z493" i="6" a="1"/>
  <c r="Y493" i="6" a="1"/>
  <c r="Y493" i="6" s="1"/>
  <c r="X493" i="6"/>
  <c r="X493" i="6" a="1"/>
  <c r="W493" i="6" a="1"/>
  <c r="W493" i="6" s="1"/>
  <c r="V493" i="6" a="1"/>
  <c r="V493" i="6" s="1"/>
  <c r="U493" i="6" a="1"/>
  <c r="U493" i="6" s="1"/>
  <c r="T493" i="6" a="1"/>
  <c r="T493" i="6" s="1"/>
  <c r="S493" i="6" a="1"/>
  <c r="S493" i="6" s="1"/>
  <c r="R493" i="6"/>
  <c r="R493" i="6" a="1"/>
  <c r="Q493" i="6" a="1"/>
  <c r="Q493" i="6" s="1"/>
  <c r="P493" i="6"/>
  <c r="P493" i="6" a="1"/>
  <c r="O493" i="6" a="1"/>
  <c r="O493" i="6" s="1"/>
  <c r="N493" i="6" a="1"/>
  <c r="N493" i="6" s="1"/>
  <c r="M493" i="6" a="1"/>
  <c r="M493" i="6" s="1"/>
  <c r="L493" i="6" a="1"/>
  <c r="L493" i="6" s="1"/>
  <c r="K493" i="6" a="1"/>
  <c r="K493" i="6" s="1"/>
  <c r="AI492" i="6" a="1"/>
  <c r="AI492" i="6" s="1"/>
  <c r="AH492" i="6" a="1"/>
  <c r="AH492" i="6" s="1"/>
  <c r="AG492" i="6" a="1"/>
  <c r="AG492" i="6" s="1"/>
  <c r="AF492" i="6"/>
  <c r="AF492" i="6" a="1"/>
  <c r="AE492" i="6" a="1"/>
  <c r="AE492" i="6" s="1"/>
  <c r="AD492" i="6"/>
  <c r="AD492" i="6" a="1"/>
  <c r="AC492" i="6" a="1"/>
  <c r="AC492" i="6" s="1"/>
  <c r="AB492" i="6" a="1"/>
  <c r="AB492" i="6" s="1"/>
  <c r="AA492" i="6" a="1"/>
  <c r="AA492" i="6" s="1"/>
  <c r="Z492" i="6" a="1"/>
  <c r="Z492" i="6" s="1"/>
  <c r="Y492" i="6" a="1"/>
  <c r="Y492" i="6" s="1"/>
  <c r="X492" i="6"/>
  <c r="X492" i="6" a="1"/>
  <c r="W492" i="6" a="1"/>
  <c r="W492" i="6" s="1"/>
  <c r="V492" i="6"/>
  <c r="V492" i="6" a="1"/>
  <c r="U492" i="6" a="1"/>
  <c r="U492" i="6" s="1"/>
  <c r="T492" i="6" a="1"/>
  <c r="T492" i="6" s="1"/>
  <c r="S492" i="6" a="1"/>
  <c r="S492" i="6" s="1"/>
  <c r="R492" i="6" a="1"/>
  <c r="R492" i="6" s="1"/>
  <c r="Q492" i="6" a="1"/>
  <c r="Q492" i="6" s="1"/>
  <c r="P492" i="6"/>
  <c r="P492" i="6" a="1"/>
  <c r="O492" i="6" a="1"/>
  <c r="O492" i="6" s="1"/>
  <c r="N492" i="6" a="1"/>
  <c r="N492" i="6" s="1"/>
  <c r="M492" i="6" a="1"/>
  <c r="M492" i="6" s="1"/>
  <c r="L492" i="6" a="1"/>
  <c r="L492" i="6" s="1"/>
  <c r="K492" i="6" a="1"/>
  <c r="K492" i="6" s="1"/>
  <c r="AI491" i="6" a="1"/>
  <c r="AI491" i="6" s="1"/>
  <c r="AH491" i="6" a="1"/>
  <c r="AH491" i="6" s="1"/>
  <c r="AG491" i="6" a="1"/>
  <c r="AG491" i="6" s="1"/>
  <c r="AF491" i="6"/>
  <c r="AF491" i="6" a="1"/>
  <c r="AE491" i="6" a="1"/>
  <c r="AE491" i="6" s="1"/>
  <c r="AD491" i="6" a="1"/>
  <c r="AD491" i="6" s="1"/>
  <c r="AC491" i="6" a="1"/>
  <c r="AC491" i="6" s="1"/>
  <c r="AB491" i="6"/>
  <c r="AB491" i="6" a="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c r="P491" i="6" a="1"/>
  <c r="O491" i="6" a="1"/>
  <c r="O491" i="6" s="1"/>
  <c r="N491" i="6" a="1"/>
  <c r="N491" i="6" s="1"/>
  <c r="M491" i="6" a="1"/>
  <c r="M491" i="6" s="1"/>
  <c r="L491" i="6"/>
  <c r="L491" i="6" a="1"/>
  <c r="K491" i="6" a="1"/>
  <c r="K491" i="6" s="1"/>
  <c r="AI490" i="6" a="1"/>
  <c r="AI490" i="6" s="1"/>
  <c r="AH490" i="6" a="1"/>
  <c r="AH490" i="6" s="1"/>
  <c r="AG490" i="6" a="1"/>
  <c r="AG490" i="6" s="1"/>
  <c r="AF490" i="6" a="1"/>
  <c r="AF490" i="6" s="1"/>
  <c r="AE490" i="6" a="1"/>
  <c r="AE490" i="6" s="1"/>
  <c r="AD490" i="6" a="1"/>
  <c r="AD490" i="6" s="1"/>
  <c r="AC490" i="6" a="1"/>
  <c r="AC490" i="6" s="1"/>
  <c r="AB490" i="6"/>
  <c r="AB490" i="6" a="1"/>
  <c r="AA490" i="6" a="1"/>
  <c r="AA490" i="6" s="1"/>
  <c r="Z490" i="6" a="1"/>
  <c r="Z490" i="6" s="1"/>
  <c r="Y490" i="6" a="1"/>
  <c r="Y490" i="6" s="1"/>
  <c r="X490" i="6"/>
  <c r="X490" i="6" a="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c r="L490" i="6" a="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c r="X489" i="6" a="1"/>
  <c r="W489" i="6" a="1"/>
  <c r="W489" i="6" s="1"/>
  <c r="V489" i="6" a="1"/>
  <c r="V489" i="6" s="1"/>
  <c r="U489" i="6" a="1"/>
  <c r="U489" i="6" s="1"/>
  <c r="T489" i="6"/>
  <c r="T489" i="6" a="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c r="AF488" i="6" a="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c r="T488" i="6" a="1"/>
  <c r="S488" i="6" a="1"/>
  <c r="S488" i="6" s="1"/>
  <c r="R488" i="6" a="1"/>
  <c r="R488" i="6" s="1"/>
  <c r="Q488" i="6" a="1"/>
  <c r="Q488" i="6" s="1"/>
  <c r="P488" i="6"/>
  <c r="P488" i="6" a="1"/>
  <c r="O488" i="6" a="1"/>
  <c r="O488" i="6" s="1"/>
  <c r="N488" i="6" a="1"/>
  <c r="N488" i="6" s="1"/>
  <c r="M488" i="6" a="1"/>
  <c r="M488" i="6" s="1"/>
  <c r="L488" i="6" a="1"/>
  <c r="L488" i="6" s="1"/>
  <c r="K488" i="6" a="1"/>
  <c r="K488" i="6" s="1"/>
  <c r="AI487" i="6" a="1"/>
  <c r="AI487" i="6" s="1"/>
  <c r="AH487" i="6" a="1"/>
  <c r="AH487" i="6" s="1"/>
  <c r="AG487" i="6" a="1"/>
  <c r="AG487" i="6" s="1"/>
  <c r="AF487" i="6"/>
  <c r="AF487" i="6" a="1"/>
  <c r="AE487" i="6" a="1"/>
  <c r="AE487" i="6" s="1"/>
  <c r="AD487" i="6" a="1"/>
  <c r="AD487" i="6" s="1"/>
  <c r="AC487" i="6" a="1"/>
  <c r="AC487" i="6" s="1"/>
  <c r="AB487" i="6"/>
  <c r="AB487" i="6" a="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c r="P487" i="6" a="1"/>
  <c r="O487" i="6" a="1"/>
  <c r="O487" i="6" s="1"/>
  <c r="N487" i="6" a="1"/>
  <c r="N487" i="6" s="1"/>
  <c r="M487" i="6" a="1"/>
  <c r="M487" i="6" s="1"/>
  <c r="L487" i="6"/>
  <c r="L487" i="6" a="1"/>
  <c r="K487" i="6" a="1"/>
  <c r="K487" i="6" s="1"/>
  <c r="AI486" i="6" a="1"/>
  <c r="AI486" i="6" s="1"/>
  <c r="AH486" i="6" a="1"/>
  <c r="AH486" i="6" s="1"/>
  <c r="AG486" i="6" a="1"/>
  <c r="AG486" i="6" s="1"/>
  <c r="AF486" i="6" a="1"/>
  <c r="AF486" i="6" s="1"/>
  <c r="AE486" i="6" a="1"/>
  <c r="AE486" i="6" s="1"/>
  <c r="AD486" i="6" a="1"/>
  <c r="AD486" i="6" s="1"/>
  <c r="AC486" i="6" a="1"/>
  <c r="AC486" i="6" s="1"/>
  <c r="AB486" i="6"/>
  <c r="AB486" i="6" a="1"/>
  <c r="AA486" i="6" a="1"/>
  <c r="AA486" i="6" s="1"/>
  <c r="Z486" i="6" a="1"/>
  <c r="Z486" i="6" s="1"/>
  <c r="Y486" i="6" a="1"/>
  <c r="Y486" i="6" s="1"/>
  <c r="X486" i="6"/>
  <c r="X486" i="6" a="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c r="L486" i="6" a="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c r="X485" i="6" a="1"/>
  <c r="W485" i="6" a="1"/>
  <c r="W485" i="6" s="1"/>
  <c r="V485" i="6" a="1"/>
  <c r="V485" i="6" s="1"/>
  <c r="U485" i="6" a="1"/>
  <c r="U485" i="6" s="1"/>
  <c r="T485" i="6"/>
  <c r="T485" i="6" a="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c r="AF484" i="6" a="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c r="T484" i="6" a="1"/>
  <c r="S484" i="6" a="1"/>
  <c r="S484" i="6" s="1"/>
  <c r="R484" i="6" a="1"/>
  <c r="R484" i="6" s="1"/>
  <c r="Q484" i="6" a="1"/>
  <c r="Q484" i="6" s="1"/>
  <c r="P484" i="6"/>
  <c r="P484" i="6" a="1"/>
  <c r="O484" i="6" a="1"/>
  <c r="O484" i="6" s="1"/>
  <c r="N484" i="6" a="1"/>
  <c r="N484" i="6" s="1"/>
  <c r="M484" i="6" a="1"/>
  <c r="M484" i="6" s="1"/>
  <c r="L484" i="6" a="1"/>
  <c r="L484" i="6" s="1"/>
  <c r="K484" i="6" a="1"/>
  <c r="K484" i="6" s="1"/>
  <c r="AI483" i="6" a="1"/>
  <c r="AI483" i="6" s="1"/>
  <c r="AH483" i="6" a="1"/>
  <c r="AH483" i="6" s="1"/>
  <c r="AG483" i="6" a="1"/>
  <c r="AG483" i="6" s="1"/>
  <c r="AF483" i="6"/>
  <c r="AF483" i="6" a="1"/>
  <c r="AE483" i="6" a="1"/>
  <c r="AE483" i="6" s="1"/>
  <c r="AD483" i="6" a="1"/>
  <c r="AD483" i="6" s="1"/>
  <c r="AC483" i="6" a="1"/>
  <c r="AC483" i="6" s="1"/>
  <c r="AB483" i="6"/>
  <c r="AB483" i="6" a="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c r="P483" i="6" a="1"/>
  <c r="O483" i="6" a="1"/>
  <c r="O483" i="6" s="1"/>
  <c r="N483" i="6" a="1"/>
  <c r="N483" i="6" s="1"/>
  <c r="M483" i="6" a="1"/>
  <c r="M483" i="6" s="1"/>
  <c r="L483" i="6"/>
  <c r="L483" i="6" a="1"/>
  <c r="K483" i="6" a="1"/>
  <c r="K483" i="6" s="1"/>
  <c r="AI482" i="6" a="1"/>
  <c r="AI482" i="6" s="1"/>
  <c r="AH482" i="6" a="1"/>
  <c r="AH482" i="6" s="1"/>
  <c r="AG482" i="6" a="1"/>
  <c r="AG482" i="6" s="1"/>
  <c r="AF482" i="6" a="1"/>
  <c r="AF482" i="6" s="1"/>
  <c r="AE482" i="6" a="1"/>
  <c r="AE482" i="6" s="1"/>
  <c r="AD482" i="6" a="1"/>
  <c r="AD482" i="6" s="1"/>
  <c r="AC482" i="6" a="1"/>
  <c r="AC482" i="6" s="1"/>
  <c r="AB482" i="6"/>
  <c r="AB482" i="6" a="1"/>
  <c r="AA482" i="6" a="1"/>
  <c r="AA482" i="6" s="1"/>
  <c r="Z482" i="6" a="1"/>
  <c r="Z482" i="6" s="1"/>
  <c r="Y482" i="6" a="1"/>
  <c r="Y482" i="6" s="1"/>
  <c r="X482" i="6"/>
  <c r="X482" i="6" a="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c r="L482" i="6" a="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c r="X481" i="6" a="1"/>
  <c r="W481" i="6" a="1"/>
  <c r="W481" i="6" s="1"/>
  <c r="V481" i="6" a="1"/>
  <c r="V481" i="6" s="1"/>
  <c r="U481" i="6" a="1"/>
  <c r="U481" i="6" s="1"/>
  <c r="T481" i="6"/>
  <c r="T481" i="6" a="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c r="AF480" i="6" a="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c r="T480" i="6" a="1"/>
  <c r="S480" i="6" a="1"/>
  <c r="S480" i="6" s="1"/>
  <c r="R480" i="6" a="1"/>
  <c r="R480" i="6" s="1"/>
  <c r="Q480" i="6" a="1"/>
  <c r="Q480" i="6" s="1"/>
  <c r="P480" i="6"/>
  <c r="P480" i="6" a="1"/>
  <c r="O480" i="6" a="1"/>
  <c r="O480" i="6" s="1"/>
  <c r="N480" i="6" a="1"/>
  <c r="N480" i="6" s="1"/>
  <c r="M480" i="6" a="1"/>
  <c r="M480" i="6" s="1"/>
  <c r="L480" i="6" a="1"/>
  <c r="L480" i="6" s="1"/>
  <c r="K480" i="6" a="1"/>
  <c r="K480" i="6" s="1"/>
  <c r="AI479" i="6" a="1"/>
  <c r="AI479" i="6" s="1"/>
  <c r="AH479" i="6" a="1"/>
  <c r="AH479" i="6" s="1"/>
  <c r="AG479" i="6" a="1"/>
  <c r="AG479" i="6" s="1"/>
  <c r="AF479" i="6"/>
  <c r="AF479" i="6" a="1"/>
  <c r="AE479" i="6" a="1"/>
  <c r="AE479" i="6" s="1"/>
  <c r="AD479" i="6" a="1"/>
  <c r="AD479" i="6" s="1"/>
  <c r="AC479" i="6" a="1"/>
  <c r="AC479" i="6" s="1"/>
  <c r="AB479" i="6"/>
  <c r="AB479" i="6" a="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c r="P479" i="6" a="1"/>
  <c r="O479" i="6" a="1"/>
  <c r="O479" i="6" s="1"/>
  <c r="N479" i="6" a="1"/>
  <c r="N479" i="6" s="1"/>
  <c r="M479" i="6" a="1"/>
  <c r="M479" i="6" s="1"/>
  <c r="L479" i="6"/>
  <c r="L479" i="6" a="1"/>
  <c r="K479" i="6" a="1"/>
  <c r="K479" i="6" s="1"/>
  <c r="AI478" i="6" a="1"/>
  <c r="AI478" i="6" s="1"/>
  <c r="AH478" i="6" a="1"/>
  <c r="AH478" i="6" s="1"/>
  <c r="AG478" i="6" a="1"/>
  <c r="AG478" i="6" s="1"/>
  <c r="AF478" i="6" a="1"/>
  <c r="AF478" i="6" s="1"/>
  <c r="AE478" i="6" a="1"/>
  <c r="AE478" i="6" s="1"/>
  <c r="AD478" i="6" a="1"/>
  <c r="AD478" i="6" s="1"/>
  <c r="AC478" i="6" a="1"/>
  <c r="AC478" i="6" s="1"/>
  <c r="AB478" i="6"/>
  <c r="AB478" i="6" a="1"/>
  <c r="AA478" i="6" a="1"/>
  <c r="AA478" i="6" s="1"/>
  <c r="Z478" i="6" a="1"/>
  <c r="Z478" i="6" s="1"/>
  <c r="Y478" i="6" a="1"/>
  <c r="Y478" i="6" s="1"/>
  <c r="X478" i="6"/>
  <c r="X478" i="6" a="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c r="L478" i="6" a="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c r="X477" i="6" a="1"/>
  <c r="W477" i="6" a="1"/>
  <c r="W477" i="6" s="1"/>
  <c r="V477" i="6" a="1"/>
  <c r="V477" i="6" s="1"/>
  <c r="U477" i="6" a="1"/>
  <c r="U477" i="6" s="1"/>
  <c r="T477" i="6"/>
  <c r="T477" i="6" a="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c r="AF476" i="6" a="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c r="T476" i="6" a="1"/>
  <c r="S476" i="6" a="1"/>
  <c r="S476" i="6" s="1"/>
  <c r="R476" i="6" a="1"/>
  <c r="R476" i="6" s="1"/>
  <c r="Q476" i="6" a="1"/>
  <c r="Q476" i="6" s="1"/>
  <c r="P476" i="6"/>
  <c r="P476" i="6" a="1"/>
  <c r="O476" i="6" a="1"/>
  <c r="O476" i="6" s="1"/>
  <c r="N476" i="6" a="1"/>
  <c r="N476" i="6" s="1"/>
  <c r="M476" i="6" a="1"/>
  <c r="M476" i="6" s="1"/>
  <c r="L476" i="6" a="1"/>
  <c r="L476" i="6" s="1"/>
  <c r="K476" i="6" a="1"/>
  <c r="K476" i="6" s="1"/>
  <c r="AI475" i="6" a="1"/>
  <c r="AI475" i="6" s="1"/>
  <c r="AH475" i="6" a="1"/>
  <c r="AH475" i="6" s="1"/>
  <c r="AG475" i="6" a="1"/>
  <c r="AG475" i="6" s="1"/>
  <c r="AF475" i="6"/>
  <c r="AF475" i="6" a="1"/>
  <c r="AE475" i="6" a="1"/>
  <c r="AE475" i="6" s="1"/>
  <c r="AD475" i="6"/>
  <c r="AD475" i="6" a="1"/>
  <c r="AC475" i="6" a="1"/>
  <c r="AC475" i="6" s="1"/>
  <c r="AB475" i="6"/>
  <c r="AB475" i="6" a="1"/>
  <c r="AA475" i="6" a="1"/>
  <c r="AA475" i="6" s="1"/>
  <c r="Z475" i="6"/>
  <c r="Z475" i="6" a="1"/>
  <c r="Y475" i="6" a="1"/>
  <c r="Y475" i="6" s="1"/>
  <c r="X475" i="6"/>
  <c r="X475" i="6" a="1"/>
  <c r="W475" i="6" a="1"/>
  <c r="W475" i="6" s="1"/>
  <c r="V475" i="6"/>
  <c r="V475" i="6" a="1"/>
  <c r="U475" i="6" a="1"/>
  <c r="U475" i="6" s="1"/>
  <c r="T475" i="6"/>
  <c r="T475" i="6" a="1"/>
  <c r="S475" i="6" a="1"/>
  <c r="S475" i="6" s="1"/>
  <c r="R475" i="6"/>
  <c r="R475" i="6" a="1"/>
  <c r="Q475" i="6" a="1"/>
  <c r="Q475" i="6" s="1"/>
  <c r="P475" i="6"/>
  <c r="P475" i="6" a="1"/>
  <c r="O475" i="6" a="1"/>
  <c r="O475" i="6" s="1"/>
  <c r="N475" i="6"/>
  <c r="N475" i="6" a="1"/>
  <c r="M475" i="6" a="1"/>
  <c r="M475" i="6" s="1"/>
  <c r="L475" i="6"/>
  <c r="L475" i="6" a="1"/>
  <c r="K475" i="6" a="1"/>
  <c r="K475" i="6" s="1"/>
  <c r="AI474" i="6"/>
  <c r="AI474" i="6" a="1"/>
  <c r="AH474" i="6" a="1"/>
  <c r="AH474" i="6" s="1"/>
  <c r="AG474" i="6"/>
  <c r="AG474" i="6" a="1"/>
  <c r="AF474" i="6" a="1"/>
  <c r="AF474" i="6" s="1"/>
  <c r="AE474" i="6"/>
  <c r="AE474" i="6" a="1"/>
  <c r="AD474" i="6" a="1"/>
  <c r="AD474" i="6" s="1"/>
  <c r="AC474" i="6"/>
  <c r="AC474" i="6" a="1"/>
  <c r="AB474" i="6" a="1"/>
  <c r="AB474" i="6" s="1"/>
  <c r="AA474" i="6"/>
  <c r="AA474" i="6" a="1"/>
  <c r="Z474" i="6" a="1"/>
  <c r="Z474" i="6" s="1"/>
  <c r="Y474" i="6"/>
  <c r="Y474" i="6" a="1"/>
  <c r="X474" i="6" a="1"/>
  <c r="X474" i="6" s="1"/>
  <c r="W474" i="6"/>
  <c r="W474" i="6" a="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c r="V189" i="6" a="1"/>
  <c r="U189" i="6" a="1"/>
  <c r="U189" i="6" s="1"/>
  <c r="T189" i="6" a="1"/>
  <c r="T189" i="6" s="1"/>
  <c r="S189" i="6" a="1"/>
  <c r="S189" i="6" s="1"/>
  <c r="R189" i="6"/>
  <c r="R189" i="6" a="1"/>
  <c r="Q189" i="6" a="1"/>
  <c r="Q189" i="6" s="1"/>
  <c r="P189" i="6" a="1"/>
  <c r="P189" i="6" s="1"/>
  <c r="O189" i="6" a="1"/>
  <c r="O189" i="6" s="1"/>
  <c r="N189" i="6"/>
  <c r="N189" i="6" a="1"/>
  <c r="M189" i="6" a="1"/>
  <c r="M189" i="6" s="1"/>
  <c r="L189" i="6" a="1"/>
  <c r="L189" i="6" s="1"/>
  <c r="K189" i="6" a="1"/>
  <c r="K189" i="6" s="1"/>
  <c r="AI188" i="6" a="1"/>
  <c r="AI188" i="6" s="1"/>
  <c r="AH188" i="6" a="1"/>
  <c r="AH188" i="6" s="1"/>
  <c r="AG188" i="6" a="1"/>
  <c r="AG188" i="6" s="1"/>
  <c r="AF188" i="6"/>
  <c r="AF188" i="6" a="1"/>
  <c r="AE188" i="6" a="1"/>
  <c r="AE188" i="6" s="1"/>
  <c r="AD188" i="6" a="1"/>
  <c r="AD188" i="6" s="1"/>
  <c r="AC188" i="6" a="1"/>
  <c r="AC188" i="6" s="1"/>
  <c r="AB188" i="6"/>
  <c r="AB188" i="6" a="1"/>
  <c r="AA188" i="6" a="1"/>
  <c r="AA188" i="6" s="1"/>
  <c r="Z188" i="6" a="1"/>
  <c r="Z188" i="6" s="1"/>
  <c r="Y188" i="6" a="1"/>
  <c r="Y188" i="6" s="1"/>
  <c r="X188" i="6"/>
  <c r="X188" i="6" a="1"/>
  <c r="W188" i="6" a="1"/>
  <c r="W188" i="6" s="1"/>
  <c r="V188" i="6" a="1"/>
  <c r="V188" i="6" s="1"/>
  <c r="U188" i="6" a="1"/>
  <c r="U188" i="6" s="1"/>
  <c r="T188" i="6"/>
  <c r="T188" i="6" a="1"/>
  <c r="S188" i="6" a="1"/>
  <c r="S188" i="6" s="1"/>
  <c r="R188" i="6" a="1"/>
  <c r="R188" i="6" s="1"/>
  <c r="Q188" i="6" a="1"/>
  <c r="Q188" i="6" s="1"/>
  <c r="P188" i="6"/>
  <c r="P188" i="6" a="1"/>
  <c r="O188" i="6" a="1"/>
  <c r="O188" i="6" s="1"/>
  <c r="N188" i="6" a="1"/>
  <c r="N188" i="6" s="1"/>
  <c r="M188" i="6" a="1"/>
  <c r="M188" i="6" s="1"/>
  <c r="L188" i="6"/>
  <c r="L188" i="6" a="1"/>
  <c r="K188" i="6" a="1"/>
  <c r="K188" i="6" s="1"/>
  <c r="AI187" i="6" a="1"/>
  <c r="AI187" i="6" s="1"/>
  <c r="AH187" i="6"/>
  <c r="AH187" i="6" a="1"/>
  <c r="AG187" i="6" a="1"/>
  <c r="AG187" i="6" s="1"/>
  <c r="AF187" i="6" a="1"/>
  <c r="AF187" i="6" s="1"/>
  <c r="AE187" i="6" a="1"/>
  <c r="AE187" i="6" s="1"/>
  <c r="AD187" i="6"/>
  <c r="AD187" i="6" a="1"/>
  <c r="AC187" i="6" a="1"/>
  <c r="AC187" i="6" s="1"/>
  <c r="AB187" i="6" a="1"/>
  <c r="AB187" i="6" s="1"/>
  <c r="AA187" i="6" a="1"/>
  <c r="AA187" i="6" s="1"/>
  <c r="Z187" i="6"/>
  <c r="Z187" i="6" a="1"/>
  <c r="Y187" i="6" a="1"/>
  <c r="Y187" i="6" s="1"/>
  <c r="X187" i="6" a="1"/>
  <c r="X187" i="6" s="1"/>
  <c r="W187" i="6" a="1"/>
  <c r="W187" i="6" s="1"/>
  <c r="V187" i="6"/>
  <c r="V187" i="6" a="1"/>
  <c r="U187" i="6" a="1"/>
  <c r="U187" i="6" s="1"/>
  <c r="T187" i="6" a="1"/>
  <c r="T187" i="6" s="1"/>
  <c r="S187" i="6" a="1"/>
  <c r="S187" i="6" s="1"/>
  <c r="R187" i="6"/>
  <c r="R187" i="6" a="1"/>
  <c r="Q187" i="6" a="1"/>
  <c r="Q187" i="6" s="1"/>
  <c r="P187" i="6" a="1"/>
  <c r="P187" i="6" s="1"/>
  <c r="O187" i="6" a="1"/>
  <c r="O187" i="6" s="1"/>
  <c r="N187" i="6"/>
  <c r="N187" i="6" a="1"/>
  <c r="M187" i="6" a="1"/>
  <c r="M187" i="6" s="1"/>
  <c r="L187" i="6" a="1"/>
  <c r="L187" i="6" s="1"/>
  <c r="K187" i="6" a="1"/>
  <c r="K187" i="6" s="1"/>
  <c r="AI186" i="6" a="1"/>
  <c r="AI186" i="6" s="1"/>
  <c r="AH186" i="6" a="1"/>
  <c r="AH186" i="6" s="1"/>
  <c r="AG186" i="6" a="1"/>
  <c r="AG186" i="6" s="1"/>
  <c r="AF186" i="6"/>
  <c r="AF186" i="6" a="1"/>
  <c r="AE186" i="6" a="1"/>
  <c r="AE186" i="6" s="1"/>
  <c r="AD186" i="6" a="1"/>
  <c r="AD186" i="6" s="1"/>
  <c r="AC186" i="6" a="1"/>
  <c r="AC186" i="6" s="1"/>
  <c r="AB186" i="6"/>
  <c r="AB186" i="6" a="1"/>
  <c r="AA186" i="6" a="1"/>
  <c r="AA186" i="6" s="1"/>
  <c r="Z186" i="6" a="1"/>
  <c r="Z186" i="6" s="1"/>
  <c r="Y186" i="6" a="1"/>
  <c r="Y186" i="6" s="1"/>
  <c r="X186" i="6"/>
  <c r="X186" i="6" a="1"/>
  <c r="W186" i="6" a="1"/>
  <c r="W186" i="6" s="1"/>
  <c r="V186" i="6" a="1"/>
  <c r="V186" i="6" s="1"/>
  <c r="U186" i="6" a="1"/>
  <c r="U186" i="6" s="1"/>
  <c r="T186" i="6"/>
  <c r="T186" i="6" a="1"/>
  <c r="S186" i="6" a="1"/>
  <c r="S186" i="6" s="1"/>
  <c r="R186" i="6" a="1"/>
  <c r="R186" i="6" s="1"/>
  <c r="Q186" i="6" a="1"/>
  <c r="Q186" i="6" s="1"/>
  <c r="P186" i="6"/>
  <c r="P186" i="6" a="1"/>
  <c r="O186" i="6" a="1"/>
  <c r="O186" i="6" s="1"/>
  <c r="N186" i="6" a="1"/>
  <c r="N186" i="6" s="1"/>
  <c r="M186" i="6" a="1"/>
  <c r="M186" i="6" s="1"/>
  <c r="L186" i="6"/>
  <c r="L186" i="6" a="1"/>
  <c r="K186" i="6" a="1"/>
  <c r="K186" i="6" s="1"/>
  <c r="AI185" i="6" a="1"/>
  <c r="AI185" i="6" s="1"/>
  <c r="AH185" i="6"/>
  <c r="AH185" i="6" a="1"/>
  <c r="AG185" i="6" a="1"/>
  <c r="AG185" i="6" s="1"/>
  <c r="AF185" i="6" a="1"/>
  <c r="AF185" i="6" s="1"/>
  <c r="AE185" i="6" a="1"/>
  <c r="AE185" i="6" s="1"/>
  <c r="AD185" i="6" a="1"/>
  <c r="AD185" i="6" s="1"/>
  <c r="AC185" i="6" a="1"/>
  <c r="AC185" i="6" s="1"/>
  <c r="AB185" i="6" a="1"/>
  <c r="AB185" i="6" s="1"/>
  <c r="AA185" i="6" a="1"/>
  <c r="AA185" i="6" s="1"/>
  <c r="Z185" i="6"/>
  <c r="Z185" i="6" a="1"/>
  <c r="Y185" i="6" a="1"/>
  <c r="Y185" i="6" s="1"/>
  <c r="X185" i="6" a="1"/>
  <c r="X185" i="6" s="1"/>
  <c r="W185" i="6" a="1"/>
  <c r="W185" i="6" s="1"/>
  <c r="V185" i="6" a="1"/>
  <c r="V185" i="6" s="1"/>
  <c r="U185" i="6" a="1"/>
  <c r="U185" i="6" s="1"/>
  <c r="T185" i="6" a="1"/>
  <c r="T185" i="6" s="1"/>
  <c r="S185" i="6" a="1"/>
  <c r="S185" i="6" s="1"/>
  <c r="R185" i="6"/>
  <c r="R185" i="6" a="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c r="AD184" i="6" a="1"/>
  <c r="AC184" i="6" a="1"/>
  <c r="AC184" i="6" s="1"/>
  <c r="AB184" i="6" a="1"/>
  <c r="AB184" i="6" s="1"/>
  <c r="AA184" i="6" a="1"/>
  <c r="AA184" i="6" s="1"/>
  <c r="Z184" i="6" a="1"/>
  <c r="Z184" i="6" s="1"/>
  <c r="Y184" i="6" a="1"/>
  <c r="Y184" i="6" s="1"/>
  <c r="X184" i="6" a="1"/>
  <c r="X184" i="6" s="1"/>
  <c r="W184" i="6" a="1"/>
  <c r="W184" i="6" s="1"/>
  <c r="V184" i="6"/>
  <c r="V184" i="6" a="1"/>
  <c r="U184" i="6" a="1"/>
  <c r="U184" i="6" s="1"/>
  <c r="T184" i="6" a="1"/>
  <c r="T184" i="6" s="1"/>
  <c r="S184" i="6" a="1"/>
  <c r="S184" i="6" s="1"/>
  <c r="R184" i="6" a="1"/>
  <c r="R184" i="6" s="1"/>
  <c r="Q184" i="6" a="1"/>
  <c r="Q184" i="6" s="1"/>
  <c r="P184" i="6" a="1"/>
  <c r="P184" i="6" s="1"/>
  <c r="O184" i="6" a="1"/>
  <c r="O184" i="6" s="1"/>
  <c r="N184" i="6"/>
  <c r="N184" i="6" a="1"/>
  <c r="M184" i="6" a="1"/>
  <c r="M184" i="6" s="1"/>
  <c r="L184" i="6" a="1"/>
  <c r="L184" i="6" s="1"/>
  <c r="K184" i="6" a="1"/>
  <c r="K184" i="6" s="1"/>
  <c r="AI183" i="6" a="1"/>
  <c r="AI183" i="6" s="1"/>
  <c r="AH183" i="6"/>
  <c r="AH183" i="6" a="1"/>
  <c r="AG183" i="6" a="1"/>
  <c r="AG183" i="6" s="1"/>
  <c r="AF183" i="6" a="1"/>
  <c r="AF183" i="6" s="1"/>
  <c r="AE183" i="6" a="1"/>
  <c r="AE183" i="6" s="1"/>
  <c r="AD183" i="6" a="1"/>
  <c r="AD183" i="6" s="1"/>
  <c r="AC183" i="6" a="1"/>
  <c r="AC183" i="6" s="1"/>
  <c r="AB183" i="6" a="1"/>
  <c r="AB183" i="6" s="1"/>
  <c r="AA183" i="6" a="1"/>
  <c r="AA183" i="6" s="1"/>
  <c r="Z183" i="6"/>
  <c r="Z183" i="6" a="1"/>
  <c r="Y183" i="6" a="1"/>
  <c r="Y183" i="6" s="1"/>
  <c r="X183" i="6" a="1"/>
  <c r="X183" i="6" s="1"/>
  <c r="W183" i="6" a="1"/>
  <c r="W183" i="6" s="1"/>
  <c r="V183" i="6" a="1"/>
  <c r="V183" i="6" s="1"/>
  <c r="U183" i="6" a="1"/>
  <c r="U183" i="6" s="1"/>
  <c r="T183" i="6" a="1"/>
  <c r="T183" i="6" s="1"/>
  <c r="S183" i="6" a="1"/>
  <c r="S183" i="6" s="1"/>
  <c r="R183" i="6"/>
  <c r="R183" i="6" a="1"/>
  <c r="Q183" i="6" a="1"/>
  <c r="Q183" i="6" s="1"/>
  <c r="P183" i="6" a="1"/>
  <c r="P183" i="6" s="1"/>
  <c r="O183" i="6" a="1"/>
  <c r="O183" i="6" s="1"/>
  <c r="N183" i="6" a="1"/>
  <c r="N183" i="6" s="1"/>
  <c r="M183" i="6" a="1"/>
  <c r="M183" i="6" s="1"/>
  <c r="L183" i="6"/>
  <c r="L183" i="6" a="1"/>
  <c r="K183" i="6" a="1"/>
  <c r="K183" i="6" s="1"/>
  <c r="AI182" i="6" a="1"/>
  <c r="AI182" i="6" s="1"/>
  <c r="AH182" i="6" a="1"/>
  <c r="AH182" i="6" s="1"/>
  <c r="AG182" i="6" a="1"/>
  <c r="AG182" i="6" s="1"/>
  <c r="AF182" i="6" a="1"/>
  <c r="AF182" i="6" s="1"/>
  <c r="AE182" i="6" a="1"/>
  <c r="AE182" i="6" s="1"/>
  <c r="AD182" i="6"/>
  <c r="AD182" i="6" a="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c r="N182" i="6" a="1"/>
  <c r="M182" i="6" a="1"/>
  <c r="M182" i="6" s="1"/>
  <c r="L182" i="6" a="1"/>
  <c r="L182" i="6" s="1"/>
  <c r="K182" i="6" a="1"/>
  <c r="K182" i="6" s="1"/>
  <c r="AI181" i="6" a="1"/>
  <c r="AI181" i="6" s="1"/>
  <c r="AH181" i="6"/>
  <c r="AH181" i="6" a="1"/>
  <c r="AG181" i="6" a="1"/>
  <c r="AG181" i="6" s="1"/>
  <c r="AF181" i="6" a="1"/>
  <c r="AF181" i="6" s="1"/>
  <c r="AE181" i="6" a="1"/>
  <c r="AE181" i="6" s="1"/>
  <c r="AD181" i="6" a="1"/>
  <c r="AD181" i="6" s="1"/>
  <c r="AC181" i="6" a="1"/>
  <c r="AC181" i="6" s="1"/>
  <c r="AB181" i="6" a="1"/>
  <c r="AB181" i="6" s="1"/>
  <c r="AA181" i="6" a="1"/>
  <c r="AA181" i="6" s="1"/>
  <c r="Z181" i="6"/>
  <c r="Z181" i="6" a="1"/>
  <c r="Y181" i="6" a="1"/>
  <c r="Y181" i="6" s="1"/>
  <c r="X181" i="6" a="1"/>
  <c r="X181" i="6" s="1"/>
  <c r="W181" i="6" a="1"/>
  <c r="W181" i="6" s="1"/>
  <c r="V181" i="6" a="1"/>
  <c r="V181" i="6" s="1"/>
  <c r="U181" i="6" a="1"/>
  <c r="U181" i="6" s="1"/>
  <c r="T181" i="6" a="1"/>
  <c r="T181" i="6" s="1"/>
  <c r="S181" i="6" a="1"/>
  <c r="S181" i="6" s="1"/>
  <c r="R181" i="6"/>
  <c r="R181" i="6" a="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c r="AD180" i="6" a="1"/>
  <c r="AC180" i="6" a="1"/>
  <c r="AC180" i="6" s="1"/>
  <c r="AB180" i="6" a="1"/>
  <c r="AB180" i="6" s="1"/>
  <c r="AA180" i="6" a="1"/>
  <c r="AA180" i="6" s="1"/>
  <c r="Z180" i="6" a="1"/>
  <c r="Z180" i="6" s="1"/>
  <c r="Y180" i="6" a="1"/>
  <c r="Y180" i="6" s="1"/>
  <c r="X180" i="6" a="1"/>
  <c r="X180" i="6" s="1"/>
  <c r="W180" i="6" a="1"/>
  <c r="W180" i="6" s="1"/>
  <c r="V180" i="6"/>
  <c r="V180" i="6" a="1"/>
  <c r="U180" i="6" a="1"/>
  <c r="U180" i="6" s="1"/>
  <c r="T180" i="6" a="1"/>
  <c r="T180" i="6" s="1"/>
  <c r="S180" i="6" a="1"/>
  <c r="S180" i="6" s="1"/>
  <c r="R180" i="6" a="1"/>
  <c r="R180" i="6" s="1"/>
  <c r="Q180" i="6" a="1"/>
  <c r="Q180" i="6" s="1"/>
  <c r="P180" i="6" a="1"/>
  <c r="P180" i="6" s="1"/>
  <c r="O180" i="6" a="1"/>
  <c r="O180" i="6" s="1"/>
  <c r="N180" i="6"/>
  <c r="N180" i="6" a="1"/>
  <c r="M180" i="6" a="1"/>
  <c r="M180" i="6" s="1"/>
  <c r="L180" i="6" a="1"/>
  <c r="L180" i="6" s="1"/>
  <c r="K180" i="6" a="1"/>
  <c r="K180" i="6" s="1"/>
  <c r="AI179" i="6" a="1"/>
  <c r="AI179" i="6" s="1"/>
  <c r="AH179" i="6"/>
  <c r="AH179" i="6" a="1"/>
  <c r="AG179" i="6" a="1"/>
  <c r="AG179" i="6" s="1"/>
  <c r="AF179" i="6" a="1"/>
  <c r="AF179" i="6" s="1"/>
  <c r="AE179" i="6" a="1"/>
  <c r="AE179" i="6" s="1"/>
  <c r="AD179" i="6" a="1"/>
  <c r="AD179" i="6" s="1"/>
  <c r="AC179" i="6" a="1"/>
  <c r="AC179" i="6" s="1"/>
  <c r="AB179" i="6" a="1"/>
  <c r="AB179" i="6" s="1"/>
  <c r="AA179" i="6" a="1"/>
  <c r="AA179" i="6" s="1"/>
  <c r="Z179" i="6"/>
  <c r="Z179" i="6" a="1"/>
  <c r="Y179" i="6" a="1"/>
  <c r="Y179" i="6" s="1"/>
  <c r="X179" i="6" a="1"/>
  <c r="X179" i="6" s="1"/>
  <c r="W179" i="6" a="1"/>
  <c r="W179" i="6" s="1"/>
  <c r="V179" i="6" a="1"/>
  <c r="V179" i="6" s="1"/>
  <c r="U179" i="6" a="1"/>
  <c r="U179" i="6" s="1"/>
  <c r="T179" i="6" a="1"/>
  <c r="T179" i="6" s="1"/>
  <c r="S179" i="6" a="1"/>
  <c r="S179" i="6" s="1"/>
  <c r="R179" i="6"/>
  <c r="R179" i="6" a="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c r="AD178" i="6" a="1"/>
  <c r="AC178" i="6" a="1"/>
  <c r="AC178" i="6" s="1"/>
  <c r="AB178" i="6" a="1"/>
  <c r="AB178" i="6" s="1"/>
  <c r="AA178" i="6" a="1"/>
  <c r="AA178" i="6" s="1"/>
  <c r="Z178" i="6" a="1"/>
  <c r="Z178" i="6" s="1"/>
  <c r="Y178" i="6" a="1"/>
  <c r="Y178" i="6" s="1"/>
  <c r="X178" i="6" a="1"/>
  <c r="X178" i="6" s="1"/>
  <c r="W178" i="6" a="1"/>
  <c r="W178" i="6" s="1"/>
  <c r="V178" i="6"/>
  <c r="V178" i="6" a="1"/>
  <c r="U178" i="6" a="1"/>
  <c r="U178" i="6" s="1"/>
  <c r="T178" i="6" a="1"/>
  <c r="T178" i="6" s="1"/>
  <c r="S178" i="6" a="1"/>
  <c r="S178" i="6" s="1"/>
  <c r="R178" i="6" a="1"/>
  <c r="R178" i="6" s="1"/>
  <c r="Q178" i="6" a="1"/>
  <c r="Q178" i="6" s="1"/>
  <c r="P178" i="6" a="1"/>
  <c r="P178" i="6" s="1"/>
  <c r="O178" i="6" a="1"/>
  <c r="O178" i="6" s="1"/>
  <c r="N178" i="6"/>
  <c r="N178" i="6" a="1"/>
  <c r="M178" i="6" a="1"/>
  <c r="M178" i="6" s="1"/>
  <c r="L178" i="6" a="1"/>
  <c r="L178" i="6" s="1"/>
  <c r="K178" i="6" a="1"/>
  <c r="K178" i="6" s="1"/>
  <c r="AI177" i="6" a="1"/>
  <c r="AI177" i="6" s="1"/>
  <c r="AH177" i="6"/>
  <c r="AH177" i="6" a="1"/>
  <c r="AG177" i="6" a="1"/>
  <c r="AG177" i="6" s="1"/>
  <c r="AF177" i="6" a="1"/>
  <c r="AF177" i="6" s="1"/>
  <c r="AE177" i="6" a="1"/>
  <c r="AE177" i="6" s="1"/>
  <c r="AD177" i="6" a="1"/>
  <c r="AD177" i="6" s="1"/>
  <c r="AC177" i="6" a="1"/>
  <c r="AC177" i="6" s="1"/>
  <c r="AB177" i="6" a="1"/>
  <c r="AB177" i="6" s="1"/>
  <c r="AA177" i="6" a="1"/>
  <c r="AA177" i="6" s="1"/>
  <c r="Z177" i="6"/>
  <c r="Z177" i="6" a="1"/>
  <c r="Y177" i="6" a="1"/>
  <c r="Y177" i="6" s="1"/>
  <c r="X177" i="6" a="1"/>
  <c r="X177" i="6" s="1"/>
  <c r="W177" i="6" a="1"/>
  <c r="W177" i="6" s="1"/>
  <c r="V177" i="6" a="1"/>
  <c r="V177" i="6" s="1"/>
  <c r="U177" i="6" a="1"/>
  <c r="U177" i="6" s="1"/>
  <c r="T177" i="6" a="1"/>
  <c r="T177" i="6" s="1"/>
  <c r="S177" i="6" a="1"/>
  <c r="S177" i="6" s="1"/>
  <c r="R177" i="6"/>
  <c r="R177" i="6" a="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c r="V176" i="6" a="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c r="AB175" i="6" a="1"/>
  <c r="AA175" i="6" a="1"/>
  <c r="AA175" i="6" s="1"/>
  <c r="Z175" i="6" a="1"/>
  <c r="Z175" i="6" s="1"/>
  <c r="Y175" i="6" a="1"/>
  <c r="Y175" i="6" s="1"/>
  <c r="X175" i="6" a="1"/>
  <c r="X175" i="6" s="1"/>
  <c r="W175" i="6" a="1"/>
  <c r="W175" i="6" s="1"/>
  <c r="V175" i="6" a="1"/>
  <c r="V175" i="6" s="1"/>
  <c r="U175" i="6" a="1"/>
  <c r="U175" i="6" s="1"/>
  <c r="T175" i="6" a="1"/>
  <c r="T175" i="6" s="1"/>
  <c r="S175" i="6" a="1"/>
  <c r="S175" i="6" s="1"/>
  <c r="R175" i="6"/>
  <c r="R175" i="6" a="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c r="AF174" i="6" a="1"/>
  <c r="AE174" i="6" a="1"/>
  <c r="AE174" i="6" s="1"/>
  <c r="AD174" i="6" a="1"/>
  <c r="AD174" i="6" s="1"/>
  <c r="AC174" i="6" a="1"/>
  <c r="AC174" i="6" s="1"/>
  <c r="AB174" i="6" a="1"/>
  <c r="AB174" i="6" s="1"/>
  <c r="AA174" i="6" a="1"/>
  <c r="AA174" i="6" s="1"/>
  <c r="Z174" i="6" a="1"/>
  <c r="Z174" i="6" s="1"/>
  <c r="Y174" i="6" a="1"/>
  <c r="Y174" i="6" s="1"/>
  <c r="X174" i="6" a="1"/>
  <c r="X174" i="6" s="1"/>
  <c r="W174" i="6" a="1"/>
  <c r="W174" i="6" s="1"/>
  <c r="V174" i="6"/>
  <c r="V174" i="6" a="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c r="AB173" i="6" a="1"/>
  <c r="AA173" i="6" a="1"/>
  <c r="AA173" i="6" s="1"/>
  <c r="Z173" i="6" a="1"/>
  <c r="Z173" i="6" s="1"/>
  <c r="Y173" i="6" a="1"/>
  <c r="Y173" i="6" s="1"/>
  <c r="X173" i="6" a="1"/>
  <c r="X173" i="6" s="1"/>
  <c r="W173" i="6" a="1"/>
  <c r="W173" i="6" s="1"/>
  <c r="V173" i="6" a="1"/>
  <c r="V173" i="6" s="1"/>
  <c r="U173" i="6" a="1"/>
  <c r="U173" i="6" s="1"/>
  <c r="T173" i="6"/>
  <c r="T173" i="6" a="1"/>
  <c r="S173" i="6" a="1"/>
  <c r="S173" i="6" s="1"/>
  <c r="R173" i="6" a="1"/>
  <c r="R173" i="6" s="1"/>
  <c r="Q173" i="6" a="1"/>
  <c r="Q173" i="6" s="1"/>
  <c r="P173" i="6" a="1"/>
  <c r="P173" i="6" s="1"/>
  <c r="O173" i="6" a="1"/>
  <c r="O173" i="6" s="1"/>
  <c r="N173" i="6" a="1"/>
  <c r="N173" i="6" s="1"/>
  <c r="M173" i="6" a="1"/>
  <c r="M173" i="6" s="1"/>
  <c r="L173" i="6"/>
  <c r="L173" i="6" a="1"/>
  <c r="K173" i="6" a="1"/>
  <c r="K173" i="6" s="1"/>
  <c r="AI172" i="6" a="1"/>
  <c r="AI172" i="6" s="1"/>
  <c r="AH172" i="6" a="1"/>
  <c r="AH172" i="6" s="1"/>
  <c r="AG172" i="6" a="1"/>
  <c r="AG172" i="6" s="1"/>
  <c r="AF172" i="6"/>
  <c r="AF172" i="6" a="1"/>
  <c r="AE172" i="6" a="1"/>
  <c r="AE172" i="6" s="1"/>
  <c r="AD172" i="6" a="1"/>
  <c r="AD172" i="6" s="1"/>
  <c r="AC172" i="6" a="1"/>
  <c r="AC172" i="6" s="1"/>
  <c r="AB172" i="6" a="1"/>
  <c r="AB172" i="6" s="1"/>
  <c r="AA172" i="6" a="1"/>
  <c r="AA172" i="6" s="1"/>
  <c r="Z172" i="6" a="1"/>
  <c r="Z172" i="6" s="1"/>
  <c r="Y172" i="6" a="1"/>
  <c r="Y172" i="6" s="1"/>
  <c r="X172" i="6"/>
  <c r="X172" i="6" a="1"/>
  <c r="W172" i="6" a="1"/>
  <c r="W172" i="6" s="1"/>
  <c r="V172" i="6" a="1"/>
  <c r="V172" i="6" s="1"/>
  <c r="U172" i="6" a="1"/>
  <c r="U172" i="6" s="1"/>
  <c r="T172" i="6" a="1"/>
  <c r="T172" i="6" s="1"/>
  <c r="S172" i="6" a="1"/>
  <c r="S172" i="6" s="1"/>
  <c r="R172" i="6" a="1"/>
  <c r="R172" i="6" s="1"/>
  <c r="Q172" i="6" a="1"/>
  <c r="Q172" i="6" s="1"/>
  <c r="P172" i="6" a="1"/>
  <c r="P172" i="6" s="1"/>
  <c r="O172" i="6" a="1"/>
  <c r="O172" i="6" s="1"/>
  <c r="N172" i="6"/>
  <c r="N172" i="6" a="1"/>
  <c r="M172" i="6" a="1"/>
  <c r="M172" i="6" s="1"/>
  <c r="L172" i="6" a="1"/>
  <c r="L172" i="6" s="1"/>
  <c r="K172" i="6" a="1"/>
  <c r="K172" i="6" s="1"/>
  <c r="AI171" i="6" a="1"/>
  <c r="AI171" i="6" s="1"/>
  <c r="AH171" i="6"/>
  <c r="AH171" i="6" a="1"/>
  <c r="AG171" i="6" a="1"/>
  <c r="AG171" i="6" s="1"/>
  <c r="AF171" i="6" a="1"/>
  <c r="AF171" i="6" s="1"/>
  <c r="AE171" i="6" a="1"/>
  <c r="AE171" i="6" s="1"/>
  <c r="AD171" i="6" a="1"/>
  <c r="AD171" i="6" s="1"/>
  <c r="AC171" i="6" a="1"/>
  <c r="AC171" i="6" s="1"/>
  <c r="AB171" i="6" a="1"/>
  <c r="AB171" i="6" s="1"/>
  <c r="AA171" i="6" a="1"/>
  <c r="AA171" i="6" s="1"/>
  <c r="Z171" i="6"/>
  <c r="Z171" i="6" a="1"/>
  <c r="Y171" i="6" a="1"/>
  <c r="Y171" i="6" s="1"/>
  <c r="X171" i="6" a="1"/>
  <c r="X171" i="6" s="1"/>
  <c r="W171" i="6" a="1"/>
  <c r="W171" i="6" s="1"/>
  <c r="V171" i="6" a="1"/>
  <c r="V171" i="6" s="1"/>
  <c r="U171" i="6" a="1"/>
  <c r="U171" i="6" s="1"/>
  <c r="T171" i="6" a="1"/>
  <c r="T171" i="6" s="1"/>
  <c r="S171" i="6" a="1"/>
  <c r="S171" i="6" s="1"/>
  <c r="R171" i="6"/>
  <c r="R171" i="6" a="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c r="AD170" i="6" a="1"/>
  <c r="AC170" i="6" a="1"/>
  <c r="AC170" i="6" s="1"/>
  <c r="AB170" i="6" a="1"/>
  <c r="AB170" i="6" s="1"/>
  <c r="AA170" i="6" a="1"/>
  <c r="AA170" i="6" s="1"/>
  <c r="Z170" i="6" a="1"/>
  <c r="Z170" i="6" s="1"/>
  <c r="Y170" i="6" a="1"/>
  <c r="Y170" i="6" s="1"/>
  <c r="X170" i="6" a="1"/>
  <c r="X170" i="6" s="1"/>
  <c r="W170" i="6" a="1"/>
  <c r="W170" i="6" s="1"/>
  <c r="V170" i="6"/>
  <c r="V170" i="6" a="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c r="AB169" i="6" a="1"/>
  <c r="AA169" i="6" a="1"/>
  <c r="AA169" i="6" s="1"/>
  <c r="Z169" i="6" a="1"/>
  <c r="Z169" i="6" s="1"/>
  <c r="Y169" i="6" a="1"/>
  <c r="Y169" i="6" s="1"/>
  <c r="X169" i="6" a="1"/>
  <c r="X169" i="6" s="1"/>
  <c r="W169" i="6" a="1"/>
  <c r="W169" i="6" s="1"/>
  <c r="V169" i="6" a="1"/>
  <c r="V169" i="6" s="1"/>
  <c r="U169" i="6" a="1"/>
  <c r="U169" i="6" s="1"/>
  <c r="T169" i="6"/>
  <c r="T169" i="6" a="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c r="AB168" i="6" a="1"/>
  <c r="AA168" i="6" a="1"/>
  <c r="AA168" i="6" s="1"/>
  <c r="Z168" i="6" a="1"/>
  <c r="Z168" i="6" s="1"/>
  <c r="Y168" i="6" a="1"/>
  <c r="Y168" i="6" s="1"/>
  <c r="X168" i="6" a="1"/>
  <c r="X168" i="6" s="1"/>
  <c r="W168" i="6" a="1"/>
  <c r="W168" i="6" s="1"/>
  <c r="V168" i="6" a="1"/>
  <c r="V168" i="6" s="1"/>
  <c r="U168" i="6" a="1"/>
  <c r="U168" i="6" s="1"/>
  <c r="T168" i="6"/>
  <c r="T168" i="6" a="1"/>
  <c r="S168" i="6" a="1"/>
  <c r="S168" i="6" s="1"/>
  <c r="R168" i="6" a="1"/>
  <c r="R168" i="6" s="1"/>
  <c r="Q168" i="6" a="1"/>
  <c r="Q168" i="6" s="1"/>
  <c r="P168" i="6" a="1"/>
  <c r="P168" i="6" s="1"/>
  <c r="O168" i="6" a="1"/>
  <c r="O168" i="6" s="1"/>
  <c r="N168" i="6" a="1"/>
  <c r="N168" i="6" s="1"/>
  <c r="M168" i="6" a="1"/>
  <c r="M168" i="6" s="1"/>
  <c r="L168" i="6"/>
  <c r="L168" i="6" a="1"/>
  <c r="K168" i="6" a="1"/>
  <c r="K168" i="6" s="1"/>
  <c r="AI167" i="6" a="1"/>
  <c r="AI167" i="6" s="1"/>
  <c r="AH167" i="6"/>
  <c r="AH167" i="6" a="1"/>
  <c r="AG167" i="6" a="1"/>
  <c r="AG167" i="6" s="1"/>
  <c r="AF167" i="6" a="1"/>
  <c r="AF167" i="6" s="1"/>
  <c r="AE167" i="6" a="1"/>
  <c r="AE167" i="6" s="1"/>
  <c r="AD167" i="6" a="1"/>
  <c r="AD167" i="6" s="1"/>
  <c r="AC167" i="6" a="1"/>
  <c r="AC167" i="6" s="1"/>
  <c r="AB167" i="6" a="1"/>
  <c r="AB167" i="6" s="1"/>
  <c r="AA167" i="6" a="1"/>
  <c r="AA167" i="6" s="1"/>
  <c r="Z167" i="6"/>
  <c r="Z167" i="6" a="1"/>
  <c r="Y167" i="6" a="1"/>
  <c r="Y167" i="6" s="1"/>
  <c r="X167" i="6" a="1"/>
  <c r="X167" i="6" s="1"/>
  <c r="W167" i="6" a="1"/>
  <c r="W167" i="6" s="1"/>
  <c r="V167" i="6" a="1"/>
  <c r="V167" i="6" s="1"/>
  <c r="U167" i="6" a="1"/>
  <c r="U167" i="6" s="1"/>
  <c r="T167" i="6" a="1"/>
  <c r="T167" i="6" s="1"/>
  <c r="S167" i="6" a="1"/>
  <c r="S167" i="6" s="1"/>
  <c r="R167" i="6"/>
  <c r="R167" i="6" a="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c r="AB166" i="6" a="1"/>
  <c r="AA166" i="6" a="1"/>
  <c r="AA166" i="6" s="1"/>
  <c r="Z166" i="6" a="1"/>
  <c r="Z166" i="6" s="1"/>
  <c r="Y166" i="6" a="1"/>
  <c r="Y166" i="6" s="1"/>
  <c r="X166" i="6" a="1"/>
  <c r="X166" i="6" s="1"/>
  <c r="W166" i="6" a="1"/>
  <c r="W166" i="6" s="1"/>
  <c r="V166" i="6"/>
  <c r="V166" i="6" a="1"/>
  <c r="U166" i="6" a="1"/>
  <c r="U166" i="6" s="1"/>
  <c r="T166" i="6" a="1"/>
  <c r="T166" i="6" s="1"/>
  <c r="S166" i="6" a="1"/>
  <c r="S166" i="6" s="1"/>
  <c r="R166" i="6" a="1"/>
  <c r="R166" i="6" s="1"/>
  <c r="Q166" i="6" a="1"/>
  <c r="Q166" i="6" s="1"/>
  <c r="P166" i="6"/>
  <c r="P166" i="6" a="1"/>
  <c r="O166" i="6" a="1"/>
  <c r="O166" i="6" s="1"/>
  <c r="N166" i="6" a="1"/>
  <c r="N166" i="6" s="1"/>
  <c r="M166" i="6" a="1"/>
  <c r="M166" i="6" s="1"/>
  <c r="L166" i="6" a="1"/>
  <c r="L166" i="6" s="1"/>
  <c r="K166" i="6" a="1"/>
  <c r="K166" i="6" s="1"/>
  <c r="AI165" i="6" a="1"/>
  <c r="AI165" i="6" s="1"/>
  <c r="AH165" i="6" a="1"/>
  <c r="AH165" i="6" s="1"/>
  <c r="AG165" i="6" a="1"/>
  <c r="AG165" i="6" s="1"/>
  <c r="AF165" i="6"/>
  <c r="AF165" i="6" a="1"/>
  <c r="AE165" i="6" a="1"/>
  <c r="AE165" i="6" s="1"/>
  <c r="AD165" i="6" a="1"/>
  <c r="AD165" i="6" s="1"/>
  <c r="AC165" i="6" a="1"/>
  <c r="AC165" i="6" s="1"/>
  <c r="AB165" i="6" a="1"/>
  <c r="AB165" i="6" s="1"/>
  <c r="AA165" i="6" a="1"/>
  <c r="AA165" i="6" s="1"/>
  <c r="Z165" i="6"/>
  <c r="Z165" i="6" a="1"/>
  <c r="Y165" i="6" a="1"/>
  <c r="Y165" i="6" s="1"/>
  <c r="X165" i="6" a="1"/>
  <c r="X165" i="6" s="1"/>
  <c r="W165" i="6" a="1"/>
  <c r="W165" i="6" s="1"/>
  <c r="V165" i="6" a="1"/>
  <c r="V165" i="6" s="1"/>
  <c r="U165" i="6" a="1"/>
  <c r="U165" i="6" s="1"/>
  <c r="T165" i="6" a="1"/>
  <c r="T165" i="6" s="1"/>
  <c r="S165" i="6" a="1"/>
  <c r="S165" i="6" s="1"/>
  <c r="R165" i="6"/>
  <c r="R165" i="6" a="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c r="AD164" i="6" a="1"/>
  <c r="AC164" i="6" a="1"/>
  <c r="AC164" i="6" s="1"/>
  <c r="AB164" i="6" a="1"/>
  <c r="AB164" i="6" s="1"/>
  <c r="AA164" i="6" a="1"/>
  <c r="AA164" i="6" s="1"/>
  <c r="Z164" i="6" a="1"/>
  <c r="Z164" i="6" s="1"/>
  <c r="Y164" i="6" a="1"/>
  <c r="Y164" i="6" s="1"/>
  <c r="X164" i="6" a="1"/>
  <c r="X164" i="6" s="1"/>
  <c r="W164" i="6" a="1"/>
  <c r="W164" i="6" s="1"/>
  <c r="V164" i="6"/>
  <c r="V164" i="6" a="1"/>
  <c r="U164" i="6" a="1"/>
  <c r="U164" i="6" s="1"/>
  <c r="T164" i="6" a="1"/>
  <c r="T164" i="6" s="1"/>
  <c r="S164" i="6" a="1"/>
  <c r="S164" i="6" s="1"/>
  <c r="R164" i="6" a="1"/>
  <c r="R164" i="6" s="1"/>
  <c r="Q164" i="6" a="1"/>
  <c r="Q164" i="6" s="1"/>
  <c r="P164" i="6"/>
  <c r="P164" i="6" a="1"/>
  <c r="O164" i="6" a="1"/>
  <c r="O164" i="6" s="1"/>
  <c r="N164" i="6" a="1"/>
  <c r="N164" i="6" s="1"/>
  <c r="M164" i="6" a="1"/>
  <c r="M164" i="6" s="1"/>
  <c r="L164" i="6"/>
  <c r="L164" i="6" a="1"/>
  <c r="K164" i="6" a="1"/>
  <c r="K164" i="6" s="1"/>
  <c r="AI163" i="6" a="1"/>
  <c r="AI163" i="6" s="1"/>
  <c r="AH163" i="6"/>
  <c r="AH163" i="6" a="1"/>
  <c r="AG163" i="6" a="1"/>
  <c r="AG163" i="6" s="1"/>
  <c r="AF163" i="6" a="1"/>
  <c r="AF163" i="6" s="1"/>
  <c r="AE163" i="6" a="1"/>
  <c r="AE163" i="6" s="1"/>
  <c r="AD163" i="6" a="1"/>
  <c r="AD163" i="6" s="1"/>
  <c r="AC163" i="6" a="1"/>
  <c r="AC163" i="6" s="1"/>
  <c r="AB163" i="6"/>
  <c r="AB163" i="6" a="1"/>
  <c r="AA163" i="6" a="1"/>
  <c r="AA163" i="6" s="1"/>
  <c r="Z163" i="6" a="1"/>
  <c r="Z163" i="6" s="1"/>
  <c r="Y163" i="6" a="1"/>
  <c r="Y163" i="6" s="1"/>
  <c r="X163" i="6" a="1"/>
  <c r="X163" i="6" s="1"/>
  <c r="W163" i="6" a="1"/>
  <c r="W163" i="6" s="1"/>
  <c r="V163" i="6" a="1"/>
  <c r="V163" i="6" s="1"/>
  <c r="U163" i="6" a="1"/>
  <c r="U163" i="6" s="1"/>
  <c r="T163" i="6"/>
  <c r="T163" i="6" a="1"/>
  <c r="S163" i="6" a="1"/>
  <c r="S163" i="6" s="1"/>
  <c r="R163" i="6" a="1"/>
  <c r="R163" i="6" s="1"/>
  <c r="Q163" i="6" a="1"/>
  <c r="Q163" i="6" s="1"/>
  <c r="P163" i="6" a="1"/>
  <c r="P163" i="6" s="1"/>
  <c r="O163" i="6" a="1"/>
  <c r="O163" i="6" s="1"/>
  <c r="N163" i="6" a="1"/>
  <c r="N163" i="6" s="1"/>
  <c r="M163" i="6" a="1"/>
  <c r="M163" i="6" s="1"/>
  <c r="L163" i="6"/>
  <c r="L163" i="6" a="1"/>
  <c r="K163" i="6" a="1"/>
  <c r="K163" i="6" s="1"/>
  <c r="AI162" i="6" a="1"/>
  <c r="AI162" i="6" s="1"/>
  <c r="AH162" i="6" a="1"/>
  <c r="AH162" i="6" s="1"/>
  <c r="AG162" i="6" a="1"/>
  <c r="AG162" i="6" s="1"/>
  <c r="AF162" i="6"/>
  <c r="AF162" i="6" a="1"/>
  <c r="AE162" i="6" a="1"/>
  <c r="AE162" i="6" s="1"/>
  <c r="AD162" i="6" a="1"/>
  <c r="AD162" i="6" s="1"/>
  <c r="AC162" i="6" a="1"/>
  <c r="AC162" i="6" s="1"/>
  <c r="AB162" i="6"/>
  <c r="AB162" i="6" a="1"/>
  <c r="AA162" i="6" a="1"/>
  <c r="AA162" i="6" s="1"/>
  <c r="Z162" i="6" a="1"/>
  <c r="Z162" i="6" s="1"/>
  <c r="Y162" i="6" a="1"/>
  <c r="Y162" i="6" s="1"/>
  <c r="X162" i="6" a="1"/>
  <c r="X162" i="6" s="1"/>
  <c r="W162" i="6" a="1"/>
  <c r="W162" i="6" s="1"/>
  <c r="V162" i="6"/>
  <c r="V162" i="6" a="1"/>
  <c r="U162" i="6" a="1"/>
  <c r="U162" i="6" s="1"/>
  <c r="T162" i="6" a="1"/>
  <c r="T162" i="6" s="1"/>
  <c r="S162" i="6" a="1"/>
  <c r="S162" i="6" s="1"/>
  <c r="R162" i="6" a="1"/>
  <c r="R162" i="6" s="1"/>
  <c r="Q162" i="6" a="1"/>
  <c r="Q162" i="6" s="1"/>
  <c r="P162" i="6"/>
  <c r="P162" i="6" a="1"/>
  <c r="O162" i="6" a="1"/>
  <c r="O162" i="6" s="1"/>
  <c r="N162" i="6" a="1"/>
  <c r="N162" i="6" s="1"/>
  <c r="M162" i="6" a="1"/>
  <c r="M162" i="6" s="1"/>
  <c r="L162" i="6"/>
  <c r="L162" i="6" a="1"/>
  <c r="K162" i="6" a="1"/>
  <c r="K162" i="6" s="1"/>
  <c r="AI161" i="6" a="1"/>
  <c r="AI161" i="6" s="1"/>
  <c r="AH161" i="6"/>
  <c r="AH161" i="6" a="1"/>
  <c r="AG161" i="6" a="1"/>
  <c r="AG161" i="6" s="1"/>
  <c r="AF161" i="6" a="1"/>
  <c r="AF161" i="6" s="1"/>
  <c r="AE161" i="6" a="1"/>
  <c r="AE161" i="6" s="1"/>
  <c r="AD161" i="6" a="1"/>
  <c r="AD161" i="6" s="1"/>
  <c r="AC161" i="6" a="1"/>
  <c r="AC161" i="6" s="1"/>
  <c r="AB161" i="6"/>
  <c r="AB161" i="6" a="1"/>
  <c r="AA161" i="6" a="1"/>
  <c r="AA161" i="6" s="1"/>
  <c r="Z161" i="6" a="1"/>
  <c r="Z161" i="6" s="1"/>
  <c r="Y161" i="6" a="1"/>
  <c r="Y161" i="6" s="1"/>
  <c r="X161" i="6"/>
  <c r="X161" i="6" a="1"/>
  <c r="W161" i="6" a="1"/>
  <c r="W161" i="6" s="1"/>
  <c r="V161" i="6" a="1"/>
  <c r="V161" i="6" s="1"/>
  <c r="U161" i="6" a="1"/>
  <c r="U161" i="6" s="1"/>
  <c r="T161" i="6" a="1"/>
  <c r="T161" i="6" s="1"/>
  <c r="S161" i="6" a="1"/>
  <c r="S161" i="6" s="1"/>
  <c r="R161" i="6"/>
  <c r="R161" i="6" a="1"/>
  <c r="Q161" i="6" a="1"/>
  <c r="Q161" i="6" s="1"/>
  <c r="P161" i="6" a="1"/>
  <c r="P161" i="6" s="1"/>
  <c r="O161" i="6" a="1"/>
  <c r="O161" i="6" s="1"/>
  <c r="N161" i="6" a="1"/>
  <c r="N161" i="6" s="1"/>
  <c r="M161" i="6" a="1"/>
  <c r="M161" i="6" s="1"/>
  <c r="L161" i="6"/>
  <c r="L161" i="6" a="1"/>
  <c r="K161" i="6" a="1"/>
  <c r="K161" i="6" s="1"/>
  <c r="AI160" i="6" a="1"/>
  <c r="AI160" i="6" s="1"/>
  <c r="AH160" i="6" a="1"/>
  <c r="AH160" i="6" s="1"/>
  <c r="AG160" i="6" a="1"/>
  <c r="AG160" i="6" s="1"/>
  <c r="AF160" i="6"/>
  <c r="AF160" i="6" a="1"/>
  <c r="AE160" i="6" a="1"/>
  <c r="AE160" i="6" s="1"/>
  <c r="AD160" i="6" a="1"/>
  <c r="AD160" i="6" s="1"/>
  <c r="AC160" i="6" a="1"/>
  <c r="AC160" i="6" s="1"/>
  <c r="AB160" i="6"/>
  <c r="AB160" i="6" a="1"/>
  <c r="AA160" i="6" a="1"/>
  <c r="AA160" i="6" s="1"/>
  <c r="Z160" i="6" a="1"/>
  <c r="Z160" i="6" s="1"/>
  <c r="Y160" i="6" a="1"/>
  <c r="Y160" i="6" s="1"/>
  <c r="X160" i="6" a="1"/>
  <c r="X160" i="6" s="1"/>
  <c r="W160" i="6" a="1"/>
  <c r="W160" i="6" s="1"/>
  <c r="V160" i="6"/>
  <c r="V160" i="6" a="1"/>
  <c r="U160" i="6" a="1"/>
  <c r="U160" i="6" s="1"/>
  <c r="T160" i="6" a="1"/>
  <c r="T160" i="6" s="1"/>
  <c r="S160" i="6" a="1"/>
  <c r="S160" i="6" s="1"/>
  <c r="R160" i="6" a="1"/>
  <c r="R160" i="6" s="1"/>
  <c r="Q160" i="6" a="1"/>
  <c r="Q160" i="6" s="1"/>
  <c r="P160" i="6"/>
  <c r="P160" i="6" a="1"/>
  <c r="O160" i="6" a="1"/>
  <c r="O160" i="6" s="1"/>
  <c r="N160" i="6" a="1"/>
  <c r="N160" i="6" s="1"/>
  <c r="M160" i="6" a="1"/>
  <c r="M160" i="6" s="1"/>
  <c r="L160" i="6"/>
  <c r="L160" i="6" a="1"/>
  <c r="K160" i="6" a="1"/>
  <c r="K160" i="6" s="1"/>
  <c r="AI159" i="6" a="1"/>
  <c r="AI159" i="6" s="1"/>
  <c r="AH159" i="6"/>
  <c r="AH159" i="6" a="1"/>
  <c r="AG159" i="6" a="1"/>
  <c r="AG159" i="6" s="1"/>
  <c r="AF159" i="6" a="1"/>
  <c r="AF159" i="6" s="1"/>
  <c r="AE159" i="6" a="1"/>
  <c r="AE159" i="6" s="1"/>
  <c r="AD159" i="6" a="1"/>
  <c r="AD159" i="6" s="1"/>
  <c r="AC159" i="6" a="1"/>
  <c r="AC159" i="6" s="1"/>
  <c r="AB159" i="6"/>
  <c r="AB159" i="6" a="1"/>
  <c r="AA159" i="6" a="1"/>
  <c r="AA159" i="6" s="1"/>
  <c r="Z159" i="6" a="1"/>
  <c r="Z159" i="6" s="1"/>
  <c r="Y159" i="6" a="1"/>
  <c r="Y159" i="6" s="1"/>
  <c r="X159" i="6"/>
  <c r="X159" i="6" a="1"/>
  <c r="W159" i="6" a="1"/>
  <c r="W159" i="6" s="1"/>
  <c r="V159" i="6" a="1"/>
  <c r="V159" i="6" s="1"/>
  <c r="U159" i="6" a="1"/>
  <c r="U159" i="6" s="1"/>
  <c r="T159" i="6" a="1"/>
  <c r="T159" i="6" s="1"/>
  <c r="S159" i="6" a="1"/>
  <c r="S159" i="6" s="1"/>
  <c r="R159" i="6" a="1"/>
  <c r="R159" i="6" s="1"/>
  <c r="Q159" i="6" a="1"/>
  <c r="Q159" i="6" s="1"/>
  <c r="P159" i="6"/>
  <c r="P159" i="6" a="1"/>
  <c r="O159" i="6" a="1"/>
  <c r="O159" i="6" s="1"/>
  <c r="N159" i="6" a="1"/>
  <c r="N159" i="6" s="1"/>
  <c r="M159" i="6" a="1"/>
  <c r="M159" i="6" s="1"/>
  <c r="L159" i="6" a="1"/>
  <c r="L159" i="6" s="1"/>
  <c r="K159" i="6" a="1"/>
  <c r="K159" i="6" s="1"/>
  <c r="AI158" i="6" a="1"/>
  <c r="AI158" i="6" s="1"/>
  <c r="AH158" i="6" a="1"/>
  <c r="AH158" i="6" s="1"/>
  <c r="AG158" i="6" a="1"/>
  <c r="AG158" i="6" s="1"/>
  <c r="AF158" i="6"/>
  <c r="AF158" i="6" a="1"/>
  <c r="AE158" i="6" a="1"/>
  <c r="AE158" i="6" s="1"/>
  <c r="AD158" i="6" a="1"/>
  <c r="AD158" i="6" s="1"/>
  <c r="AC158" i="6" a="1"/>
  <c r="AC158" i="6" s="1"/>
  <c r="AB158" i="6"/>
  <c r="AB158" i="6" a="1"/>
  <c r="AA158" i="6" a="1"/>
  <c r="AA158" i="6" s="1"/>
  <c r="Z158" i="6" a="1"/>
  <c r="Z158" i="6" s="1"/>
  <c r="Y158" i="6" a="1"/>
  <c r="Y158" i="6" s="1"/>
  <c r="X158" i="6" a="1"/>
  <c r="X158" i="6" s="1"/>
  <c r="W158" i="6" a="1"/>
  <c r="W158" i="6" s="1"/>
  <c r="V158" i="6" a="1"/>
  <c r="V158" i="6" s="1"/>
  <c r="U158" i="6" a="1"/>
  <c r="U158" i="6" s="1"/>
  <c r="T158" i="6"/>
  <c r="T158" i="6" a="1"/>
  <c r="S158" i="6" a="1"/>
  <c r="S158" i="6" s="1"/>
  <c r="R158" i="6" a="1"/>
  <c r="R158" i="6" s="1"/>
  <c r="Q158" i="6" a="1"/>
  <c r="Q158" i="6" s="1"/>
  <c r="P158" i="6" a="1"/>
  <c r="P158" i="6" s="1"/>
  <c r="O158" i="6" a="1"/>
  <c r="O158" i="6" s="1"/>
  <c r="N158" i="6" a="1"/>
  <c r="N158" i="6" s="1"/>
  <c r="M158" i="6" a="1"/>
  <c r="M158" i="6" s="1"/>
  <c r="L158" i="6"/>
  <c r="L158" i="6" a="1"/>
  <c r="K158" i="6" a="1"/>
  <c r="K158" i="6" s="1"/>
  <c r="AI157" i="6" a="1"/>
  <c r="AI157" i="6" s="1"/>
  <c r="AH157" i="6"/>
  <c r="AH157" i="6" a="1"/>
  <c r="AG157" i="6" a="1"/>
  <c r="AG157" i="6" s="1"/>
  <c r="AF157" i="6" a="1"/>
  <c r="AF157" i="6" s="1"/>
  <c r="AE157" i="6" a="1"/>
  <c r="AE157" i="6" s="1"/>
  <c r="AD157" i="6" a="1"/>
  <c r="AD157" i="6" s="1"/>
  <c r="AC157" i="6" a="1"/>
  <c r="AC157" i="6" s="1"/>
  <c r="AB157" i="6" a="1"/>
  <c r="AB157" i="6" s="1"/>
  <c r="AA157" i="6" a="1"/>
  <c r="AA157" i="6" s="1"/>
  <c r="Z157" i="6"/>
  <c r="Z157" i="6" a="1"/>
  <c r="Y157" i="6" a="1"/>
  <c r="Y157" i="6" s="1"/>
  <c r="X157" i="6" a="1"/>
  <c r="X157" i="6" s="1"/>
  <c r="W157" i="6" a="1"/>
  <c r="W157" i="6" s="1"/>
  <c r="V157" i="6" a="1"/>
  <c r="V157" i="6" s="1"/>
  <c r="U157" i="6" a="1"/>
  <c r="U157" i="6" s="1"/>
  <c r="T157" i="6" a="1"/>
  <c r="T157" i="6" s="1"/>
  <c r="S157" i="6" a="1"/>
  <c r="S157" i="6" s="1"/>
  <c r="R157" i="6"/>
  <c r="R157" i="6" a="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c r="AD156" i="6" a="1"/>
  <c r="AC156" i="6" a="1"/>
  <c r="AC156" i="6" s="1"/>
  <c r="AB156" i="6"/>
  <c r="AB156" i="6" a="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c r="P156" i="6" a="1"/>
  <c r="O156" i="6" a="1"/>
  <c r="O156" i="6" s="1"/>
  <c r="N156" i="6" a="1"/>
  <c r="N156" i="6" s="1"/>
  <c r="M156" i="6" a="1"/>
  <c r="M156" i="6" s="1"/>
  <c r="L156" i="6"/>
  <c r="L156" i="6" a="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c r="X155" i="6" a="1"/>
  <c r="W155" i="6" a="1"/>
  <c r="W155" i="6" s="1"/>
  <c r="V155" i="6" a="1"/>
  <c r="V155" i="6" s="1"/>
  <c r="U155" i="6" a="1"/>
  <c r="U155" i="6" s="1"/>
  <c r="T155" i="6" a="1"/>
  <c r="T155" i="6" s="1"/>
  <c r="S155" i="6" a="1"/>
  <c r="S155" i="6" s="1"/>
  <c r="R155" i="6" a="1"/>
  <c r="R155" i="6" s="1"/>
  <c r="Q155" i="6" a="1"/>
  <c r="Q155" i="6" s="1"/>
  <c r="P155" i="6"/>
  <c r="P155" i="6" a="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c r="AB154" i="6" a="1"/>
  <c r="AA154" i="6" a="1"/>
  <c r="AA154" i="6" s="1"/>
  <c r="Z154" i="6" a="1"/>
  <c r="Z154" i="6" s="1"/>
  <c r="Y154" i="6" a="1"/>
  <c r="Y154" i="6" s="1"/>
  <c r="X154" i="6"/>
  <c r="X154" i="6" a="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c r="L154" i="6" a="1"/>
  <c r="K154" i="6" a="1"/>
  <c r="K154" i="6" s="1"/>
  <c r="AI153" i="6" a="1"/>
  <c r="AI153" i="6" s="1"/>
  <c r="AH153" i="6" a="1"/>
  <c r="AH153" i="6" s="1"/>
  <c r="AG153" i="6" a="1"/>
  <c r="AG153" i="6" s="1"/>
  <c r="AF153" i="6"/>
  <c r="AF153" i="6" a="1"/>
  <c r="AE153" i="6" a="1"/>
  <c r="AE153" i="6" s="1"/>
  <c r="AD153" i="6" a="1"/>
  <c r="AD153" i="6" s="1"/>
  <c r="AC153" i="6" a="1"/>
  <c r="AC153" i="6" s="1"/>
  <c r="AB153" i="6" a="1"/>
  <c r="AB153" i="6" s="1"/>
  <c r="AA153" i="6" a="1"/>
  <c r="AA153" i="6" s="1"/>
  <c r="Z153" i="6" a="1"/>
  <c r="Z153" i="6" s="1"/>
  <c r="Y153" i="6" a="1"/>
  <c r="Y153" i="6" s="1"/>
  <c r="X153" i="6"/>
  <c r="X153" i="6" a="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J2" i="6" s="1"/>
  <c r="K2" i="6"/>
  <c r="F185"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A109" i="5"/>
  <c r="B106" i="5"/>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J80" i="5"/>
  <c r="I80" i="5"/>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J76" i="5"/>
  <c r="I76" i="5"/>
  <c r="H76" i="5"/>
  <c r="G76" i="5"/>
  <c r="F76" i="5"/>
  <c r="E76" i="5"/>
  <c r="D76" i="5"/>
  <c r="C89" i="5" s="1"/>
  <c r="C90" i="5" s="1"/>
  <c r="B76" i="5"/>
  <c r="M75" i="5"/>
  <c r="L75" i="5"/>
  <c r="K75" i="5"/>
  <c r="I75" i="5"/>
  <c r="J75" i="5" s="1"/>
  <c r="B11" i="5" s="1"/>
  <c r="H75" i="5"/>
  <c r="G75" i="5"/>
  <c r="F75" i="5"/>
  <c r="E75" i="5"/>
  <c r="D75" i="5"/>
  <c r="B89" i="5" s="1"/>
  <c r="B90" i="5" s="1"/>
  <c r="B75" i="5"/>
  <c r="M74" i="5"/>
  <c r="L74" i="5"/>
  <c r="K74" i="5"/>
  <c r="I74" i="5"/>
  <c r="J74" i="5" s="1"/>
  <c r="H74" i="5"/>
  <c r="G74" i="5"/>
  <c r="F74" i="5"/>
  <c r="E74" i="5"/>
  <c r="D74" i="5"/>
  <c r="A89" i="5" s="1"/>
  <c r="A90" i="5" s="1"/>
  <c r="B74" i="5"/>
  <c r="D68" i="5"/>
  <c r="C68" i="5"/>
  <c r="B68" i="5"/>
  <c r="A68" i="5"/>
  <c r="M65" i="5"/>
  <c r="L65" i="5"/>
  <c r="K65" i="5"/>
  <c r="J65" i="5"/>
  <c r="I65" i="5"/>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H27" i="5"/>
  <c r="G27" i="5"/>
  <c r="F27" i="5"/>
  <c r="E27" i="5"/>
  <c r="D27" i="5"/>
  <c r="B27" i="5"/>
  <c r="B18" i="5"/>
  <c r="B17" i="5"/>
  <c r="B16" i="5"/>
  <c r="B10" i="5"/>
  <c r="B9" i="5"/>
  <c r="B6" i="5"/>
  <c r="P120" i="4"/>
  <c r="N98" i="4"/>
  <c r="N94" i="4"/>
  <c r="N90" i="4"/>
  <c r="N68" i="4"/>
  <c r="N63" i="4"/>
  <c r="N59" i="4"/>
  <c r="N55" i="4"/>
  <c r="N21" i="4"/>
  <c r="N17" i="4"/>
  <c r="N13" i="4"/>
  <c r="P62" i="3"/>
  <c r="P41" i="2"/>
  <c r="AA98" i="14" l="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H22" i="14"/>
  <c r="AI19" i="14"/>
  <c r="AH18" i="14"/>
  <c r="AI36" i="14"/>
  <c r="AI34" i="14"/>
  <c r="AI32" i="14"/>
  <c r="AI30" i="14"/>
  <c r="AI28" i="14"/>
  <c r="AI26" i="14"/>
  <c r="AI24" i="14"/>
  <c r="AI20" i="14"/>
  <c r="AH19" i="14"/>
  <c r="AI23" i="14"/>
  <c r="AI21" i="14"/>
  <c r="AH20" i="14"/>
  <c r="AI35" i="14"/>
  <c r="AI33" i="14"/>
  <c r="AI31" i="14"/>
  <c r="AI29" i="14"/>
  <c r="AI27" i="14"/>
  <c r="AI25" i="14"/>
  <c r="AH23" i="14"/>
  <c r="AI22" i="14"/>
  <c r="AH21" i="14"/>
  <c r="AI18" i="14"/>
  <c r="K2" i="14"/>
  <c r="L92" i="14" s="1"/>
  <c r="M92" i="14" s="1"/>
  <c r="O6" i="14"/>
  <c r="O10" i="14"/>
  <c r="O95" i="14"/>
  <c r="O93" i="14"/>
  <c r="O91" i="14"/>
  <c r="O89" i="14"/>
  <c r="O87" i="14"/>
  <c r="O85" i="14"/>
  <c r="O83" i="14"/>
  <c r="O81" i="14"/>
  <c r="O79" i="14"/>
  <c r="O77" i="14"/>
  <c r="O75" i="14"/>
  <c r="O73" i="14"/>
  <c r="O71" i="14"/>
  <c r="O69" i="14"/>
  <c r="O67" i="14"/>
  <c r="O65" i="14"/>
  <c r="O63" i="14"/>
  <c r="O61" i="14"/>
  <c r="O59" i="14"/>
  <c r="O57" i="14"/>
  <c r="O55" i="14"/>
  <c r="O53" i="14"/>
  <c r="O24" i="14"/>
  <c r="O22" i="14"/>
  <c r="O18" i="14"/>
  <c r="O13" i="14"/>
  <c r="O9" i="14"/>
  <c r="O5" i="14"/>
  <c r="O36" i="14"/>
  <c r="O34" i="14"/>
  <c r="O32" i="14"/>
  <c r="O30" i="14"/>
  <c r="O28" i="14"/>
  <c r="O26" i="14"/>
  <c r="O23" i="14"/>
  <c r="O19" i="14"/>
  <c r="O17" i="14"/>
  <c r="O16" i="14"/>
  <c r="O12" i="14"/>
  <c r="O8" i="14"/>
  <c r="O4" i="14"/>
  <c r="O97" i="14"/>
  <c r="O94" i="14"/>
  <c r="O92" i="14"/>
  <c r="O90" i="14"/>
  <c r="O88" i="14"/>
  <c r="O86" i="14"/>
  <c r="O84" i="14"/>
  <c r="O82" i="14"/>
  <c r="O80" i="14"/>
  <c r="O78" i="14"/>
  <c r="O76" i="14"/>
  <c r="O74" i="14"/>
  <c r="O72" i="14"/>
  <c r="O70" i="14"/>
  <c r="O68" i="14"/>
  <c r="O66" i="14"/>
  <c r="O64" i="14"/>
  <c r="O62" i="14"/>
  <c r="O60" i="14"/>
  <c r="O58" i="14"/>
  <c r="O56" i="14"/>
  <c r="O54" i="14"/>
  <c r="O20" i="14"/>
  <c r="O15" i="14"/>
  <c r="O11" i="14"/>
  <c r="O7" i="14"/>
  <c r="O3" i="14"/>
  <c r="O96" i="14"/>
  <c r="O52" i="14"/>
  <c r="O51" i="14"/>
  <c r="O50" i="14"/>
  <c r="O49" i="14"/>
  <c r="O48" i="14"/>
  <c r="O47" i="14"/>
  <c r="O46" i="14"/>
  <c r="O45" i="14"/>
  <c r="O44" i="14"/>
  <c r="O43" i="14"/>
  <c r="O42" i="14"/>
  <c r="O41" i="14"/>
  <c r="O40" i="14"/>
  <c r="O39" i="14"/>
  <c r="O38" i="14"/>
  <c r="O37" i="14"/>
  <c r="O35" i="14"/>
  <c r="O33" i="14"/>
  <c r="O31" i="14"/>
  <c r="O29" i="14"/>
  <c r="O27" i="14"/>
  <c r="O25" i="14"/>
  <c r="O21" i="14"/>
  <c r="AE36" i="14"/>
  <c r="AE34" i="14"/>
  <c r="AE32" i="14"/>
  <c r="AE30" i="14"/>
  <c r="AE28" i="14"/>
  <c r="AE26" i="14"/>
  <c r="AE24" i="14"/>
  <c r="AD22" i="14"/>
  <c r="AE19" i="14"/>
  <c r="AD18" i="14"/>
  <c r="AE52" i="14"/>
  <c r="AE51" i="14"/>
  <c r="AE50" i="14"/>
  <c r="AE49" i="14"/>
  <c r="AE48" i="14"/>
  <c r="AE47" i="14"/>
  <c r="AE46" i="14"/>
  <c r="AE45" i="14"/>
  <c r="AE44" i="14"/>
  <c r="AE43" i="14"/>
  <c r="AE42" i="14"/>
  <c r="AE41" i="14"/>
  <c r="AE40" i="14"/>
  <c r="AE39" i="14"/>
  <c r="AE38" i="14"/>
  <c r="AE37" i="14"/>
  <c r="AE35" i="14"/>
  <c r="AE33" i="14"/>
  <c r="AE31" i="14"/>
  <c r="AE29" i="14"/>
  <c r="AE27" i="14"/>
  <c r="AE25" i="14"/>
  <c r="AG24" i="14"/>
  <c r="AE23" i="14"/>
  <c r="AF22" i="14"/>
  <c r="AE21" i="14"/>
  <c r="AD20" i="14"/>
  <c r="AG19" i="14"/>
  <c r="AF18" i="14"/>
  <c r="AE93" i="14"/>
  <c r="AE91" i="14"/>
  <c r="AE89" i="14"/>
  <c r="AE87" i="14"/>
  <c r="AE85" i="14"/>
  <c r="AE83" i="14"/>
  <c r="AE81" i="14"/>
  <c r="AE79" i="14"/>
  <c r="AE77" i="14"/>
  <c r="AE75" i="14"/>
  <c r="AE73" i="14"/>
  <c r="AE71" i="14"/>
  <c r="AE69" i="14"/>
  <c r="AE67" i="14"/>
  <c r="AE65" i="14"/>
  <c r="AE63" i="14"/>
  <c r="AE61" i="14"/>
  <c r="AE59" i="14"/>
  <c r="AE57" i="14"/>
  <c r="AE55" i="14"/>
  <c r="AE53" i="14"/>
  <c r="AF36" i="14"/>
  <c r="AF34" i="14"/>
  <c r="AF32" i="14"/>
  <c r="AF30" i="14"/>
  <c r="AF28" i="14"/>
  <c r="AF26" i="14"/>
  <c r="AF24" i="14"/>
  <c r="AD23" i="14"/>
  <c r="AE22" i="14"/>
  <c r="AD21" i="14"/>
  <c r="AG20" i="14"/>
  <c r="AF19" i="14"/>
  <c r="AE18" i="14"/>
  <c r="N2" i="14"/>
  <c r="O2" i="14" s="1"/>
  <c r="AG52" i="14"/>
  <c r="AG26" i="14"/>
  <c r="AG28" i="14"/>
  <c r="AG30" i="14"/>
  <c r="AG32" i="14"/>
  <c r="AG34" i="14"/>
  <c r="AG36" i="14"/>
  <c r="AG53" i="14"/>
  <c r="AG55" i="14"/>
  <c r="AG57" i="14"/>
  <c r="AG59" i="14"/>
  <c r="AG61" i="14"/>
  <c r="AG63" i="14"/>
  <c r="AG65" i="14"/>
  <c r="AG67" i="14"/>
  <c r="AG69" i="14"/>
  <c r="AG71" i="14"/>
  <c r="AG73" i="14"/>
  <c r="AG75" i="14"/>
  <c r="AG77" i="14"/>
  <c r="AG79" i="14"/>
  <c r="AG81" i="14"/>
  <c r="AG83" i="14"/>
  <c r="AG85" i="14"/>
  <c r="AG87" i="14"/>
  <c r="AG89" i="14"/>
  <c r="AG91" i="14"/>
  <c r="AG93"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G18" i="14"/>
  <c r="AD19" i="14"/>
  <c r="AE20" i="14"/>
  <c r="AF21" i="14"/>
  <c r="AG22" i="14"/>
  <c r="AF23" i="14"/>
  <c r="AF25" i="14"/>
  <c r="AF27" i="14"/>
  <c r="AF29" i="14"/>
  <c r="AF31" i="14"/>
  <c r="AF33" i="14"/>
  <c r="AF35" i="14"/>
  <c r="AG37" i="14"/>
  <c r="AG38" i="14"/>
  <c r="AG39" i="14"/>
  <c r="AG40" i="14"/>
  <c r="AG41" i="14"/>
  <c r="AG42" i="14"/>
  <c r="AG43" i="14"/>
  <c r="AG44" i="14"/>
  <c r="AG45" i="14"/>
  <c r="AG46" i="14"/>
  <c r="AG47" i="14"/>
  <c r="AG48" i="14"/>
  <c r="AG49" i="14"/>
  <c r="AG50" i="14"/>
  <c r="AG51" i="14"/>
  <c r="AE54" i="14"/>
  <c r="AE56" i="14"/>
  <c r="AE58" i="14"/>
  <c r="AE60" i="14"/>
  <c r="AE62" i="14"/>
  <c r="AE64" i="14"/>
  <c r="AE66" i="14"/>
  <c r="AE68" i="14"/>
  <c r="AE70" i="14"/>
  <c r="AE72" i="14"/>
  <c r="AE74" i="14"/>
  <c r="AE76" i="14"/>
  <c r="AE78" i="14"/>
  <c r="AE80" i="14"/>
  <c r="AE82" i="14"/>
  <c r="AE84" i="14"/>
  <c r="AE86" i="14"/>
  <c r="AE88" i="14"/>
  <c r="AE90" i="14"/>
  <c r="AE92" i="14"/>
  <c r="AE94"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F51" i="14"/>
  <c r="AF50" i="14"/>
  <c r="AF49" i="14"/>
  <c r="AF48" i="14"/>
  <c r="AF47" i="14"/>
  <c r="AF46" i="14"/>
  <c r="AF45" i="14"/>
  <c r="AF44" i="14"/>
  <c r="AF43" i="14"/>
  <c r="AF42" i="14"/>
  <c r="AF41" i="14"/>
  <c r="AF40" i="14"/>
  <c r="AF39" i="14"/>
  <c r="AF38" i="14"/>
  <c r="AF37" i="14"/>
  <c r="AF20" i="14"/>
  <c r="AG21" i="14"/>
  <c r="AG23" i="14"/>
  <c r="AG25" i="14"/>
  <c r="AG27" i="14"/>
  <c r="AG29" i="14"/>
  <c r="AG31" i="14"/>
  <c r="AG33" i="14"/>
  <c r="AG35" i="14"/>
  <c r="AG54" i="14"/>
  <c r="AG56" i="14"/>
  <c r="AG58" i="14"/>
  <c r="AG60" i="14"/>
  <c r="AG62" i="14"/>
  <c r="AG64" i="14"/>
  <c r="AG66" i="14"/>
  <c r="AG68" i="14"/>
  <c r="AG70" i="14"/>
  <c r="AG72" i="14"/>
  <c r="AG74" i="14"/>
  <c r="AG76" i="14"/>
  <c r="AG78" i="14"/>
  <c r="AG80" i="14"/>
  <c r="AG82" i="14"/>
  <c r="AG84" i="14"/>
  <c r="AG86" i="14"/>
  <c r="AG88" i="14"/>
  <c r="AG90" i="14"/>
  <c r="AG92" i="14"/>
  <c r="AG94"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H14" i="10"/>
  <c r="I19" i="10"/>
  <c r="K16" i="10" s="1"/>
  <c r="H15" i="10"/>
  <c r="H16" i="10"/>
  <c r="H17" i="10"/>
  <c r="H13" i="10"/>
  <c r="F16" i="10"/>
  <c r="B27" i="10" s="1"/>
  <c r="F17" i="10"/>
  <c r="F13" i="10"/>
  <c r="B24" i="10" s="1"/>
  <c r="F14" i="10"/>
  <c r="B25" i="10" s="1"/>
  <c r="F15" i="10"/>
  <c r="B26" i="10" s="1"/>
  <c r="I14" i="10"/>
  <c r="I13" i="10"/>
  <c r="M4" i="6"/>
  <c r="Q4" i="6"/>
  <c r="U4" i="6"/>
  <c r="Y4" i="6"/>
  <c r="AC4" i="6"/>
  <c r="AG4" i="6"/>
  <c r="AK4" i="6"/>
  <c r="E11" i="6"/>
  <c r="E15" i="6"/>
  <c r="E19" i="6"/>
  <c r="E23" i="6"/>
  <c r="E27" i="6"/>
  <c r="E31" i="6"/>
  <c r="E35" i="6"/>
  <c r="E39" i="6"/>
  <c r="E43" i="6"/>
  <c r="E47" i="6"/>
  <c r="E51" i="6"/>
  <c r="E55" i="6"/>
  <c r="E59" i="6"/>
  <c r="E63" i="6"/>
  <c r="E67" i="6"/>
  <c r="E71" i="6"/>
  <c r="E75" i="6"/>
  <c r="E79" i="6"/>
  <c r="E83" i="6"/>
  <c r="E87" i="6"/>
  <c r="E91" i="6"/>
  <c r="E95" i="6"/>
  <c r="E99" i="6"/>
  <c r="E103" i="6"/>
  <c r="E107" i="6"/>
  <c r="E111" i="6"/>
  <c r="E115" i="6"/>
  <c r="E119" i="6"/>
  <c r="E123" i="6"/>
  <c r="E127" i="6"/>
  <c r="E131" i="6"/>
  <c r="E135" i="6"/>
  <c r="E12" i="6"/>
  <c r="E16" i="6"/>
  <c r="E20" i="6"/>
  <c r="E24" i="6"/>
  <c r="E28" i="6"/>
  <c r="E32" i="6"/>
  <c r="E36" i="6"/>
  <c r="E40" i="6"/>
  <c r="E44" i="6"/>
  <c r="E48" i="6"/>
  <c r="E52" i="6"/>
  <c r="E56" i="6"/>
  <c r="E60" i="6"/>
  <c r="E64" i="6"/>
  <c r="E68" i="6"/>
  <c r="E72" i="6"/>
  <c r="E76" i="6"/>
  <c r="E80" i="6"/>
  <c r="E84" i="6"/>
  <c r="E88" i="6"/>
  <c r="E92" i="6"/>
  <c r="E96" i="6"/>
  <c r="E100" i="6"/>
  <c r="E104" i="6"/>
  <c r="E108" i="6"/>
  <c r="E112" i="6"/>
  <c r="E116" i="6"/>
  <c r="E120" i="6"/>
  <c r="E124" i="6"/>
  <c r="E128" i="6"/>
  <c r="E132" i="6"/>
  <c r="E136" i="6"/>
  <c r="O4" i="6"/>
  <c r="S4" i="6"/>
  <c r="W4" i="6"/>
  <c r="AA4" i="6"/>
  <c r="AE4" i="6"/>
  <c r="AI4" i="6"/>
  <c r="E9" i="6"/>
  <c r="E13" i="6"/>
  <c r="E17" i="6"/>
  <c r="E21" i="6"/>
  <c r="E25" i="6"/>
  <c r="E29" i="6"/>
  <c r="E33" i="6"/>
  <c r="E37" i="6"/>
  <c r="E41" i="6"/>
  <c r="E45" i="6"/>
  <c r="E49" i="6"/>
  <c r="E53" i="6"/>
  <c r="E57" i="6"/>
  <c r="E61" i="6"/>
  <c r="E65" i="6"/>
  <c r="E69" i="6"/>
  <c r="E73" i="6"/>
  <c r="E77" i="6"/>
  <c r="E81" i="6"/>
  <c r="E85" i="6"/>
  <c r="E89" i="6"/>
  <c r="E93" i="6"/>
  <c r="E97" i="6"/>
  <c r="E101" i="6"/>
  <c r="E105" i="6"/>
  <c r="E109" i="6"/>
  <c r="E113" i="6"/>
  <c r="E117" i="6"/>
  <c r="E121" i="6"/>
  <c r="E125" i="6"/>
  <c r="E129" i="6"/>
  <c r="E133" i="6"/>
  <c r="E137" i="6"/>
  <c r="AL4" i="6"/>
  <c r="AD4" i="6"/>
  <c r="Z4" i="6"/>
  <c r="R4" i="6"/>
  <c r="J4" i="6"/>
  <c r="AH4" i="6"/>
  <c r="V4" i="6"/>
  <c r="N4" i="6"/>
  <c r="P4" i="6"/>
  <c r="T4" i="6"/>
  <c r="X4" i="6"/>
  <c r="AB4" i="6"/>
  <c r="AF4" i="6"/>
  <c r="AJ4" i="6"/>
  <c r="E10" i="6"/>
  <c r="E14" i="6"/>
  <c r="E18" i="6"/>
  <c r="E22" i="6"/>
  <c r="E26" i="6"/>
  <c r="E30" i="6"/>
  <c r="E34" i="6"/>
  <c r="E38" i="6"/>
  <c r="E42" i="6"/>
  <c r="E46" i="6"/>
  <c r="E50" i="6"/>
  <c r="E54" i="6"/>
  <c r="E58" i="6"/>
  <c r="E62" i="6"/>
  <c r="E66" i="6"/>
  <c r="E70" i="6"/>
  <c r="E74" i="6"/>
  <c r="E78" i="6"/>
  <c r="E82" i="6"/>
  <c r="E86" i="6"/>
  <c r="E90" i="6"/>
  <c r="E94" i="6"/>
  <c r="E98" i="6"/>
  <c r="E102" i="6"/>
  <c r="E106" i="6"/>
  <c r="E110" i="6"/>
  <c r="E114" i="6"/>
  <c r="E118" i="6"/>
  <c r="E122" i="6"/>
  <c r="E126" i="6"/>
  <c r="E130" i="6"/>
  <c r="E134" i="6"/>
  <c r="H804" i="6"/>
  <c r="H803" i="6"/>
  <c r="H802" i="6"/>
  <c r="H801" i="6"/>
  <c r="H800" i="6"/>
  <c r="H799" i="6"/>
  <c r="H796" i="6"/>
  <c r="H794" i="6"/>
  <c r="H792" i="6"/>
  <c r="H790" i="6"/>
  <c r="H788" i="6"/>
  <c r="H786" i="6"/>
  <c r="H785" i="6"/>
  <c r="H784" i="6"/>
  <c r="H783" i="6"/>
  <c r="H782" i="6"/>
  <c r="H781" i="6"/>
  <c r="H780" i="6"/>
  <c r="H798" i="6"/>
  <c r="H797" i="6"/>
  <c r="H795" i="6"/>
  <c r="H793" i="6"/>
  <c r="H791" i="6"/>
  <c r="H789" i="6"/>
  <c r="H787" i="6"/>
  <c r="H774" i="6"/>
  <c r="H773" i="6"/>
  <c r="H772" i="6"/>
  <c r="H771" i="6"/>
  <c r="H770" i="6"/>
  <c r="H779" i="6"/>
  <c r="H777" i="6"/>
  <c r="H775" i="6"/>
  <c r="H778" i="6"/>
  <c r="H776" i="6"/>
  <c r="H768" i="6"/>
  <c r="H766" i="6"/>
  <c r="H764" i="6"/>
  <c r="H769" i="6"/>
  <c r="H767" i="6"/>
  <c r="H765"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3" i="6"/>
  <c r="H711" i="6"/>
  <c r="H714" i="6"/>
  <c r="H712"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89" i="6"/>
  <c r="H590"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F154" i="6"/>
  <c r="F156" i="6"/>
  <c r="F158" i="6"/>
  <c r="F160" i="6"/>
  <c r="F162" i="6"/>
  <c r="F164" i="6"/>
  <c r="F166" i="6"/>
  <c r="F168" i="6"/>
  <c r="F170" i="6"/>
  <c r="F172" i="6"/>
  <c r="F174" i="6"/>
  <c r="F176" i="6"/>
  <c r="F178" i="6"/>
  <c r="F180" i="6"/>
  <c r="F182" i="6"/>
  <c r="F184" i="6"/>
  <c r="F186" i="6"/>
  <c r="F187" i="6"/>
  <c r="F188" i="6"/>
  <c r="F189"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E155" i="6"/>
  <c r="E157" i="6"/>
  <c r="E159" i="6"/>
  <c r="E161" i="6"/>
  <c r="E163" i="6"/>
  <c r="E165" i="6"/>
  <c r="E167" i="6"/>
  <c r="E169" i="6"/>
  <c r="E171" i="6"/>
  <c r="E173" i="6"/>
  <c r="E175" i="6"/>
  <c r="E177" i="6"/>
  <c r="E179" i="6"/>
  <c r="E181" i="6"/>
  <c r="E183" i="6"/>
  <c r="E185" i="6"/>
  <c r="E191" i="6"/>
  <c r="E193" i="6"/>
  <c r="E195" i="6"/>
  <c r="E197" i="6"/>
  <c r="E199" i="6"/>
  <c r="E201" i="6"/>
  <c r="E203" i="6"/>
  <c r="E205" i="6"/>
  <c r="E207" i="6"/>
  <c r="E209" i="6"/>
  <c r="E211" i="6"/>
  <c r="E213" i="6"/>
  <c r="L4" i="6"/>
  <c r="E138" i="6"/>
  <c r="E139" i="6"/>
  <c r="E140" i="6"/>
  <c r="E141" i="6"/>
  <c r="E142" i="6"/>
  <c r="E143" i="6"/>
  <c r="E144" i="6"/>
  <c r="E145" i="6"/>
  <c r="E146" i="6"/>
  <c r="E147" i="6"/>
  <c r="E148" i="6"/>
  <c r="E149" i="6"/>
  <c r="E150" i="6"/>
  <c r="E151" i="6"/>
  <c r="E152" i="6"/>
  <c r="E153" i="6"/>
  <c r="F155" i="6"/>
  <c r="F157" i="6"/>
  <c r="F159" i="6"/>
  <c r="F161" i="6"/>
  <c r="F163" i="6"/>
  <c r="F165" i="6"/>
  <c r="F167" i="6"/>
  <c r="F169" i="6"/>
  <c r="F171" i="6"/>
  <c r="F173" i="6"/>
  <c r="F175" i="6"/>
  <c r="F177" i="6"/>
  <c r="F179" i="6"/>
  <c r="F181" i="6"/>
  <c r="F183" i="6"/>
  <c r="F804" i="6"/>
  <c r="F803" i="6"/>
  <c r="F802" i="6"/>
  <c r="F801" i="6"/>
  <c r="F800" i="6"/>
  <c r="F799" i="6"/>
  <c r="F798" i="6"/>
  <c r="F797" i="6"/>
  <c r="F796" i="6"/>
  <c r="F795" i="6"/>
  <c r="F794" i="6"/>
  <c r="F793" i="6"/>
  <c r="F792" i="6"/>
  <c r="F791" i="6"/>
  <c r="F790" i="6"/>
  <c r="F789" i="6"/>
  <c r="F788" i="6"/>
  <c r="F787" i="6"/>
  <c r="E798" i="6"/>
  <c r="E804" i="6"/>
  <c r="E803" i="6"/>
  <c r="E802" i="6"/>
  <c r="E797" i="6"/>
  <c r="E795" i="6"/>
  <c r="E793" i="6"/>
  <c r="E791" i="6"/>
  <c r="E789" i="6"/>
  <c r="E787" i="6"/>
  <c r="E799" i="6"/>
  <c r="E800" i="6"/>
  <c r="E796" i="6"/>
  <c r="E794" i="6"/>
  <c r="E792" i="6"/>
  <c r="E790" i="6"/>
  <c r="E788" i="6"/>
  <c r="F786" i="6"/>
  <c r="F785" i="6"/>
  <c r="F784" i="6"/>
  <c r="F783" i="6"/>
  <c r="F782" i="6"/>
  <c r="F781" i="6"/>
  <c r="E801" i="6"/>
  <c r="E786" i="6"/>
  <c r="F780" i="6"/>
  <c r="E785" i="6"/>
  <c r="E784" i="6"/>
  <c r="E783" i="6"/>
  <c r="E782" i="6"/>
  <c r="E781" i="6"/>
  <c r="E780" i="6"/>
  <c r="F779" i="6"/>
  <c r="F778" i="6"/>
  <c r="F777" i="6"/>
  <c r="F776" i="6"/>
  <c r="F775" i="6"/>
  <c r="E778" i="6"/>
  <c r="E776" i="6"/>
  <c r="F774" i="6"/>
  <c r="F773" i="6"/>
  <c r="F772" i="6"/>
  <c r="F771" i="6"/>
  <c r="F770" i="6"/>
  <c r="F769" i="6"/>
  <c r="F768" i="6"/>
  <c r="F767" i="6"/>
  <c r="F766" i="6"/>
  <c r="F765" i="6"/>
  <c r="F764" i="6"/>
  <c r="E779" i="6"/>
  <c r="E777" i="6"/>
  <c r="E775" i="6"/>
  <c r="E774" i="6"/>
  <c r="E769" i="6"/>
  <c r="E767" i="6"/>
  <c r="E765" i="6"/>
  <c r="F763" i="6"/>
  <c r="F762" i="6"/>
  <c r="F761" i="6"/>
  <c r="F760" i="6"/>
  <c r="F759" i="6"/>
  <c r="E763" i="6"/>
  <c r="E773" i="6"/>
  <c r="E772" i="6"/>
  <c r="E771" i="6"/>
  <c r="E770" i="6"/>
  <c r="E768" i="6"/>
  <c r="E766" i="6"/>
  <c r="E764" i="6"/>
  <c r="E762" i="6"/>
  <c r="E761" i="6"/>
  <c r="E760" i="6"/>
  <c r="E759" i="6"/>
  <c r="F758" i="6"/>
  <c r="F756" i="6"/>
  <c r="E758" i="6"/>
  <c r="E756" i="6"/>
  <c r="F754" i="6"/>
  <c r="F753" i="6"/>
  <c r="F752" i="6"/>
  <c r="F751" i="6"/>
  <c r="F750" i="6"/>
  <c r="F749" i="6"/>
  <c r="F748" i="6"/>
  <c r="F747" i="6"/>
  <c r="F746" i="6"/>
  <c r="F745" i="6"/>
  <c r="F757" i="6"/>
  <c r="E757" i="6"/>
  <c r="E755" i="6"/>
  <c r="F755" i="6"/>
  <c r="E754" i="6"/>
  <c r="E753" i="6"/>
  <c r="E752" i="6"/>
  <c r="E751" i="6"/>
  <c r="E750" i="6"/>
  <c r="E749" i="6"/>
  <c r="E748" i="6"/>
  <c r="E747" i="6"/>
  <c r="E746" i="6"/>
  <c r="E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E744" i="6"/>
  <c r="E743" i="6"/>
  <c r="E742" i="6"/>
  <c r="F719" i="6"/>
  <c r="F718" i="6"/>
  <c r="F717" i="6"/>
  <c r="F716" i="6"/>
  <c r="F715" i="6"/>
  <c r="F714" i="6"/>
  <c r="F713" i="6"/>
  <c r="F712" i="6"/>
  <c r="F711" i="6"/>
  <c r="F710" i="6"/>
  <c r="E741" i="6"/>
  <c r="E740" i="6"/>
  <c r="E739" i="6"/>
  <c r="E738" i="6"/>
  <c r="E737" i="6"/>
  <c r="E736" i="6"/>
  <c r="E735" i="6"/>
  <c r="E734" i="6"/>
  <c r="E733" i="6"/>
  <c r="E732" i="6"/>
  <c r="E731" i="6"/>
  <c r="E730" i="6"/>
  <c r="E729" i="6"/>
  <c r="E728" i="6"/>
  <c r="E727" i="6"/>
  <c r="E726" i="6"/>
  <c r="E725" i="6"/>
  <c r="E724" i="6"/>
  <c r="E723" i="6"/>
  <c r="E722" i="6"/>
  <c r="E721" i="6"/>
  <c r="E720" i="6"/>
  <c r="E719" i="6"/>
  <c r="E714" i="6"/>
  <c r="E712" i="6"/>
  <c r="E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E718" i="6"/>
  <c r="E717" i="6"/>
  <c r="E716" i="6"/>
  <c r="E715" i="6"/>
  <c r="E709" i="6"/>
  <c r="E708" i="6"/>
  <c r="E707" i="6"/>
  <c r="E706" i="6"/>
  <c r="E713" i="6"/>
  <c r="E711"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E636" i="6"/>
  <c r="E635" i="6"/>
  <c r="E634" i="6"/>
  <c r="E633" i="6"/>
  <c r="E632" i="6"/>
  <c r="E631"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590"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E588" i="6"/>
  <c r="E587" i="6"/>
  <c r="E586" i="6"/>
  <c r="E585" i="6"/>
  <c r="E584" i="6"/>
  <c r="E583" i="6"/>
  <c r="E582" i="6"/>
  <c r="E581" i="6"/>
  <c r="E580" i="6"/>
  <c r="E579"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8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F494" i="6"/>
  <c r="F492" i="6"/>
  <c r="F490" i="6"/>
  <c r="F488" i="6"/>
  <c r="F486" i="6"/>
  <c r="F484" i="6"/>
  <c r="F482" i="6"/>
  <c r="F480" i="6"/>
  <c r="F478" i="6"/>
  <c r="F476" i="6"/>
  <c r="E492" i="6"/>
  <c r="E490" i="6"/>
  <c r="E488" i="6"/>
  <c r="E486" i="6"/>
  <c r="E484" i="6"/>
  <c r="E482" i="6"/>
  <c r="E480" i="6"/>
  <c r="E478" i="6"/>
  <c r="E476" i="6"/>
  <c r="F491" i="6"/>
  <c r="F489" i="6"/>
  <c r="F487" i="6"/>
  <c r="F485" i="6"/>
  <c r="F483" i="6"/>
  <c r="F481" i="6"/>
  <c r="F479" i="6"/>
  <c r="F477"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493" i="6"/>
  <c r="E491" i="6"/>
  <c r="E489" i="6"/>
  <c r="E487" i="6"/>
  <c r="E485" i="6"/>
  <c r="E483" i="6"/>
  <c r="E481" i="6"/>
  <c r="E479" i="6"/>
  <c r="E477" i="6"/>
  <c r="E475" i="6"/>
  <c r="E474" i="6"/>
  <c r="E473" i="6"/>
  <c r="E472" i="6"/>
  <c r="E471" i="6"/>
  <c r="E470" i="6"/>
  <c r="E469" i="6"/>
  <c r="E468" i="6"/>
  <c r="E467"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E378" i="6"/>
  <c r="E377" i="6"/>
  <c r="E376" i="6"/>
  <c r="E375" i="6"/>
  <c r="E374" i="6"/>
  <c r="E373" i="6"/>
  <c r="E372" i="6"/>
  <c r="E371" i="6"/>
  <c r="E370" i="6"/>
  <c r="E369" i="6"/>
  <c r="E368" i="6"/>
  <c r="E367" i="6"/>
  <c r="E366"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189" i="6"/>
  <c r="E188" i="6"/>
  <c r="E187"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E154" i="6"/>
  <c r="G155" i="6"/>
  <c r="E156" i="6"/>
  <c r="G157" i="6"/>
  <c r="E158" i="6"/>
  <c r="G159" i="6"/>
  <c r="E160" i="6"/>
  <c r="G161" i="6"/>
  <c r="E162" i="6"/>
  <c r="G163" i="6"/>
  <c r="E164" i="6"/>
  <c r="G165" i="6"/>
  <c r="E166" i="6"/>
  <c r="G167" i="6"/>
  <c r="E168" i="6"/>
  <c r="G169" i="6"/>
  <c r="E170" i="6"/>
  <c r="G171" i="6"/>
  <c r="E172" i="6"/>
  <c r="G173" i="6"/>
  <c r="E174" i="6"/>
  <c r="G175" i="6"/>
  <c r="E176" i="6"/>
  <c r="G177" i="6"/>
  <c r="E178" i="6"/>
  <c r="G179" i="6"/>
  <c r="E180" i="6"/>
  <c r="G181" i="6"/>
  <c r="E182" i="6"/>
  <c r="G183" i="6"/>
  <c r="E184" i="6"/>
  <c r="G185" i="6"/>
  <c r="E186" i="6"/>
  <c r="E190" i="6"/>
  <c r="E192" i="6"/>
  <c r="E194" i="6"/>
  <c r="E196" i="6"/>
  <c r="E198" i="6"/>
  <c r="E200" i="6"/>
  <c r="E202" i="6"/>
  <c r="E204" i="6"/>
  <c r="E206" i="6"/>
  <c r="E208" i="6"/>
  <c r="E210" i="6"/>
  <c r="E212" i="6"/>
  <c r="B34" i="5"/>
  <c r="J41" i="5"/>
  <c r="J28" i="5"/>
  <c r="C55" i="5"/>
  <c r="B5" i="5" s="1"/>
  <c r="J29" i="5"/>
  <c r="J42" i="5"/>
  <c r="G43" i="5"/>
  <c r="J27" i="5"/>
  <c r="J31" i="5"/>
  <c r="A34" i="5"/>
  <c r="B4" i="5" s="1"/>
  <c r="J30" i="5"/>
  <c r="L30" i="14" l="1"/>
  <c r="M30" i="14" s="1"/>
  <c r="L97" i="14"/>
  <c r="M97" i="14" s="1"/>
  <c r="L9" i="14"/>
  <c r="M9" i="14" s="1"/>
  <c r="L29" i="14"/>
  <c r="M29" i="14" s="1"/>
  <c r="L37" i="14"/>
  <c r="M37" i="14" s="1"/>
  <c r="L20" i="14"/>
  <c r="M20" i="14" s="1"/>
  <c r="L41" i="14"/>
  <c r="M41" i="14" s="1"/>
  <c r="L45" i="14"/>
  <c r="M45" i="14" s="1"/>
  <c r="L49" i="14"/>
  <c r="M49" i="14" s="1"/>
  <c r="L96" i="14"/>
  <c r="M96" i="14" s="1"/>
  <c r="L56" i="14"/>
  <c r="M56" i="14" s="1"/>
  <c r="L60" i="14"/>
  <c r="M60" i="14" s="1"/>
  <c r="L64" i="14"/>
  <c r="M64" i="14" s="1"/>
  <c r="L68" i="14"/>
  <c r="M68" i="14" s="1"/>
  <c r="L72" i="14"/>
  <c r="M72" i="14" s="1"/>
  <c r="L76" i="14"/>
  <c r="M76" i="14" s="1"/>
  <c r="L80" i="14"/>
  <c r="M80" i="14" s="1"/>
  <c r="L84" i="14"/>
  <c r="M84" i="14" s="1"/>
  <c r="L88" i="14"/>
  <c r="M88" i="14" s="1"/>
  <c r="S2" i="14" a="1"/>
  <c r="S2" i="14" s="1"/>
  <c r="M2" i="14"/>
  <c r="L2" i="14"/>
  <c r="L16" i="14"/>
  <c r="M16" i="14" s="1"/>
  <c r="L8" i="14"/>
  <c r="M8" i="14" s="1"/>
  <c r="L23" i="14"/>
  <c r="M23" i="14" s="1"/>
  <c r="L32" i="14"/>
  <c r="M32" i="14" s="1"/>
  <c r="L18" i="14"/>
  <c r="M18" i="14" s="1"/>
  <c r="L24" i="14"/>
  <c r="M24" i="14" s="1"/>
  <c r="L6" i="14"/>
  <c r="M6" i="14" s="1"/>
  <c r="L14" i="14"/>
  <c r="M14" i="14" s="1"/>
  <c r="L31" i="14"/>
  <c r="M31" i="14" s="1"/>
  <c r="L3" i="14"/>
  <c r="M3" i="14" s="1"/>
  <c r="L11" i="14"/>
  <c r="M11" i="14" s="1"/>
  <c r="L38" i="14"/>
  <c r="M38" i="14" s="1"/>
  <c r="L42" i="14"/>
  <c r="M42" i="14" s="1"/>
  <c r="L46" i="14"/>
  <c r="M46" i="14" s="1"/>
  <c r="L50" i="14"/>
  <c r="M50" i="14" s="1"/>
  <c r="L53" i="14"/>
  <c r="M53" i="14" s="1"/>
  <c r="L57" i="14"/>
  <c r="M57" i="14" s="1"/>
  <c r="L61" i="14"/>
  <c r="M61" i="14" s="1"/>
  <c r="L65" i="14"/>
  <c r="M65" i="14" s="1"/>
  <c r="L69" i="14"/>
  <c r="M69" i="14" s="1"/>
  <c r="L73" i="14"/>
  <c r="M73" i="14" s="1"/>
  <c r="L77" i="14"/>
  <c r="M77" i="14" s="1"/>
  <c r="L81" i="14"/>
  <c r="M81" i="14" s="1"/>
  <c r="L85" i="14"/>
  <c r="M85" i="14" s="1"/>
  <c r="L89" i="14"/>
  <c r="M89" i="14" s="1"/>
  <c r="L93" i="14"/>
  <c r="M93" i="14" s="1"/>
  <c r="L17" i="14"/>
  <c r="M17" i="14" s="1"/>
  <c r="L26" i="14"/>
  <c r="M26" i="14" s="1"/>
  <c r="L34" i="14"/>
  <c r="M34" i="14" s="1"/>
  <c r="L5" i="14"/>
  <c r="M5" i="14" s="1"/>
  <c r="L13" i="14"/>
  <c r="M13" i="14" s="1"/>
  <c r="L25" i="14"/>
  <c r="M25" i="14" s="1"/>
  <c r="L33" i="14"/>
  <c r="M33" i="14" s="1"/>
  <c r="L39" i="14"/>
  <c r="M39" i="14" s="1"/>
  <c r="L43" i="14"/>
  <c r="M43" i="14" s="1"/>
  <c r="L47" i="14"/>
  <c r="M47" i="14" s="1"/>
  <c r="L51" i="14"/>
  <c r="M51" i="14" s="1"/>
  <c r="L54" i="14"/>
  <c r="M54" i="14" s="1"/>
  <c r="L58" i="14"/>
  <c r="M58" i="14" s="1"/>
  <c r="L62" i="14"/>
  <c r="M62" i="14" s="1"/>
  <c r="L66" i="14"/>
  <c r="M66" i="14" s="1"/>
  <c r="L70" i="14"/>
  <c r="M70" i="14" s="1"/>
  <c r="L74" i="14"/>
  <c r="M74" i="14" s="1"/>
  <c r="L78" i="14"/>
  <c r="M78" i="14" s="1"/>
  <c r="L82" i="14"/>
  <c r="M82" i="14" s="1"/>
  <c r="L86" i="14"/>
  <c r="M86" i="14" s="1"/>
  <c r="L90" i="14"/>
  <c r="M90" i="14" s="1"/>
  <c r="L94" i="14"/>
  <c r="M94" i="14" s="1"/>
  <c r="L12" i="14"/>
  <c r="M12" i="14" s="1"/>
  <c r="L4" i="14"/>
  <c r="M4" i="14" s="1"/>
  <c r="L19" i="14"/>
  <c r="M19" i="14" s="1"/>
  <c r="L28" i="14"/>
  <c r="M28" i="14" s="1"/>
  <c r="L36" i="14"/>
  <c r="M36" i="14" s="1"/>
  <c r="L22" i="14"/>
  <c r="M22" i="14" s="1"/>
  <c r="L10" i="14"/>
  <c r="M10" i="14" s="1"/>
  <c r="L21" i="14"/>
  <c r="M21" i="14" s="1"/>
  <c r="L27" i="14"/>
  <c r="M27" i="14" s="1"/>
  <c r="L35" i="14"/>
  <c r="M35" i="14" s="1"/>
  <c r="L7" i="14"/>
  <c r="M7" i="14" s="1"/>
  <c r="L15" i="14"/>
  <c r="M15" i="14" s="1"/>
  <c r="L40" i="14"/>
  <c r="M40" i="14" s="1"/>
  <c r="L44" i="14"/>
  <c r="M44" i="14" s="1"/>
  <c r="L48" i="14"/>
  <c r="M48" i="14" s="1"/>
  <c r="L52" i="14"/>
  <c r="M52" i="14" s="1"/>
  <c r="L55" i="14"/>
  <c r="M55" i="14" s="1"/>
  <c r="L59" i="14"/>
  <c r="M59" i="14" s="1"/>
  <c r="L63" i="14"/>
  <c r="M63" i="14" s="1"/>
  <c r="L67" i="14"/>
  <c r="M67" i="14" s="1"/>
  <c r="L71" i="14"/>
  <c r="M71" i="14" s="1"/>
  <c r="L75" i="14"/>
  <c r="M75" i="14" s="1"/>
  <c r="L79" i="14"/>
  <c r="M79" i="14" s="1"/>
  <c r="L83" i="14"/>
  <c r="M83" i="14" s="1"/>
  <c r="L87" i="14"/>
  <c r="M87" i="14" s="1"/>
  <c r="L91" i="14"/>
  <c r="M91" i="14" s="1"/>
  <c r="L95" i="14"/>
  <c r="M95"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K14" i="10"/>
  <c r="J17" i="10"/>
  <c r="J14" i="10"/>
  <c r="D25" i="10"/>
  <c r="C25" i="10" s="1"/>
  <c r="J13" i="10"/>
  <c r="D24" i="10"/>
  <c r="C24" i="10" s="1"/>
  <c r="J16" i="10"/>
  <c r="D27" i="10"/>
  <c r="C27" i="10" s="1"/>
  <c r="K15" i="10"/>
  <c r="K17" i="10"/>
  <c r="D26" i="10"/>
  <c r="C26" i="10" s="1"/>
  <c r="J15" i="10"/>
  <c r="J5" i="6"/>
  <c r="AC5" i="6"/>
  <c r="U5" i="6"/>
  <c r="M5" i="6"/>
  <c r="AK5" i="6"/>
  <c r="AG5" i="6"/>
  <c r="Y5" i="6"/>
  <c r="Q5" i="6"/>
  <c r="G11" i="6"/>
  <c r="G19" i="6"/>
  <c r="G27" i="6"/>
  <c r="G35" i="6"/>
  <c r="G43" i="6"/>
  <c r="G51" i="6"/>
  <c r="G59" i="6"/>
  <c r="G67" i="6"/>
  <c r="G75" i="6"/>
  <c r="G83" i="6"/>
  <c r="G91" i="6"/>
  <c r="G99" i="6"/>
  <c r="G107" i="6"/>
  <c r="G115" i="6"/>
  <c r="G123" i="6"/>
  <c r="G131" i="6"/>
  <c r="R5" i="6"/>
  <c r="AH5" i="6"/>
  <c r="O5" i="6"/>
  <c r="AE5" i="6"/>
  <c r="T5" i="6"/>
  <c r="AJ5" i="6"/>
  <c r="G14" i="6"/>
  <c r="G22" i="6"/>
  <c r="G30" i="6"/>
  <c r="G38" i="6"/>
  <c r="G46" i="6"/>
  <c r="G54" i="6"/>
  <c r="G62" i="6"/>
  <c r="G70" i="6"/>
  <c r="G78" i="6"/>
  <c r="G86" i="6"/>
  <c r="G94" i="6"/>
  <c r="G102" i="6"/>
  <c r="G110" i="6"/>
  <c r="G118" i="6"/>
  <c r="G126" i="6"/>
  <c r="G134" i="6"/>
  <c r="G803" i="6"/>
  <c r="G796" i="6"/>
  <c r="G788" i="6"/>
  <c r="G795" i="6"/>
  <c r="G787" i="6"/>
  <c r="G783" i="6"/>
  <c r="G776" i="6"/>
  <c r="G775" i="6"/>
  <c r="G767" i="6"/>
  <c r="J767" i="6" s="1"/>
  <c r="G770" i="6"/>
  <c r="G763" i="6"/>
  <c r="G761" i="6"/>
  <c r="G756" i="6"/>
  <c r="G753" i="6"/>
  <c r="G749" i="6"/>
  <c r="G745" i="6"/>
  <c r="G742" i="6"/>
  <c r="G739" i="6"/>
  <c r="G735" i="6"/>
  <c r="G731" i="6"/>
  <c r="G727" i="6"/>
  <c r="G723" i="6"/>
  <c r="G715" i="6"/>
  <c r="G711" i="6"/>
  <c r="G710" i="6"/>
  <c r="G706" i="6"/>
  <c r="G702" i="6"/>
  <c r="G698" i="6"/>
  <c r="G694" i="6"/>
  <c r="G690" i="6"/>
  <c r="G686" i="6"/>
  <c r="G681" i="6"/>
  <c r="G677" i="6"/>
  <c r="J677" i="6" s="1"/>
  <c r="G673" i="6"/>
  <c r="G669" i="6"/>
  <c r="G665" i="6"/>
  <c r="G661" i="6"/>
  <c r="J661" i="6" s="1"/>
  <c r="G657" i="6"/>
  <c r="G653" i="6"/>
  <c r="G649" i="6"/>
  <c r="G645" i="6"/>
  <c r="J645" i="6" s="1"/>
  <c r="G641" i="6"/>
  <c r="G637" i="6"/>
  <c r="G635" i="6"/>
  <c r="G630" i="6"/>
  <c r="G626" i="6"/>
  <c r="G622" i="6"/>
  <c r="G618" i="6"/>
  <c r="G614" i="6"/>
  <c r="G610" i="6"/>
  <c r="G606" i="6"/>
  <c r="G602" i="6"/>
  <c r="G598" i="6"/>
  <c r="G594" i="6"/>
  <c r="G589" i="6"/>
  <c r="G587" i="6"/>
  <c r="G583" i="6"/>
  <c r="G493" i="6"/>
  <c r="G577" i="6"/>
  <c r="G573" i="6"/>
  <c r="G569" i="6"/>
  <c r="G565" i="6"/>
  <c r="G561" i="6"/>
  <c r="G557" i="6"/>
  <c r="G553" i="6"/>
  <c r="G549" i="6"/>
  <c r="G545" i="6"/>
  <c r="G541" i="6"/>
  <c r="G537" i="6"/>
  <c r="G533" i="6"/>
  <c r="G529" i="6"/>
  <c r="G525" i="6"/>
  <c r="G521" i="6"/>
  <c r="G517" i="6"/>
  <c r="G513" i="6"/>
  <c r="G509" i="6"/>
  <c r="G505" i="6"/>
  <c r="G501" i="6"/>
  <c r="G497" i="6"/>
  <c r="G489" i="6"/>
  <c r="G481" i="6"/>
  <c r="G474" i="6"/>
  <c r="G470" i="6"/>
  <c r="G492" i="6"/>
  <c r="G484" i="6"/>
  <c r="G476" i="6"/>
  <c r="G463" i="6"/>
  <c r="G459" i="6"/>
  <c r="G455" i="6"/>
  <c r="G451" i="6"/>
  <c r="G447" i="6"/>
  <c r="G443" i="6"/>
  <c r="G439" i="6"/>
  <c r="G435" i="6"/>
  <c r="G431" i="6"/>
  <c r="G427" i="6"/>
  <c r="G423" i="6"/>
  <c r="G419" i="6"/>
  <c r="G415" i="6"/>
  <c r="G411" i="6"/>
  <c r="G407" i="6"/>
  <c r="G403" i="6"/>
  <c r="G399" i="6"/>
  <c r="G395" i="6"/>
  <c r="G391" i="6"/>
  <c r="G387" i="6"/>
  <c r="G383" i="6"/>
  <c r="G379" i="6"/>
  <c r="G376" i="6"/>
  <c r="G372" i="6"/>
  <c r="G368" i="6"/>
  <c r="G364" i="6"/>
  <c r="G360" i="6"/>
  <c r="G356" i="6"/>
  <c r="G352" i="6"/>
  <c r="G348" i="6"/>
  <c r="G344" i="6"/>
  <c r="G340" i="6"/>
  <c r="G336" i="6"/>
  <c r="G332" i="6"/>
  <c r="G328" i="6"/>
  <c r="G324" i="6"/>
  <c r="G320" i="6"/>
  <c r="G316" i="6"/>
  <c r="G312" i="6"/>
  <c r="G308" i="6"/>
  <c r="G304" i="6"/>
  <c r="G300" i="6"/>
  <c r="G296" i="6"/>
  <c r="G292" i="6"/>
  <c r="G288" i="6"/>
  <c r="G284" i="6"/>
  <c r="G280" i="6"/>
  <c r="G276" i="6"/>
  <c r="G272" i="6"/>
  <c r="G268" i="6"/>
  <c r="G264" i="6"/>
  <c r="G260" i="6"/>
  <c r="G256" i="6"/>
  <c r="G252" i="6"/>
  <c r="G248" i="6"/>
  <c r="G244" i="6"/>
  <c r="G240" i="6"/>
  <c r="G236" i="6"/>
  <c r="G232" i="6"/>
  <c r="G228" i="6"/>
  <c r="G224" i="6"/>
  <c r="G220" i="6"/>
  <c r="G216" i="6"/>
  <c r="G212" i="6"/>
  <c r="G208" i="6"/>
  <c r="J208" i="6" s="1"/>
  <c r="G204" i="6"/>
  <c r="J204" i="6" s="1"/>
  <c r="G200" i="6"/>
  <c r="J200" i="6" s="1"/>
  <c r="G196" i="6"/>
  <c r="J196" i="6" s="1"/>
  <c r="G192" i="6"/>
  <c r="J192" i="6" s="1"/>
  <c r="G139" i="6"/>
  <c r="G143" i="6"/>
  <c r="G147" i="6"/>
  <c r="G151" i="6"/>
  <c r="G189" i="6"/>
  <c r="J189" i="6" s="1"/>
  <c r="V5" i="6"/>
  <c r="AL5" i="6"/>
  <c r="G16" i="6"/>
  <c r="G24" i="6"/>
  <c r="G32" i="6"/>
  <c r="G40" i="6"/>
  <c r="G48" i="6"/>
  <c r="G56" i="6"/>
  <c r="G64" i="6"/>
  <c r="G72" i="6"/>
  <c r="G80" i="6"/>
  <c r="G88" i="6"/>
  <c r="G96" i="6"/>
  <c r="G104" i="6"/>
  <c r="G112" i="6"/>
  <c r="G120" i="6"/>
  <c r="G128" i="6"/>
  <c r="G136" i="6"/>
  <c r="S5" i="6"/>
  <c r="AI5" i="6"/>
  <c r="G13" i="6"/>
  <c r="G21" i="6"/>
  <c r="G29" i="6"/>
  <c r="G37" i="6"/>
  <c r="G45" i="6"/>
  <c r="G53" i="6"/>
  <c r="G61" i="6"/>
  <c r="G69" i="6"/>
  <c r="G77" i="6"/>
  <c r="G85" i="6"/>
  <c r="G93" i="6"/>
  <c r="G101" i="6"/>
  <c r="G109" i="6"/>
  <c r="G117" i="6"/>
  <c r="G125" i="6"/>
  <c r="G133" i="6"/>
  <c r="X5" i="6"/>
  <c r="G799" i="6"/>
  <c r="G794" i="6"/>
  <c r="G786" i="6"/>
  <c r="G793" i="6"/>
  <c r="G780" i="6"/>
  <c r="G782" i="6"/>
  <c r="G774" i="6"/>
  <c r="G765" i="6"/>
  <c r="G773" i="6"/>
  <c r="G768" i="6"/>
  <c r="G757" i="6"/>
  <c r="G760" i="6"/>
  <c r="G752" i="6"/>
  <c r="G748" i="6"/>
  <c r="G719" i="6"/>
  <c r="G738" i="6"/>
  <c r="J738" i="6" s="1"/>
  <c r="G734" i="6"/>
  <c r="G730" i="6"/>
  <c r="G726" i="6"/>
  <c r="G722" i="6"/>
  <c r="J722" i="6" s="1"/>
  <c r="G718" i="6"/>
  <c r="G709" i="6"/>
  <c r="G705" i="6"/>
  <c r="G701" i="6"/>
  <c r="G697" i="6"/>
  <c r="G693" i="6"/>
  <c r="G689" i="6"/>
  <c r="G685" i="6"/>
  <c r="G680" i="6"/>
  <c r="G676" i="6"/>
  <c r="G672" i="6"/>
  <c r="G668" i="6"/>
  <c r="G664" i="6"/>
  <c r="G660" i="6"/>
  <c r="G656" i="6"/>
  <c r="G652" i="6"/>
  <c r="G648" i="6"/>
  <c r="G644" i="6"/>
  <c r="G640" i="6"/>
  <c r="G634" i="6"/>
  <c r="G629" i="6"/>
  <c r="G625" i="6"/>
  <c r="G621" i="6"/>
  <c r="G617" i="6"/>
  <c r="J617" i="6" s="1"/>
  <c r="G613" i="6"/>
  <c r="G609" i="6"/>
  <c r="G605" i="6"/>
  <c r="G601" i="6"/>
  <c r="J601" i="6" s="1"/>
  <c r="G597" i="6"/>
  <c r="G593" i="6"/>
  <c r="G633" i="6"/>
  <c r="G586" i="6"/>
  <c r="G581" i="6"/>
  <c r="G582" i="6"/>
  <c r="G576" i="6"/>
  <c r="G572" i="6"/>
  <c r="J572" i="6" s="1"/>
  <c r="G568" i="6"/>
  <c r="G564" i="6"/>
  <c r="G560" i="6"/>
  <c r="G556" i="6"/>
  <c r="J556" i="6" s="1"/>
  <c r="G552" i="6"/>
  <c r="G548" i="6"/>
  <c r="G544" i="6"/>
  <c r="G540" i="6"/>
  <c r="J540" i="6" s="1"/>
  <c r="G536" i="6"/>
  <c r="G532" i="6"/>
  <c r="G528" i="6"/>
  <c r="G524" i="6"/>
  <c r="J524" i="6" s="1"/>
  <c r="G520" i="6"/>
  <c r="G516" i="6"/>
  <c r="G512" i="6"/>
  <c r="G508" i="6"/>
  <c r="J508" i="6" s="1"/>
  <c r="G504" i="6"/>
  <c r="G500" i="6"/>
  <c r="G496" i="6"/>
  <c r="G487" i="6"/>
  <c r="J487" i="6" s="1"/>
  <c r="G479" i="6"/>
  <c r="G473" i="6"/>
  <c r="G469" i="6"/>
  <c r="G490" i="6"/>
  <c r="G482" i="6"/>
  <c r="G466" i="6"/>
  <c r="G462" i="6"/>
  <c r="G458" i="6"/>
  <c r="G454" i="6"/>
  <c r="G450" i="6"/>
  <c r="G446" i="6"/>
  <c r="G442" i="6"/>
  <c r="G438" i="6"/>
  <c r="G434" i="6"/>
  <c r="G430" i="6"/>
  <c r="G426" i="6"/>
  <c r="G422" i="6"/>
  <c r="G418" i="6"/>
  <c r="J418" i="6" s="1"/>
  <c r="G414" i="6"/>
  <c r="J414" i="6" s="1"/>
  <c r="G410" i="6"/>
  <c r="J410" i="6" s="1"/>
  <c r="G406" i="6"/>
  <c r="J406" i="6" s="1"/>
  <c r="G402" i="6"/>
  <c r="J402" i="6" s="1"/>
  <c r="G398" i="6"/>
  <c r="J398" i="6" s="1"/>
  <c r="G394" i="6"/>
  <c r="J394" i="6" s="1"/>
  <c r="G390" i="6"/>
  <c r="J390" i="6" s="1"/>
  <c r="G386" i="6"/>
  <c r="J386" i="6" s="1"/>
  <c r="G382" i="6"/>
  <c r="J382" i="6" s="1"/>
  <c r="G375" i="6"/>
  <c r="J375" i="6" s="1"/>
  <c r="G371" i="6"/>
  <c r="G367" i="6"/>
  <c r="G363" i="6"/>
  <c r="G359" i="6"/>
  <c r="J359" i="6" s="1"/>
  <c r="G355" i="6"/>
  <c r="G351" i="6"/>
  <c r="G347" i="6"/>
  <c r="G343" i="6"/>
  <c r="J343" i="6" s="1"/>
  <c r="G339" i="6"/>
  <c r="G335" i="6"/>
  <c r="G331" i="6"/>
  <c r="G327" i="6"/>
  <c r="J327" i="6" s="1"/>
  <c r="G323" i="6"/>
  <c r="G319" i="6"/>
  <c r="G315" i="6"/>
  <c r="G311" i="6"/>
  <c r="J311" i="6" s="1"/>
  <c r="G307" i="6"/>
  <c r="G303" i="6"/>
  <c r="G299" i="6"/>
  <c r="G295" i="6"/>
  <c r="J295" i="6" s="1"/>
  <c r="G291" i="6"/>
  <c r="G287" i="6"/>
  <c r="G283" i="6"/>
  <c r="G279" i="6"/>
  <c r="J279" i="6" s="1"/>
  <c r="G275" i="6"/>
  <c r="G271" i="6"/>
  <c r="G267" i="6"/>
  <c r="G263" i="6"/>
  <c r="J263" i="6" s="1"/>
  <c r="G259" i="6"/>
  <c r="G255" i="6"/>
  <c r="G251" i="6"/>
  <c r="G247" i="6"/>
  <c r="J247" i="6" s="1"/>
  <c r="G243" i="6"/>
  <c r="G239" i="6"/>
  <c r="G235" i="6"/>
  <c r="G231" i="6"/>
  <c r="J231" i="6" s="1"/>
  <c r="G227" i="6"/>
  <c r="G223" i="6"/>
  <c r="G219" i="6"/>
  <c r="G215" i="6"/>
  <c r="J215" i="6" s="1"/>
  <c r="G211" i="6"/>
  <c r="G207" i="6"/>
  <c r="G203" i="6"/>
  <c r="G199" i="6"/>
  <c r="G195" i="6"/>
  <c r="G191" i="6"/>
  <c r="G140" i="6"/>
  <c r="G144" i="6"/>
  <c r="G148" i="6"/>
  <c r="G152" i="6"/>
  <c r="G154" i="6"/>
  <c r="J154" i="6" s="1"/>
  <c r="G158" i="6"/>
  <c r="J158" i="6" s="1"/>
  <c r="G162" i="6"/>
  <c r="G166" i="6"/>
  <c r="J166" i="6" s="1"/>
  <c r="G170" i="6"/>
  <c r="J170" i="6" s="1"/>
  <c r="G174" i="6"/>
  <c r="J174" i="6" s="1"/>
  <c r="G178" i="6"/>
  <c r="J178" i="6" s="1"/>
  <c r="G182" i="6"/>
  <c r="J182" i="6" s="1"/>
  <c r="G186" i="6"/>
  <c r="K5" i="6"/>
  <c r="G15" i="6"/>
  <c r="G23" i="6"/>
  <c r="G31" i="6"/>
  <c r="G39" i="6"/>
  <c r="J39" i="6" s="1"/>
  <c r="G47" i="6"/>
  <c r="G55" i="6"/>
  <c r="G63" i="6"/>
  <c r="G71" i="6"/>
  <c r="J71" i="6" s="1"/>
  <c r="G79" i="6"/>
  <c r="G87" i="6"/>
  <c r="G95" i="6"/>
  <c r="G103" i="6"/>
  <c r="J103" i="6" s="1"/>
  <c r="G111" i="6"/>
  <c r="G119" i="6"/>
  <c r="G127" i="6"/>
  <c r="G135" i="6"/>
  <c r="J135" i="6" s="1"/>
  <c r="Z5" i="6"/>
  <c r="W5" i="6"/>
  <c r="L5" i="6"/>
  <c r="AB5" i="6"/>
  <c r="G10" i="6"/>
  <c r="G18" i="6"/>
  <c r="G26" i="6"/>
  <c r="G34" i="6"/>
  <c r="J34" i="6" s="1"/>
  <c r="G42" i="6"/>
  <c r="G50" i="6"/>
  <c r="G58" i="6"/>
  <c r="G66" i="6"/>
  <c r="J66" i="6" s="1"/>
  <c r="G74" i="6"/>
  <c r="G82" i="6"/>
  <c r="G90" i="6"/>
  <c r="G98" i="6"/>
  <c r="J98" i="6" s="1"/>
  <c r="G106" i="6"/>
  <c r="G114" i="6"/>
  <c r="G122" i="6"/>
  <c r="G130" i="6"/>
  <c r="J130" i="6" s="1"/>
  <c r="G800" i="6"/>
  <c r="G792" i="6"/>
  <c r="G801" i="6"/>
  <c r="G802" i="6"/>
  <c r="J802" i="6" s="1"/>
  <c r="G791" i="6"/>
  <c r="G785" i="6"/>
  <c r="G781" i="6"/>
  <c r="G779" i="6"/>
  <c r="J779" i="6" s="1"/>
  <c r="G772" i="6"/>
  <c r="G766" i="6"/>
  <c r="G755" i="6"/>
  <c r="G759" i="6"/>
  <c r="G751" i="6"/>
  <c r="G747" i="6"/>
  <c r="G744" i="6"/>
  <c r="G741" i="6"/>
  <c r="G737" i="6"/>
  <c r="G733" i="6"/>
  <c r="G729" i="6"/>
  <c r="G725" i="6"/>
  <c r="G721" i="6"/>
  <c r="G717" i="6"/>
  <c r="G714" i="6"/>
  <c r="G708" i="6"/>
  <c r="J708" i="6" s="1"/>
  <c r="G704" i="6"/>
  <c r="G700" i="6"/>
  <c r="G696" i="6"/>
  <c r="G692" i="6"/>
  <c r="J692" i="6" s="1"/>
  <c r="G688" i="6"/>
  <c r="G684" i="6"/>
  <c r="G683" i="6"/>
  <c r="G679" i="6"/>
  <c r="G675" i="6"/>
  <c r="G671" i="6"/>
  <c r="G667" i="6"/>
  <c r="G663" i="6"/>
  <c r="G659" i="6"/>
  <c r="G655" i="6"/>
  <c r="G651" i="6"/>
  <c r="G647" i="6"/>
  <c r="G643" i="6"/>
  <c r="G639" i="6"/>
  <c r="G632" i="6"/>
  <c r="G628" i="6"/>
  <c r="G624" i="6"/>
  <c r="G620" i="6"/>
  <c r="G616" i="6"/>
  <c r="G612" i="6"/>
  <c r="G608" i="6"/>
  <c r="G604" i="6"/>
  <c r="G600" i="6"/>
  <c r="G596" i="6"/>
  <c r="G592" i="6"/>
  <c r="G631" i="6"/>
  <c r="G590" i="6"/>
  <c r="G585" i="6"/>
  <c r="J585" i="6" s="1"/>
  <c r="G579" i="6"/>
  <c r="G580" i="6"/>
  <c r="G575" i="6"/>
  <c r="G571" i="6"/>
  <c r="J571" i="6" s="1"/>
  <c r="G567" i="6"/>
  <c r="G563" i="6"/>
  <c r="G559" i="6"/>
  <c r="G555" i="6"/>
  <c r="J555" i="6" s="1"/>
  <c r="G551" i="6"/>
  <c r="G547" i="6"/>
  <c r="G543" i="6"/>
  <c r="G539" i="6"/>
  <c r="J539" i="6" s="1"/>
  <c r="G535" i="6"/>
  <c r="G531" i="6"/>
  <c r="G527" i="6"/>
  <c r="G523" i="6"/>
  <c r="J523" i="6" s="1"/>
  <c r="G519" i="6"/>
  <c r="G515" i="6"/>
  <c r="G511" i="6"/>
  <c r="G507" i="6"/>
  <c r="J507" i="6" s="1"/>
  <c r="G503" i="6"/>
  <c r="G499" i="6"/>
  <c r="G495" i="6"/>
  <c r="G485" i="6"/>
  <c r="G477" i="6"/>
  <c r="G472" i="6"/>
  <c r="G468" i="6"/>
  <c r="G488" i="6"/>
  <c r="J488" i="6" s="1"/>
  <c r="G480" i="6"/>
  <c r="G465" i="6"/>
  <c r="G461" i="6"/>
  <c r="G457" i="6"/>
  <c r="J457" i="6" s="1"/>
  <c r="G453" i="6"/>
  <c r="G449" i="6"/>
  <c r="G445" i="6"/>
  <c r="G441" i="6"/>
  <c r="J441" i="6" s="1"/>
  <c r="G437" i="6"/>
  <c r="G433" i="6"/>
  <c r="G429" i="6"/>
  <c r="G425" i="6"/>
  <c r="J425" i="6" s="1"/>
  <c r="G421" i="6"/>
  <c r="G417" i="6"/>
  <c r="G413" i="6"/>
  <c r="J413" i="6" s="1"/>
  <c r="G409" i="6"/>
  <c r="J409" i="6" s="1"/>
  <c r="G405" i="6"/>
  <c r="G401" i="6"/>
  <c r="G397" i="6"/>
  <c r="J397" i="6" s="1"/>
  <c r="G393" i="6"/>
  <c r="J393" i="6" s="1"/>
  <c r="G389" i="6"/>
  <c r="G385" i="6"/>
  <c r="G381" i="6"/>
  <c r="J381" i="6" s="1"/>
  <c r="G378" i="6"/>
  <c r="J378" i="6" s="1"/>
  <c r="G374" i="6"/>
  <c r="G370" i="6"/>
  <c r="G366" i="6"/>
  <c r="G362" i="6"/>
  <c r="G358" i="6"/>
  <c r="G354" i="6"/>
  <c r="G350" i="6"/>
  <c r="G346" i="6"/>
  <c r="G342" i="6"/>
  <c r="G338" i="6"/>
  <c r="G334" i="6"/>
  <c r="G330" i="6"/>
  <c r="G326" i="6"/>
  <c r="G322" i="6"/>
  <c r="G318" i="6"/>
  <c r="G314" i="6"/>
  <c r="G310" i="6"/>
  <c r="G306" i="6"/>
  <c r="G302" i="6"/>
  <c r="G298" i="6"/>
  <c r="G294" i="6"/>
  <c r="G290" i="6"/>
  <c r="G286" i="6"/>
  <c r="G282" i="6"/>
  <c r="G278" i="6"/>
  <c r="G274" i="6"/>
  <c r="G270" i="6"/>
  <c r="G266" i="6"/>
  <c r="G262" i="6"/>
  <c r="G258" i="6"/>
  <c r="G254" i="6"/>
  <c r="G250" i="6"/>
  <c r="G246" i="6"/>
  <c r="G242" i="6"/>
  <c r="G238" i="6"/>
  <c r="G234" i="6"/>
  <c r="G230" i="6"/>
  <c r="G226" i="6"/>
  <c r="G222" i="6"/>
  <c r="G218" i="6"/>
  <c r="G214" i="6"/>
  <c r="G210" i="6"/>
  <c r="J210" i="6" s="1"/>
  <c r="G206" i="6"/>
  <c r="G202" i="6"/>
  <c r="J202" i="6" s="1"/>
  <c r="G198" i="6"/>
  <c r="J198" i="6" s="1"/>
  <c r="G194" i="6"/>
  <c r="J194" i="6" s="1"/>
  <c r="G190" i="6"/>
  <c r="J190" i="6" s="1"/>
  <c r="G141" i="6"/>
  <c r="J141" i="6" s="1"/>
  <c r="G145" i="6"/>
  <c r="G149" i="6"/>
  <c r="G153" i="6"/>
  <c r="G187" i="6"/>
  <c r="J187" i="6" s="1"/>
  <c r="N5" i="6"/>
  <c r="AD5" i="6"/>
  <c r="G12" i="6"/>
  <c r="G20" i="6"/>
  <c r="G28" i="6"/>
  <c r="G36" i="6"/>
  <c r="G44" i="6"/>
  <c r="G52" i="6"/>
  <c r="G60" i="6"/>
  <c r="G68" i="6"/>
  <c r="G76" i="6"/>
  <c r="G84" i="6"/>
  <c r="G92" i="6"/>
  <c r="G100" i="6"/>
  <c r="G108" i="6"/>
  <c r="G116" i="6"/>
  <c r="G124" i="6"/>
  <c r="G132" i="6"/>
  <c r="AA5" i="6"/>
  <c r="G9" i="6"/>
  <c r="G17" i="6"/>
  <c r="G25" i="6"/>
  <c r="G33" i="6"/>
  <c r="G41" i="6"/>
  <c r="G49" i="6"/>
  <c r="G57" i="6"/>
  <c r="G65" i="6"/>
  <c r="G73" i="6"/>
  <c r="G81" i="6"/>
  <c r="G89" i="6"/>
  <c r="G97" i="6"/>
  <c r="G105" i="6"/>
  <c r="G113" i="6"/>
  <c r="G121" i="6"/>
  <c r="G129" i="6"/>
  <c r="G137" i="6"/>
  <c r="P5" i="6"/>
  <c r="AF5" i="6"/>
  <c r="G804" i="6"/>
  <c r="G790" i="6"/>
  <c r="J790" i="6" s="1"/>
  <c r="G798" i="6"/>
  <c r="G797" i="6"/>
  <c r="G789" i="6"/>
  <c r="G784" i="6"/>
  <c r="G778" i="6"/>
  <c r="G777" i="6"/>
  <c r="G769" i="6"/>
  <c r="G771" i="6"/>
  <c r="J771" i="6" s="1"/>
  <c r="G764" i="6"/>
  <c r="G762" i="6"/>
  <c r="G758" i="6"/>
  <c r="G754" i="6"/>
  <c r="G750" i="6"/>
  <c r="G746" i="6"/>
  <c r="G743" i="6"/>
  <c r="G740" i="6"/>
  <c r="J740" i="6" s="1"/>
  <c r="G736" i="6"/>
  <c r="G732" i="6"/>
  <c r="G728" i="6"/>
  <c r="G724" i="6"/>
  <c r="J724" i="6" s="1"/>
  <c r="G720" i="6"/>
  <c r="G716" i="6"/>
  <c r="G713" i="6"/>
  <c r="G712" i="6"/>
  <c r="J712" i="6" s="1"/>
  <c r="G707" i="6"/>
  <c r="G703" i="6"/>
  <c r="G699" i="6"/>
  <c r="G695" i="6"/>
  <c r="G691" i="6"/>
  <c r="G687" i="6"/>
  <c r="G682" i="6"/>
  <c r="G678" i="6"/>
  <c r="J678" i="6" s="1"/>
  <c r="G674" i="6"/>
  <c r="G670" i="6"/>
  <c r="G666" i="6"/>
  <c r="G662" i="6"/>
  <c r="J662" i="6" s="1"/>
  <c r="G658" i="6"/>
  <c r="G654" i="6"/>
  <c r="G650" i="6"/>
  <c r="G646" i="6"/>
  <c r="J646" i="6" s="1"/>
  <c r="G642" i="6"/>
  <c r="G638" i="6"/>
  <c r="G636" i="6"/>
  <c r="G627" i="6"/>
  <c r="G623" i="6"/>
  <c r="G619" i="6"/>
  <c r="G615" i="6"/>
  <c r="G611" i="6"/>
  <c r="G607" i="6"/>
  <c r="G603" i="6"/>
  <c r="G599" i="6"/>
  <c r="G595" i="6"/>
  <c r="G591" i="6"/>
  <c r="G588" i="6"/>
  <c r="G584" i="6"/>
  <c r="J584" i="6" s="1"/>
  <c r="G494" i="6"/>
  <c r="J494" i="6" s="1"/>
  <c r="G578" i="6"/>
  <c r="G574" i="6"/>
  <c r="G570" i="6"/>
  <c r="G566" i="6"/>
  <c r="G562" i="6"/>
  <c r="G558" i="6"/>
  <c r="G554" i="6"/>
  <c r="G550" i="6"/>
  <c r="G546" i="6"/>
  <c r="G542" i="6"/>
  <c r="G538" i="6"/>
  <c r="G534" i="6"/>
  <c r="G530" i="6"/>
  <c r="G526" i="6"/>
  <c r="G522" i="6"/>
  <c r="G518" i="6"/>
  <c r="G514" i="6"/>
  <c r="G510" i="6"/>
  <c r="G506" i="6"/>
  <c r="G502" i="6"/>
  <c r="G498" i="6"/>
  <c r="G491" i="6"/>
  <c r="G483" i="6"/>
  <c r="G475" i="6"/>
  <c r="J475" i="6" s="1"/>
  <c r="G471" i="6"/>
  <c r="G467" i="6"/>
  <c r="G486" i="6"/>
  <c r="G478" i="6"/>
  <c r="J478" i="6" s="1"/>
  <c r="G464" i="6"/>
  <c r="G460" i="6"/>
  <c r="G456" i="6"/>
  <c r="G452" i="6"/>
  <c r="G448" i="6"/>
  <c r="G444" i="6"/>
  <c r="G440" i="6"/>
  <c r="G436" i="6"/>
  <c r="G432" i="6"/>
  <c r="G428" i="6"/>
  <c r="G424" i="6"/>
  <c r="G420" i="6"/>
  <c r="J420" i="6" s="1"/>
  <c r="G416" i="6"/>
  <c r="G412" i="6"/>
  <c r="G408" i="6"/>
  <c r="G404" i="6"/>
  <c r="J404" i="6" s="1"/>
  <c r="G400" i="6"/>
  <c r="G396" i="6"/>
  <c r="G392" i="6"/>
  <c r="G388" i="6"/>
  <c r="J388" i="6" s="1"/>
  <c r="G384" i="6"/>
  <c r="G380" i="6"/>
  <c r="G377" i="6"/>
  <c r="G373" i="6"/>
  <c r="J373" i="6" s="1"/>
  <c r="G369" i="6"/>
  <c r="G365" i="6"/>
  <c r="J365" i="6" s="1"/>
  <c r="G361" i="6"/>
  <c r="J361" i="6" s="1"/>
  <c r="G357" i="6"/>
  <c r="J357" i="6" s="1"/>
  <c r="G353" i="6"/>
  <c r="J353" i="6" s="1"/>
  <c r="G349" i="6"/>
  <c r="J349" i="6" s="1"/>
  <c r="G345" i="6"/>
  <c r="J345" i="6" s="1"/>
  <c r="G341" i="6"/>
  <c r="J341" i="6" s="1"/>
  <c r="G337" i="6"/>
  <c r="J337" i="6" s="1"/>
  <c r="G333" i="6"/>
  <c r="J333" i="6" s="1"/>
  <c r="G329" i="6"/>
  <c r="J329" i="6" s="1"/>
  <c r="G325" i="6"/>
  <c r="J325" i="6" s="1"/>
  <c r="G321" i="6"/>
  <c r="J321" i="6" s="1"/>
  <c r="G317" i="6"/>
  <c r="J317" i="6" s="1"/>
  <c r="G313" i="6"/>
  <c r="J313" i="6" s="1"/>
  <c r="G309" i="6"/>
  <c r="J309" i="6" s="1"/>
  <c r="G305" i="6"/>
  <c r="J305" i="6" s="1"/>
  <c r="G301" i="6"/>
  <c r="J301" i="6" s="1"/>
  <c r="G297" i="6"/>
  <c r="J297" i="6" s="1"/>
  <c r="G293" i="6"/>
  <c r="J293" i="6" s="1"/>
  <c r="G289" i="6"/>
  <c r="J289" i="6" s="1"/>
  <c r="G285" i="6"/>
  <c r="J285" i="6" s="1"/>
  <c r="G281" i="6"/>
  <c r="J281" i="6" s="1"/>
  <c r="G277" i="6"/>
  <c r="J277" i="6" s="1"/>
  <c r="G273" i="6"/>
  <c r="J273" i="6" s="1"/>
  <c r="G269" i="6"/>
  <c r="J269" i="6" s="1"/>
  <c r="G265" i="6"/>
  <c r="J265" i="6" s="1"/>
  <c r="G261" i="6"/>
  <c r="J261" i="6" s="1"/>
  <c r="G257" i="6"/>
  <c r="J257" i="6" s="1"/>
  <c r="G253" i="6"/>
  <c r="J253" i="6" s="1"/>
  <c r="G249" i="6"/>
  <c r="J249" i="6" s="1"/>
  <c r="G245" i="6"/>
  <c r="J245" i="6" s="1"/>
  <c r="G241" i="6"/>
  <c r="J241" i="6" s="1"/>
  <c r="G237" i="6"/>
  <c r="J237" i="6" s="1"/>
  <c r="G233" i="6"/>
  <c r="J233" i="6" s="1"/>
  <c r="G229" i="6"/>
  <c r="J229" i="6" s="1"/>
  <c r="G225" i="6"/>
  <c r="J225" i="6" s="1"/>
  <c r="G221" i="6"/>
  <c r="J221" i="6" s="1"/>
  <c r="G217" i="6"/>
  <c r="J217" i="6" s="1"/>
  <c r="G213" i="6"/>
  <c r="J213" i="6" s="1"/>
  <c r="G209" i="6"/>
  <c r="G205" i="6"/>
  <c r="G201" i="6"/>
  <c r="G197" i="6"/>
  <c r="G193" i="6"/>
  <c r="G138" i="6"/>
  <c r="G142" i="6"/>
  <c r="G146" i="6"/>
  <c r="J146" i="6" s="1"/>
  <c r="G150" i="6"/>
  <c r="G156" i="6"/>
  <c r="J156" i="6" s="1"/>
  <c r="G160" i="6"/>
  <c r="J160" i="6" s="1"/>
  <c r="G164" i="6"/>
  <c r="J164" i="6" s="1"/>
  <c r="G168" i="6"/>
  <c r="J168" i="6" s="1"/>
  <c r="G172" i="6"/>
  <c r="J172" i="6" s="1"/>
  <c r="G176" i="6"/>
  <c r="J176" i="6" s="1"/>
  <c r="G180" i="6"/>
  <c r="J180" i="6" s="1"/>
  <c r="G184" i="6"/>
  <c r="J184" i="6" s="1"/>
  <c r="G188" i="6"/>
  <c r="J214" i="6"/>
  <c r="J218" i="6"/>
  <c r="J222" i="6"/>
  <c r="J226" i="6"/>
  <c r="J230" i="6"/>
  <c r="J234" i="6"/>
  <c r="J238" i="6"/>
  <c r="J242" i="6"/>
  <c r="J246" i="6"/>
  <c r="J250" i="6"/>
  <c r="J254" i="6"/>
  <c r="J258" i="6"/>
  <c r="J262" i="6"/>
  <c r="J266" i="6"/>
  <c r="J270" i="6"/>
  <c r="J274" i="6"/>
  <c r="J278" i="6"/>
  <c r="J282" i="6"/>
  <c r="J286" i="6"/>
  <c r="J290" i="6"/>
  <c r="J294" i="6"/>
  <c r="J298" i="6"/>
  <c r="J302" i="6"/>
  <c r="J306" i="6"/>
  <c r="J310" i="6"/>
  <c r="J314" i="6"/>
  <c r="J318" i="6"/>
  <c r="J322" i="6"/>
  <c r="J326" i="6"/>
  <c r="J330" i="6"/>
  <c r="J334" i="6"/>
  <c r="J338" i="6"/>
  <c r="J342" i="6"/>
  <c r="J346" i="6"/>
  <c r="J350" i="6"/>
  <c r="J354" i="6"/>
  <c r="J358" i="6"/>
  <c r="J362" i="6"/>
  <c r="J379" i="6"/>
  <c r="J383" i="6"/>
  <c r="J387" i="6"/>
  <c r="J391" i="6"/>
  <c r="J395" i="6"/>
  <c r="J399" i="6"/>
  <c r="J403" i="6"/>
  <c r="J407" i="6"/>
  <c r="J411" i="6"/>
  <c r="J415" i="6"/>
  <c r="J419" i="6"/>
  <c r="J206" i="6"/>
  <c r="J219" i="6"/>
  <c r="J223" i="6"/>
  <c r="J227" i="6"/>
  <c r="J235" i="6"/>
  <c r="J239" i="6"/>
  <c r="J243" i="6"/>
  <c r="J251" i="6"/>
  <c r="J255" i="6"/>
  <c r="J259" i="6"/>
  <c r="J267" i="6"/>
  <c r="J271" i="6"/>
  <c r="J275" i="6"/>
  <c r="J283" i="6"/>
  <c r="J287" i="6"/>
  <c r="J291" i="6"/>
  <c r="J299" i="6"/>
  <c r="J303" i="6"/>
  <c r="J307" i="6"/>
  <c r="J315" i="6"/>
  <c r="J319" i="6"/>
  <c r="J323" i="6"/>
  <c r="J331" i="6"/>
  <c r="J335" i="6"/>
  <c r="J339" i="6"/>
  <c r="J347" i="6"/>
  <c r="J351" i="6"/>
  <c r="J355" i="6"/>
  <c r="J363" i="6"/>
  <c r="J380" i="6"/>
  <c r="J384" i="6"/>
  <c r="J392" i="6"/>
  <c r="J396" i="6"/>
  <c r="J400" i="6"/>
  <c r="J408" i="6"/>
  <c r="J412" i="6"/>
  <c r="J416" i="6"/>
  <c r="J212" i="6"/>
  <c r="J186" i="6"/>
  <c r="J162" i="6"/>
  <c r="J188" i="6"/>
  <c r="J216" i="6"/>
  <c r="J220" i="6"/>
  <c r="J224" i="6"/>
  <c r="J228" i="6"/>
  <c r="J232" i="6"/>
  <c r="J236" i="6"/>
  <c r="J240" i="6"/>
  <c r="J244" i="6"/>
  <c r="J248" i="6"/>
  <c r="J252" i="6"/>
  <c r="J256" i="6"/>
  <c r="J260" i="6"/>
  <c r="J264" i="6"/>
  <c r="J268" i="6"/>
  <c r="J272" i="6"/>
  <c r="J276" i="6"/>
  <c r="J280" i="6"/>
  <c r="J284" i="6"/>
  <c r="J288" i="6"/>
  <c r="J292" i="6"/>
  <c r="J296" i="6"/>
  <c r="J300" i="6"/>
  <c r="J304" i="6"/>
  <c r="J308" i="6"/>
  <c r="J312" i="6"/>
  <c r="J316" i="6"/>
  <c r="J320" i="6"/>
  <c r="J324" i="6"/>
  <c r="J328" i="6"/>
  <c r="J332" i="6"/>
  <c r="J336" i="6"/>
  <c r="J340" i="6"/>
  <c r="J344" i="6"/>
  <c r="J348" i="6"/>
  <c r="J352" i="6"/>
  <c r="J356" i="6"/>
  <c r="J360" i="6"/>
  <c r="J364" i="6"/>
  <c r="J385" i="6"/>
  <c r="J389" i="6"/>
  <c r="J401" i="6"/>
  <c r="J405" i="6"/>
  <c r="J417" i="6"/>
  <c r="J423" i="6"/>
  <c r="J427" i="6"/>
  <c r="J431" i="6"/>
  <c r="J435" i="6"/>
  <c r="J439" i="6"/>
  <c r="J443" i="6"/>
  <c r="J447" i="6"/>
  <c r="J451" i="6"/>
  <c r="J455" i="6"/>
  <c r="J459" i="6"/>
  <c r="J463" i="6"/>
  <c r="J366" i="6"/>
  <c r="J370" i="6"/>
  <c r="J374" i="6"/>
  <c r="J469" i="6"/>
  <c r="J473" i="6"/>
  <c r="J479" i="6"/>
  <c r="J482" i="6"/>
  <c r="J490" i="6"/>
  <c r="J493" i="6"/>
  <c r="J497" i="6"/>
  <c r="J501" i="6"/>
  <c r="J505" i="6"/>
  <c r="J509" i="6"/>
  <c r="J513" i="6"/>
  <c r="J517" i="6"/>
  <c r="J521" i="6"/>
  <c r="J525" i="6"/>
  <c r="J529" i="6"/>
  <c r="J533" i="6"/>
  <c r="J537" i="6"/>
  <c r="J541" i="6"/>
  <c r="J545" i="6"/>
  <c r="J549" i="6"/>
  <c r="J553" i="6"/>
  <c r="J557" i="6"/>
  <c r="J561" i="6"/>
  <c r="J565" i="6"/>
  <c r="J569" i="6"/>
  <c r="J573" i="6"/>
  <c r="J577" i="6"/>
  <c r="J592" i="6"/>
  <c r="J596" i="6"/>
  <c r="J600" i="6"/>
  <c r="J604" i="6"/>
  <c r="J608" i="6"/>
  <c r="J612" i="6"/>
  <c r="J616" i="6"/>
  <c r="J620" i="6"/>
  <c r="J624" i="6"/>
  <c r="J628" i="6"/>
  <c r="J580" i="6"/>
  <c r="J588" i="6"/>
  <c r="J637" i="6"/>
  <c r="J641" i="6"/>
  <c r="J649" i="6"/>
  <c r="J653" i="6"/>
  <c r="J657" i="6"/>
  <c r="J665" i="6"/>
  <c r="J669" i="6"/>
  <c r="J673" i="6"/>
  <c r="J632" i="6"/>
  <c r="J636" i="6"/>
  <c r="J683" i="6"/>
  <c r="J687" i="6"/>
  <c r="J691" i="6"/>
  <c r="J695" i="6"/>
  <c r="J699" i="6"/>
  <c r="J703" i="6"/>
  <c r="J706" i="6"/>
  <c r="J715" i="6"/>
  <c r="J714" i="6"/>
  <c r="J726" i="6"/>
  <c r="J730" i="6"/>
  <c r="J734" i="6"/>
  <c r="J744" i="6"/>
  <c r="J747" i="6"/>
  <c r="J751" i="6"/>
  <c r="J761" i="6"/>
  <c r="J768" i="6"/>
  <c r="J773" i="6"/>
  <c r="J777" i="6"/>
  <c r="J780" i="6"/>
  <c r="J784" i="6"/>
  <c r="J801" i="6"/>
  <c r="J800" i="6"/>
  <c r="J791" i="6"/>
  <c r="J151" i="6"/>
  <c r="J147" i="6"/>
  <c r="J143" i="6"/>
  <c r="J139" i="6"/>
  <c r="J211" i="6"/>
  <c r="J203" i="6"/>
  <c r="J195" i="6"/>
  <c r="I804" i="6"/>
  <c r="I803" i="6"/>
  <c r="I802" i="6"/>
  <c r="I801" i="6"/>
  <c r="I800" i="6"/>
  <c r="I799" i="6"/>
  <c r="I798" i="6"/>
  <c r="I797" i="6"/>
  <c r="I795" i="6"/>
  <c r="I793" i="6"/>
  <c r="I791" i="6"/>
  <c r="I789" i="6"/>
  <c r="I787" i="6"/>
  <c r="I796" i="6"/>
  <c r="I794" i="6"/>
  <c r="I792" i="6"/>
  <c r="I790" i="6"/>
  <c r="I788" i="6"/>
  <c r="I786" i="6"/>
  <c r="I785" i="6"/>
  <c r="I784" i="6"/>
  <c r="I783" i="6"/>
  <c r="I782" i="6"/>
  <c r="I781" i="6"/>
  <c r="I779" i="6"/>
  <c r="I777" i="6"/>
  <c r="I775" i="6"/>
  <c r="I778" i="6"/>
  <c r="I776" i="6"/>
  <c r="I780" i="6"/>
  <c r="I774" i="6"/>
  <c r="I768" i="6"/>
  <c r="I766" i="6"/>
  <c r="I764" i="6"/>
  <c r="I773" i="6"/>
  <c r="I772" i="6"/>
  <c r="I771" i="6"/>
  <c r="I770" i="6"/>
  <c r="I769" i="6"/>
  <c r="I767" i="6"/>
  <c r="I765" i="6"/>
  <c r="I763" i="6"/>
  <c r="I757" i="6"/>
  <c r="I762" i="6"/>
  <c r="I761" i="6"/>
  <c r="I760" i="6"/>
  <c r="I759" i="6"/>
  <c r="I758"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4" i="6"/>
  <c r="I712" i="6"/>
  <c r="I710" i="6"/>
  <c r="I709" i="6"/>
  <c r="I708" i="6"/>
  <c r="I707" i="6"/>
  <c r="I706" i="6"/>
  <c r="I718" i="6"/>
  <c r="I717" i="6"/>
  <c r="I716" i="6"/>
  <c r="I715" i="6"/>
  <c r="I713" i="6"/>
  <c r="I711" i="6"/>
  <c r="I683" i="6"/>
  <c r="I682" i="6"/>
  <c r="I681" i="6"/>
  <c r="I680" i="6"/>
  <c r="I705" i="6"/>
  <c r="I704" i="6"/>
  <c r="I703" i="6"/>
  <c r="I702" i="6"/>
  <c r="I701" i="6"/>
  <c r="I700" i="6"/>
  <c r="I699" i="6"/>
  <c r="I698" i="6"/>
  <c r="I697" i="6"/>
  <c r="I696" i="6"/>
  <c r="I695" i="6"/>
  <c r="I694" i="6"/>
  <c r="I693" i="6"/>
  <c r="I692" i="6"/>
  <c r="I691" i="6"/>
  <c r="I690" i="6"/>
  <c r="I689" i="6"/>
  <c r="I688" i="6"/>
  <c r="I687" i="6"/>
  <c r="I686" i="6"/>
  <c r="I685" i="6"/>
  <c r="I684"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8" i="6"/>
  <c r="I587" i="6"/>
  <c r="I586" i="6"/>
  <c r="I585" i="6"/>
  <c r="I584" i="6"/>
  <c r="I583" i="6"/>
  <c r="I582" i="6"/>
  <c r="I581" i="6"/>
  <c r="I580" i="6"/>
  <c r="I579" i="6"/>
  <c r="I58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1" i="6"/>
  <c r="I489" i="6"/>
  <c r="I487" i="6"/>
  <c r="I485" i="6"/>
  <c r="I483" i="6"/>
  <c r="I481" i="6"/>
  <c r="I479" i="6"/>
  <c r="I477" i="6"/>
  <c r="I492" i="6"/>
  <c r="I490" i="6"/>
  <c r="I488" i="6"/>
  <c r="I486" i="6"/>
  <c r="I484" i="6"/>
  <c r="I482" i="6"/>
  <c r="I480" i="6"/>
  <c r="I478"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09" i="6"/>
  <c r="I108" i="6"/>
  <c r="I107" i="6"/>
  <c r="I106" i="6"/>
  <c r="I105" i="6"/>
  <c r="I101" i="6"/>
  <c r="I98" i="6"/>
  <c r="I95" i="6"/>
  <c r="I93" i="6"/>
  <c r="I92" i="6"/>
  <c r="I88" i="6"/>
  <c r="I86" i="6"/>
  <c r="I85" i="6"/>
  <c r="I82" i="6"/>
  <c r="I80" i="6"/>
  <c r="I79" i="6"/>
  <c r="I77" i="6"/>
  <c r="I75" i="6"/>
  <c r="I73" i="6"/>
  <c r="I68" i="6"/>
  <c r="I64" i="6"/>
  <c r="I63" i="6"/>
  <c r="I61" i="6"/>
  <c r="I59" i="6"/>
  <c r="I56" i="6"/>
  <c r="I54" i="6"/>
  <c r="I51" i="6"/>
  <c r="I50" i="6"/>
  <c r="I46" i="6"/>
  <c r="I41" i="6"/>
  <c r="I38" i="6"/>
  <c r="I36" i="6"/>
  <c r="I35" i="6"/>
  <c r="I33" i="6"/>
  <c r="I32" i="6"/>
  <c r="I30" i="6"/>
  <c r="I26" i="6"/>
  <c r="I22" i="6"/>
  <c r="I19" i="6"/>
  <c r="I17" i="6"/>
  <c r="I16" i="6"/>
  <c r="I13" i="6"/>
  <c r="I11" i="6"/>
  <c r="I9" i="6"/>
  <c r="I184" i="6"/>
  <c r="I182" i="6"/>
  <c r="I180" i="6"/>
  <c r="I178" i="6"/>
  <c r="I176" i="6"/>
  <c r="I174" i="6"/>
  <c r="I172" i="6"/>
  <c r="I170" i="6"/>
  <c r="I168" i="6"/>
  <c r="I166" i="6"/>
  <c r="I164" i="6"/>
  <c r="I162" i="6"/>
  <c r="I160" i="6"/>
  <c r="I158" i="6"/>
  <c r="I156"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4" i="6"/>
  <c r="I103" i="6"/>
  <c r="I102" i="6"/>
  <c r="I100" i="6"/>
  <c r="I99" i="6"/>
  <c r="I97" i="6"/>
  <c r="I96" i="6"/>
  <c r="I94" i="6"/>
  <c r="I91" i="6"/>
  <c r="I90" i="6"/>
  <c r="I89" i="6"/>
  <c r="I87" i="6"/>
  <c r="I84" i="6"/>
  <c r="I83" i="6"/>
  <c r="I81" i="6"/>
  <c r="I78" i="6"/>
  <c r="I76" i="6"/>
  <c r="I74" i="6"/>
  <c r="I72" i="6"/>
  <c r="I71" i="6"/>
  <c r="I70" i="6"/>
  <c r="I69" i="6"/>
  <c r="I67" i="6"/>
  <c r="I66" i="6"/>
  <c r="I65" i="6"/>
  <c r="I62" i="6"/>
  <c r="I60" i="6"/>
  <c r="I58" i="6"/>
  <c r="I57" i="6"/>
  <c r="I55" i="6"/>
  <c r="I53" i="6"/>
  <c r="I52" i="6"/>
  <c r="I49" i="6"/>
  <c r="I48" i="6"/>
  <c r="I47" i="6"/>
  <c r="I45" i="6"/>
  <c r="I44" i="6"/>
  <c r="I43" i="6"/>
  <c r="I42" i="6"/>
  <c r="I40" i="6"/>
  <c r="I39" i="6"/>
  <c r="I37" i="6"/>
  <c r="I34" i="6"/>
  <c r="I31" i="6"/>
  <c r="I29" i="6"/>
  <c r="I28" i="6"/>
  <c r="I27" i="6"/>
  <c r="I25" i="6"/>
  <c r="I24" i="6"/>
  <c r="I23" i="6"/>
  <c r="I21" i="6"/>
  <c r="I20" i="6"/>
  <c r="I18" i="6"/>
  <c r="I15" i="6"/>
  <c r="I14" i="6"/>
  <c r="I12" i="6"/>
  <c r="I10" i="6"/>
  <c r="I185" i="6"/>
  <c r="I183" i="6"/>
  <c r="I181" i="6"/>
  <c r="I179" i="6"/>
  <c r="I177" i="6"/>
  <c r="I175" i="6"/>
  <c r="I173" i="6"/>
  <c r="I171" i="6"/>
  <c r="I169" i="6"/>
  <c r="I167" i="6"/>
  <c r="I165" i="6"/>
  <c r="I163" i="6"/>
  <c r="I161" i="6"/>
  <c r="I159" i="6"/>
  <c r="I157" i="6"/>
  <c r="I155" i="6"/>
  <c r="J134" i="6"/>
  <c r="J126" i="6"/>
  <c r="J118" i="6"/>
  <c r="J110" i="6"/>
  <c r="J102" i="6"/>
  <c r="J94" i="6"/>
  <c r="J86" i="6"/>
  <c r="J78" i="6"/>
  <c r="J70" i="6"/>
  <c r="J62" i="6"/>
  <c r="J54" i="6"/>
  <c r="J46" i="6"/>
  <c r="J38" i="6"/>
  <c r="J30" i="6"/>
  <c r="J22" i="6"/>
  <c r="J14" i="6"/>
  <c r="J131" i="6"/>
  <c r="J123" i="6"/>
  <c r="J115" i="6"/>
  <c r="J107" i="6"/>
  <c r="J99" i="6"/>
  <c r="J91" i="6"/>
  <c r="J83" i="6"/>
  <c r="J75" i="6"/>
  <c r="J67" i="6"/>
  <c r="J59" i="6"/>
  <c r="J51" i="6"/>
  <c r="J43" i="6"/>
  <c r="J35" i="6"/>
  <c r="J27" i="6"/>
  <c r="J19" i="6"/>
  <c r="J11" i="6"/>
  <c r="J424" i="6"/>
  <c r="J428" i="6"/>
  <c r="J432" i="6"/>
  <c r="J436" i="6"/>
  <c r="J440" i="6"/>
  <c r="J444" i="6"/>
  <c r="J448" i="6"/>
  <c r="J452" i="6"/>
  <c r="J456" i="6"/>
  <c r="J460" i="6"/>
  <c r="J464" i="6"/>
  <c r="J367" i="6"/>
  <c r="J371" i="6"/>
  <c r="J470" i="6"/>
  <c r="J474" i="6"/>
  <c r="J481" i="6"/>
  <c r="J489" i="6"/>
  <c r="J476" i="6"/>
  <c r="J484" i="6"/>
  <c r="J492" i="6"/>
  <c r="J498" i="6"/>
  <c r="J502" i="6"/>
  <c r="J506" i="6"/>
  <c r="J510" i="6"/>
  <c r="J514" i="6"/>
  <c r="J518" i="6"/>
  <c r="J522" i="6"/>
  <c r="J526" i="6"/>
  <c r="J530" i="6"/>
  <c r="J534" i="6"/>
  <c r="J538" i="6"/>
  <c r="J542" i="6"/>
  <c r="J546" i="6"/>
  <c r="J550" i="6"/>
  <c r="J554" i="6"/>
  <c r="J558" i="6"/>
  <c r="J562" i="6"/>
  <c r="J566" i="6"/>
  <c r="J570" i="6"/>
  <c r="J574" i="6"/>
  <c r="J578" i="6"/>
  <c r="J593" i="6"/>
  <c r="J597" i="6"/>
  <c r="J605" i="6"/>
  <c r="J609" i="6"/>
  <c r="J613" i="6"/>
  <c r="J621" i="6"/>
  <c r="J625" i="6"/>
  <c r="J629" i="6"/>
  <c r="J581" i="6"/>
  <c r="J638" i="6"/>
  <c r="J642" i="6"/>
  <c r="J650" i="6"/>
  <c r="J654" i="6"/>
  <c r="J658" i="6"/>
  <c r="J666" i="6"/>
  <c r="J670" i="6"/>
  <c r="J674" i="6"/>
  <c r="J633" i="6"/>
  <c r="J680" i="6"/>
  <c r="J684" i="6"/>
  <c r="J688" i="6"/>
  <c r="J696" i="6"/>
  <c r="J700" i="6"/>
  <c r="J704" i="6"/>
  <c r="J707" i="6"/>
  <c r="J716" i="6"/>
  <c r="J719" i="6"/>
  <c r="J723" i="6"/>
  <c r="J727" i="6"/>
  <c r="J731" i="6"/>
  <c r="J735" i="6"/>
  <c r="J739" i="6"/>
  <c r="J748" i="6"/>
  <c r="J752" i="6"/>
  <c r="J755" i="6"/>
  <c r="J762" i="6"/>
  <c r="J770" i="6"/>
  <c r="J763" i="6"/>
  <c r="J769" i="6"/>
  <c r="J776" i="6"/>
  <c r="J781" i="6"/>
  <c r="J785" i="6"/>
  <c r="J792" i="6"/>
  <c r="J799" i="6"/>
  <c r="J793" i="6"/>
  <c r="J803" i="6"/>
  <c r="J150" i="6"/>
  <c r="J142" i="6"/>
  <c r="J138" i="6"/>
  <c r="J209" i="6"/>
  <c r="J201" i="6"/>
  <c r="J193" i="6"/>
  <c r="J183" i="6"/>
  <c r="J179" i="6"/>
  <c r="J175" i="6"/>
  <c r="J171" i="6"/>
  <c r="J167" i="6"/>
  <c r="J163" i="6"/>
  <c r="J159" i="6"/>
  <c r="J155" i="6"/>
  <c r="J137" i="6"/>
  <c r="J129" i="6"/>
  <c r="J121" i="6"/>
  <c r="J113" i="6"/>
  <c r="J105" i="6"/>
  <c r="J97" i="6"/>
  <c r="J89" i="6"/>
  <c r="J81" i="6"/>
  <c r="J73" i="6"/>
  <c r="J65" i="6"/>
  <c r="J57" i="6"/>
  <c r="J49" i="6"/>
  <c r="J41" i="6"/>
  <c r="J33" i="6"/>
  <c r="J25" i="6"/>
  <c r="J17" i="6"/>
  <c r="J9" i="6"/>
  <c r="J132" i="6"/>
  <c r="J124" i="6"/>
  <c r="J116" i="6"/>
  <c r="J108" i="6"/>
  <c r="J100" i="6"/>
  <c r="J92" i="6"/>
  <c r="J84" i="6"/>
  <c r="J76" i="6"/>
  <c r="J68" i="6"/>
  <c r="J60" i="6"/>
  <c r="J52" i="6"/>
  <c r="J44" i="6"/>
  <c r="J36" i="6"/>
  <c r="J28" i="6"/>
  <c r="J20" i="6"/>
  <c r="J12" i="6"/>
  <c r="J421" i="6"/>
  <c r="J429" i="6"/>
  <c r="J433" i="6"/>
  <c r="J437" i="6"/>
  <c r="J445" i="6"/>
  <c r="J449" i="6"/>
  <c r="J453" i="6"/>
  <c r="J461" i="6"/>
  <c r="J465" i="6"/>
  <c r="J368" i="6"/>
  <c r="J372" i="6"/>
  <c r="J376" i="6"/>
  <c r="J467" i="6"/>
  <c r="J471" i="6"/>
  <c r="J483" i="6"/>
  <c r="J491" i="6"/>
  <c r="J486" i="6"/>
  <c r="J495" i="6"/>
  <c r="J499" i="6"/>
  <c r="J503" i="6"/>
  <c r="J511" i="6"/>
  <c r="J515" i="6"/>
  <c r="J519" i="6"/>
  <c r="J527" i="6"/>
  <c r="J531" i="6"/>
  <c r="J535" i="6"/>
  <c r="J543" i="6"/>
  <c r="J547" i="6"/>
  <c r="J551" i="6"/>
  <c r="J559" i="6"/>
  <c r="J563" i="6"/>
  <c r="J567" i="6"/>
  <c r="J575" i="6"/>
  <c r="J589" i="6"/>
  <c r="J594" i="6"/>
  <c r="J598" i="6"/>
  <c r="J602" i="6"/>
  <c r="J606" i="6"/>
  <c r="J610" i="6"/>
  <c r="J614" i="6"/>
  <c r="J618" i="6"/>
  <c r="J622" i="6"/>
  <c r="J626" i="6"/>
  <c r="J630" i="6"/>
  <c r="J582" i="6"/>
  <c r="J586" i="6"/>
  <c r="J639" i="6"/>
  <c r="J643" i="6"/>
  <c r="J647" i="6"/>
  <c r="J651" i="6"/>
  <c r="J655" i="6"/>
  <c r="J659" i="6"/>
  <c r="J663" i="6"/>
  <c r="J667" i="6"/>
  <c r="J671" i="6"/>
  <c r="J675" i="6"/>
  <c r="J679" i="6"/>
  <c r="J634" i="6"/>
  <c r="J681" i="6"/>
  <c r="J685" i="6"/>
  <c r="J689" i="6"/>
  <c r="J693" i="6"/>
  <c r="J697" i="6"/>
  <c r="J701" i="6"/>
  <c r="J705" i="6"/>
  <c r="J711" i="6"/>
  <c r="J717" i="6"/>
  <c r="J710" i="6"/>
  <c r="J720" i="6"/>
  <c r="J728" i="6"/>
  <c r="J732" i="6"/>
  <c r="J736" i="6"/>
  <c r="J742" i="6"/>
  <c r="J745" i="6"/>
  <c r="J749" i="6"/>
  <c r="J753" i="6"/>
  <c r="J757" i="6"/>
  <c r="J756" i="6"/>
  <c r="J759" i="6"/>
  <c r="J764" i="6"/>
  <c r="J774" i="6"/>
  <c r="J778" i="6"/>
  <c r="J782" i="6"/>
  <c r="J794" i="6"/>
  <c r="J787" i="6"/>
  <c r="J795" i="6"/>
  <c r="J804" i="6"/>
  <c r="J153" i="6"/>
  <c r="J149" i="6"/>
  <c r="J145" i="6"/>
  <c r="J207" i="6"/>
  <c r="J199" i="6"/>
  <c r="J191" i="6"/>
  <c r="J122" i="6"/>
  <c r="J114" i="6"/>
  <c r="J106" i="6"/>
  <c r="J90" i="6"/>
  <c r="J82" i="6"/>
  <c r="J74" i="6"/>
  <c r="J58" i="6"/>
  <c r="J50" i="6"/>
  <c r="J42" i="6"/>
  <c r="J26" i="6"/>
  <c r="J18" i="6"/>
  <c r="J10" i="6"/>
  <c r="J127" i="6"/>
  <c r="J119" i="6"/>
  <c r="J111" i="6"/>
  <c r="J95" i="6"/>
  <c r="J87" i="6"/>
  <c r="J79" i="6"/>
  <c r="J63" i="6"/>
  <c r="J55" i="6"/>
  <c r="J47" i="6"/>
  <c r="J31" i="6"/>
  <c r="J23" i="6"/>
  <c r="J15" i="6"/>
  <c r="J422" i="6"/>
  <c r="J426" i="6"/>
  <c r="J430" i="6"/>
  <c r="J434" i="6"/>
  <c r="J438" i="6"/>
  <c r="J442" i="6"/>
  <c r="J446" i="6"/>
  <c r="J450" i="6"/>
  <c r="J454" i="6"/>
  <c r="J458" i="6"/>
  <c r="J462" i="6"/>
  <c r="J466" i="6"/>
  <c r="J369" i="6"/>
  <c r="J377" i="6"/>
  <c r="J468" i="6"/>
  <c r="J472" i="6"/>
  <c r="J477" i="6"/>
  <c r="J485" i="6"/>
  <c r="J480" i="6"/>
  <c r="J496" i="6"/>
  <c r="J500" i="6"/>
  <c r="J504" i="6"/>
  <c r="J512" i="6"/>
  <c r="J516" i="6"/>
  <c r="J520" i="6"/>
  <c r="J528" i="6"/>
  <c r="J532" i="6"/>
  <c r="J536" i="6"/>
  <c r="J544" i="6"/>
  <c r="J548" i="6"/>
  <c r="J552" i="6"/>
  <c r="J560" i="6"/>
  <c r="J564" i="6"/>
  <c r="J568" i="6"/>
  <c r="J576" i="6"/>
  <c r="J591" i="6"/>
  <c r="J595" i="6"/>
  <c r="J599" i="6"/>
  <c r="J603" i="6"/>
  <c r="J607" i="6"/>
  <c r="J611" i="6"/>
  <c r="J615" i="6"/>
  <c r="J619" i="6"/>
  <c r="J623" i="6"/>
  <c r="J627" i="6"/>
  <c r="J579" i="6"/>
  <c r="J583" i="6"/>
  <c r="J587" i="6"/>
  <c r="J590" i="6"/>
  <c r="J640" i="6"/>
  <c r="J644" i="6"/>
  <c r="J648" i="6"/>
  <c r="J652" i="6"/>
  <c r="J656" i="6"/>
  <c r="J660" i="6"/>
  <c r="J664" i="6"/>
  <c r="J668" i="6"/>
  <c r="J672" i="6"/>
  <c r="J676" i="6"/>
  <c r="J631" i="6"/>
  <c r="J635" i="6"/>
  <c r="J682" i="6"/>
  <c r="J686" i="6"/>
  <c r="J690" i="6"/>
  <c r="J694" i="6"/>
  <c r="J698" i="6"/>
  <c r="J702" i="6"/>
  <c r="J713" i="6"/>
  <c r="J709" i="6"/>
  <c r="J718" i="6"/>
  <c r="J721" i="6"/>
  <c r="J725" i="6"/>
  <c r="J729" i="6"/>
  <c r="J733" i="6"/>
  <c r="J737" i="6"/>
  <c r="J741" i="6"/>
  <c r="J743" i="6"/>
  <c r="J746" i="6"/>
  <c r="J750" i="6"/>
  <c r="J754" i="6"/>
  <c r="J758" i="6"/>
  <c r="J760" i="6"/>
  <c r="J766" i="6"/>
  <c r="J772" i="6"/>
  <c r="J765" i="6"/>
  <c r="J775" i="6"/>
  <c r="J783" i="6"/>
  <c r="J786" i="6"/>
  <c r="J788" i="6"/>
  <c r="J796" i="6"/>
  <c r="J789" i="6"/>
  <c r="J797" i="6"/>
  <c r="J798" i="6"/>
  <c r="J152" i="6"/>
  <c r="J148" i="6"/>
  <c r="J144" i="6"/>
  <c r="J140" i="6"/>
  <c r="J205" i="6"/>
  <c r="J197" i="6"/>
  <c r="J185" i="6"/>
  <c r="J181" i="6"/>
  <c r="J177" i="6"/>
  <c r="J173" i="6"/>
  <c r="J169" i="6"/>
  <c r="J165" i="6"/>
  <c r="J161" i="6"/>
  <c r="J157" i="6"/>
  <c r="J133" i="6"/>
  <c r="J125" i="6"/>
  <c r="J117" i="6"/>
  <c r="J109" i="6"/>
  <c r="J101" i="6"/>
  <c r="J93" i="6"/>
  <c r="J85" i="6"/>
  <c r="J77" i="6"/>
  <c r="J69" i="6"/>
  <c r="J61" i="6"/>
  <c r="J53" i="6"/>
  <c r="J45" i="6"/>
  <c r="J37" i="6"/>
  <c r="J29" i="6"/>
  <c r="J21" i="6"/>
  <c r="J13" i="6"/>
  <c r="J136" i="6"/>
  <c r="J128" i="6"/>
  <c r="J120" i="6"/>
  <c r="J112" i="6"/>
  <c r="J104" i="6"/>
  <c r="J96" i="6"/>
  <c r="J88" i="6"/>
  <c r="J80" i="6"/>
  <c r="J72" i="6"/>
  <c r="J64" i="6"/>
  <c r="J56" i="6"/>
  <c r="J48" i="6"/>
  <c r="J40" i="6"/>
  <c r="J32" i="6"/>
  <c r="J24" i="6"/>
  <c r="J16" i="6"/>
  <c r="X20" i="14" l="1"/>
  <c r="X15" i="14"/>
  <c r="X11" i="14"/>
  <c r="X7" i="14"/>
  <c r="X3" i="14"/>
  <c r="X22" i="14"/>
  <c r="X18" i="14"/>
  <c r="Y17" i="14"/>
  <c r="Y16" i="14"/>
  <c r="X13" i="14"/>
  <c r="Y12" i="14"/>
  <c r="X9" i="14"/>
  <c r="Y8" i="14"/>
  <c r="X5" i="14"/>
  <c r="Y4" i="14"/>
  <c r="W22" i="14"/>
  <c r="Y20" i="14"/>
  <c r="X19" i="14"/>
  <c r="W18" i="14"/>
  <c r="X17" i="14"/>
  <c r="X16" i="14"/>
  <c r="Y15" i="14"/>
  <c r="W13" i="14"/>
  <c r="X12" i="14"/>
  <c r="Y11" i="14"/>
  <c r="W9" i="14"/>
  <c r="X8" i="14"/>
  <c r="Y7" i="14"/>
  <c r="W5" i="14"/>
  <c r="X4" i="14"/>
  <c r="Y3" i="14"/>
  <c r="W19" i="14"/>
  <c r="W14" i="14"/>
  <c r="X6" i="14"/>
  <c r="W11" i="14"/>
  <c r="Y6" i="14"/>
  <c r="Y14" i="14"/>
  <c r="W17" i="14"/>
  <c r="Y10" i="14"/>
  <c r="Y19" i="14"/>
  <c r="W7" i="14"/>
  <c r="Y13" i="14"/>
  <c r="Y22" i="14"/>
  <c r="W8" i="14"/>
  <c r="W16" i="14"/>
  <c r="X21" i="14"/>
  <c r="W6" i="14"/>
  <c r="W21" i="14"/>
  <c r="W3" i="14"/>
  <c r="Y9" i="14"/>
  <c r="X14" i="14"/>
  <c r="W20" i="14"/>
  <c r="Y23" i="14"/>
  <c r="W10" i="14"/>
  <c r="Y5" i="14"/>
  <c r="X10" i="14"/>
  <c r="W15" i="14"/>
  <c r="Y18" i="14"/>
  <c r="W4" i="14"/>
  <c r="W12" i="14"/>
  <c r="Y21" i="14"/>
  <c r="K14" i="11"/>
  <c r="P14" i="11" s="1"/>
  <c r="K31" i="11"/>
  <c r="P31" i="11" s="1"/>
  <c r="K17" i="11"/>
  <c r="P17" i="11" s="1"/>
  <c r="K33" i="11"/>
  <c r="P33" i="11" s="1"/>
  <c r="K49" i="11"/>
  <c r="K18" i="11"/>
  <c r="P18" i="11" s="1"/>
  <c r="K34" i="11"/>
  <c r="P34" i="11" s="1"/>
  <c r="K15" i="11"/>
  <c r="P15" i="11" s="1"/>
  <c r="K35" i="11"/>
  <c r="P35" i="11" s="1"/>
  <c r="K40" i="11"/>
  <c r="P40" i="11" s="1"/>
  <c r="K21" i="11"/>
  <c r="P21" i="11" s="1"/>
  <c r="K41" i="11"/>
  <c r="P41" i="11" s="1"/>
  <c r="K23" i="11"/>
  <c r="P23" i="11" s="1"/>
  <c r="K39" i="11"/>
  <c r="P39" i="11" s="1"/>
  <c r="K22" i="11"/>
  <c r="P22" i="11" s="1"/>
  <c r="K38" i="11"/>
  <c r="P38" i="11" s="1"/>
  <c r="K24" i="11"/>
  <c r="P24" i="11" s="1"/>
  <c r="K44" i="11"/>
  <c r="P44" i="11" s="1"/>
  <c r="K25" i="11"/>
  <c r="P25" i="11" s="1"/>
  <c r="K48" i="11"/>
  <c r="P48" i="11" s="1"/>
  <c r="K27" i="11"/>
  <c r="P27" i="11" s="1"/>
  <c r="K43" i="11"/>
  <c r="P43" i="11" s="1"/>
  <c r="K26" i="11"/>
  <c r="P26" i="11" s="1"/>
  <c r="K42" i="11"/>
  <c r="P42" i="11" s="1"/>
  <c r="K28" i="11"/>
  <c r="P28" i="11" s="1"/>
  <c r="K47" i="11"/>
  <c r="P47" i="11" s="1"/>
  <c r="K32" i="11"/>
  <c r="P32" i="11" s="1"/>
  <c r="K16" i="11"/>
  <c r="P16" i="11" s="1"/>
  <c r="W24" i="14" l="1"/>
  <c r="Y24" i="14"/>
  <c r="X24" i="14"/>
  <c r="Q26" i="11"/>
  <c r="Q32" i="11"/>
  <c r="Q28" i="11"/>
  <c r="Q16" i="11"/>
  <c r="Q42" i="11"/>
  <c r="Q48" i="11"/>
  <c r="Q38" i="11"/>
  <c r="Q41" i="11"/>
  <c r="Q15" i="11"/>
  <c r="Q33" i="11"/>
  <c r="Q25" i="11"/>
  <c r="Q22" i="11"/>
  <c r="Q21" i="11"/>
  <c r="Q34" i="11"/>
  <c r="Q17" i="11"/>
  <c r="Q47" i="11"/>
  <c r="Q43" i="11"/>
  <c r="Q44" i="11"/>
  <c r="Q39" i="11"/>
  <c r="Q40" i="11"/>
  <c r="Q18" i="11"/>
  <c r="Q31" i="11"/>
  <c r="Q27" i="11"/>
  <c r="Q24" i="11"/>
  <c r="Q23" i="11"/>
  <c r="Q35" i="11"/>
  <c r="Q37" i="11"/>
  <c r="Q14" i="11"/>
  <c r="Q45" i="11"/>
  <c r="Q29" i="11"/>
  <c r="Q19" i="11"/>
  <c r="Q30" i="11"/>
  <c r="Q46" i="11"/>
  <c r="Q36" i="11"/>
  <c r="Q20" i="11"/>
  <c r="B39" i="12" l="1"/>
  <c r="B37" i="12"/>
  <c r="B35" i="12"/>
  <c r="B33" i="12"/>
  <c r="B31" i="12"/>
  <c r="B29" i="12"/>
  <c r="B27" i="12"/>
  <c r="B25" i="12"/>
  <c r="B23" i="12"/>
  <c r="B21" i="12"/>
  <c r="B34" i="12"/>
  <c r="B26" i="12"/>
  <c r="B38" i="12"/>
  <c r="B30" i="12"/>
  <c r="B22" i="12"/>
  <c r="B16" i="12"/>
  <c r="B14" i="12"/>
  <c r="B19" i="12"/>
  <c r="B28" i="12"/>
  <c r="B24" i="12"/>
  <c r="B20" i="12"/>
  <c r="B32" i="12"/>
  <c r="B18" i="12"/>
  <c r="B17" i="12"/>
  <c r="B15" i="12"/>
  <c r="B13" i="12"/>
  <c r="B36" i="12"/>
  <c r="A55" i="12" l="1"/>
  <c r="S15" i="12"/>
  <c r="D15" i="12"/>
  <c r="V15" i="12"/>
  <c r="R15" i="12"/>
  <c r="C15" i="12"/>
  <c r="T15" i="12"/>
  <c r="U15" i="12"/>
  <c r="Q15" i="12"/>
  <c r="P15" i="12"/>
  <c r="A73" i="12"/>
  <c r="U33" i="12"/>
  <c r="Q33" i="12"/>
  <c r="R33" i="12"/>
  <c r="T33" i="12"/>
  <c r="D33" i="12"/>
  <c r="S33" i="12"/>
  <c r="V33" i="12"/>
  <c r="P33" i="12"/>
  <c r="C33" i="12"/>
  <c r="A71" i="12"/>
  <c r="U31" i="12"/>
  <c r="Q31" i="12"/>
  <c r="V31" i="12"/>
  <c r="P31" i="12"/>
  <c r="S31" i="12"/>
  <c r="C31" i="12"/>
  <c r="R31" i="12"/>
  <c r="T31" i="12"/>
  <c r="D31" i="12"/>
  <c r="A54" i="12"/>
  <c r="U14" i="12"/>
  <c r="Q14" i="12"/>
  <c r="T14" i="12"/>
  <c r="P14" i="12"/>
  <c r="V14" i="12"/>
  <c r="C14" i="12"/>
  <c r="S14" i="12"/>
  <c r="D14" i="12"/>
  <c r="R14" i="12"/>
  <c r="A53" i="12"/>
  <c r="S13" i="12"/>
  <c r="D13" i="12"/>
  <c r="V13" i="12"/>
  <c r="R13" i="12"/>
  <c r="C13" i="12"/>
  <c r="P13" i="12"/>
  <c r="U13" i="12"/>
  <c r="Q13" i="12"/>
  <c r="T13" i="12"/>
  <c r="A67" i="12"/>
  <c r="U27" i="12"/>
  <c r="Q27" i="12"/>
  <c r="S27" i="12"/>
  <c r="C27" i="12"/>
  <c r="V27" i="12"/>
  <c r="P27" i="12"/>
  <c r="D27" i="12"/>
  <c r="R27" i="12"/>
  <c r="T27" i="12"/>
  <c r="A57" i="12"/>
  <c r="T17" i="12"/>
  <c r="P17" i="12"/>
  <c r="U17" i="12"/>
  <c r="D17" i="12"/>
  <c r="S17" i="12"/>
  <c r="C17" i="12"/>
  <c r="Q17" i="12"/>
  <c r="R17" i="12"/>
  <c r="V17" i="12"/>
  <c r="A74" i="12"/>
  <c r="S34" i="12"/>
  <c r="D34" i="12"/>
  <c r="R34" i="12"/>
  <c r="U34" i="12"/>
  <c r="P34" i="12"/>
  <c r="T34" i="12"/>
  <c r="Q34" i="12"/>
  <c r="V34" i="12"/>
  <c r="C34" i="12"/>
  <c r="A66" i="12"/>
  <c r="S26" i="12"/>
  <c r="D26" i="12"/>
  <c r="R26" i="12"/>
  <c r="U26" i="12"/>
  <c r="P26" i="12"/>
  <c r="Q26" i="12"/>
  <c r="V26" i="12"/>
  <c r="C26" i="12"/>
  <c r="T26" i="12"/>
  <c r="A75" i="12"/>
  <c r="U35" i="12"/>
  <c r="Q35" i="12"/>
  <c r="S35" i="12"/>
  <c r="C35" i="12"/>
  <c r="V35" i="12"/>
  <c r="P35" i="12"/>
  <c r="T35" i="12"/>
  <c r="R35" i="12"/>
  <c r="D35" i="12"/>
  <c r="A56" i="12"/>
  <c r="U16" i="12"/>
  <c r="Q16" i="12"/>
  <c r="T16" i="12"/>
  <c r="P16" i="12"/>
  <c r="R16" i="12"/>
  <c r="S16" i="12"/>
  <c r="D16" i="12"/>
  <c r="V16" i="12"/>
  <c r="C16" i="12"/>
  <c r="A77" i="12"/>
  <c r="U37" i="12"/>
  <c r="Q37" i="12"/>
  <c r="T37" i="12"/>
  <c r="D37" i="12"/>
  <c r="R37" i="12"/>
  <c r="V37" i="12"/>
  <c r="S37" i="12"/>
  <c r="P37" i="12"/>
  <c r="C37" i="12"/>
  <c r="A63" i="12"/>
  <c r="U23" i="12"/>
  <c r="Q23" i="12"/>
  <c r="V23" i="12"/>
  <c r="P23" i="12"/>
  <c r="R23" i="12"/>
  <c r="S23" i="12"/>
  <c r="D23" i="12"/>
  <c r="T23" i="12"/>
  <c r="C23" i="12"/>
  <c r="S20" i="12"/>
  <c r="D20" i="12"/>
  <c r="T20" i="12"/>
  <c r="C20" i="12"/>
  <c r="A60" i="12"/>
  <c r="R20" i="12"/>
  <c r="U20" i="12"/>
  <c r="Q20" i="12"/>
  <c r="V20" i="12"/>
  <c r="P20" i="12"/>
  <c r="A65" i="12"/>
  <c r="U25" i="12"/>
  <c r="Q25" i="12"/>
  <c r="R25" i="12"/>
  <c r="S25" i="12"/>
  <c r="C25" i="12"/>
  <c r="P25" i="12"/>
  <c r="T25" i="12"/>
  <c r="V25" i="12"/>
  <c r="D25" i="12"/>
  <c r="U21" i="12"/>
  <c r="Q21" i="12"/>
  <c r="A61" i="12"/>
  <c r="T21" i="12"/>
  <c r="D21" i="12"/>
  <c r="P21" i="12"/>
  <c r="V21" i="12"/>
  <c r="C21" i="12"/>
  <c r="R21" i="12"/>
  <c r="S21" i="12"/>
  <c r="A78" i="12"/>
  <c r="S38" i="12"/>
  <c r="D38" i="12"/>
  <c r="U38" i="12"/>
  <c r="P38" i="12"/>
  <c r="R38" i="12"/>
  <c r="V38" i="12"/>
  <c r="C38" i="12"/>
  <c r="T38" i="12"/>
  <c r="Q38" i="12"/>
  <c r="A64" i="12"/>
  <c r="S24" i="12"/>
  <c r="D24" i="12"/>
  <c r="V24" i="12"/>
  <c r="Q24" i="12"/>
  <c r="U24" i="12"/>
  <c r="C24" i="12"/>
  <c r="T24" i="12"/>
  <c r="P24" i="12"/>
  <c r="R24" i="12"/>
  <c r="V18" i="12"/>
  <c r="R18" i="12"/>
  <c r="C18" i="12"/>
  <c r="A58" i="12"/>
  <c r="U18" i="12"/>
  <c r="P18" i="12"/>
  <c r="T18" i="12"/>
  <c r="D18" i="12"/>
  <c r="Q18" i="12"/>
  <c r="S18" i="12"/>
  <c r="A69" i="12"/>
  <c r="U29" i="12"/>
  <c r="Q29" i="12"/>
  <c r="T29" i="12"/>
  <c r="D29" i="12"/>
  <c r="R29" i="12"/>
  <c r="P29" i="12"/>
  <c r="S29" i="12"/>
  <c r="C29" i="12"/>
  <c r="V29" i="12"/>
  <c r="A59" i="12"/>
  <c r="T19" i="12"/>
  <c r="P19" i="12"/>
  <c r="V19" i="12"/>
  <c r="Q19" i="12"/>
  <c r="R19" i="12"/>
  <c r="U19" i="12"/>
  <c r="D19" i="12"/>
  <c r="S19" i="12"/>
  <c r="C19" i="12"/>
  <c r="S28" i="12"/>
  <c r="D28" i="12"/>
  <c r="A68" i="12"/>
  <c r="T28" i="12"/>
  <c r="C28" i="12"/>
  <c r="V28" i="12"/>
  <c r="Q28" i="12"/>
  <c r="P28" i="12"/>
  <c r="R28" i="12"/>
  <c r="U28" i="12"/>
  <c r="A62" i="12"/>
  <c r="S22" i="12"/>
  <c r="D22" i="12"/>
  <c r="U22" i="12"/>
  <c r="P22" i="12"/>
  <c r="T22" i="12"/>
  <c r="C22" i="12"/>
  <c r="R22" i="12"/>
  <c r="V22" i="12"/>
  <c r="Q22" i="12"/>
  <c r="A79" i="12"/>
  <c r="U39" i="12"/>
  <c r="Q39" i="12"/>
  <c r="V39" i="12"/>
  <c r="P39" i="12"/>
  <c r="S39" i="12"/>
  <c r="C39" i="12"/>
  <c r="T39" i="12"/>
  <c r="D39" i="12"/>
  <c r="R39" i="12"/>
  <c r="A72" i="12"/>
  <c r="S32" i="12"/>
  <c r="D32" i="12"/>
  <c r="V32" i="12"/>
  <c r="Q32" i="12"/>
  <c r="T32" i="12"/>
  <c r="C32" i="12"/>
  <c r="R32" i="12"/>
  <c r="P32" i="12"/>
  <c r="U32" i="12"/>
  <c r="A76" i="12"/>
  <c r="S36" i="12"/>
  <c r="D36" i="12"/>
  <c r="T36" i="12"/>
  <c r="C36" i="12"/>
  <c r="V36" i="12"/>
  <c r="Q36" i="12"/>
  <c r="U36" i="12"/>
  <c r="R36" i="12"/>
  <c r="P36" i="12"/>
  <c r="A70" i="12"/>
  <c r="S30" i="12"/>
  <c r="D30" i="12"/>
  <c r="U30" i="12"/>
  <c r="P30" i="12"/>
  <c r="R30" i="12"/>
  <c r="Q30" i="12"/>
  <c r="C30" i="12"/>
  <c r="T30" i="12"/>
  <c r="V30" i="12"/>
  <c r="AA70" i="12" l="1"/>
  <c r="W70" i="12"/>
  <c r="S70" i="12"/>
  <c r="O70" i="12"/>
  <c r="K70" i="12"/>
  <c r="G70" i="12"/>
  <c r="C70" i="12"/>
  <c r="Y70" i="12"/>
  <c r="U70" i="12"/>
  <c r="Q70" i="12"/>
  <c r="M70" i="12"/>
  <c r="I70" i="12"/>
  <c r="E70" i="12"/>
  <c r="X70" i="12"/>
  <c r="P70" i="12"/>
  <c r="H70" i="12"/>
  <c r="T70" i="12"/>
  <c r="J70" i="12"/>
  <c r="AB70" i="12"/>
  <c r="R70" i="12"/>
  <c r="F70" i="12"/>
  <c r="Z70" i="12"/>
  <c r="D70" i="12"/>
  <c r="V70" i="12"/>
  <c r="B70" i="12"/>
  <c r="N70" i="12"/>
  <c r="L70" i="12"/>
  <c r="AA57" i="12"/>
  <c r="W57" i="12"/>
  <c r="S57" i="12"/>
  <c r="O57" i="12"/>
  <c r="K57" i="12"/>
  <c r="G57" i="12"/>
  <c r="C57" i="12"/>
  <c r="Z57" i="12"/>
  <c r="V57" i="12"/>
  <c r="R57" i="12"/>
  <c r="N57" i="12"/>
  <c r="J57" i="12"/>
  <c r="F57" i="12"/>
  <c r="B57" i="12"/>
  <c r="Y57" i="12"/>
  <c r="Q57" i="12"/>
  <c r="I57" i="12"/>
  <c r="X57" i="12"/>
  <c r="P57" i="12"/>
  <c r="H57" i="12"/>
  <c r="U57" i="12"/>
  <c r="M57" i="12"/>
  <c r="E57" i="12"/>
  <c r="D57" i="12"/>
  <c r="AB57" i="12"/>
  <c r="T57" i="12"/>
  <c r="L57" i="12"/>
  <c r="P41" i="12"/>
  <c r="AA79" i="12"/>
  <c r="W79" i="12"/>
  <c r="S79" i="12"/>
  <c r="O79" i="12"/>
  <c r="K79" i="12"/>
  <c r="G79" i="12"/>
  <c r="C79" i="12"/>
  <c r="Y79" i="12"/>
  <c r="U79" i="12"/>
  <c r="Q79" i="12"/>
  <c r="M79" i="12"/>
  <c r="I79" i="12"/>
  <c r="E79" i="12"/>
  <c r="AB79" i="12"/>
  <c r="T79" i="12"/>
  <c r="L79" i="12"/>
  <c r="D79" i="12"/>
  <c r="Z79" i="12"/>
  <c r="R79" i="12"/>
  <c r="J79" i="12"/>
  <c r="B79" i="12"/>
  <c r="X79" i="12"/>
  <c r="H79" i="12"/>
  <c r="V79" i="12"/>
  <c r="F79" i="12"/>
  <c r="P79" i="12"/>
  <c r="N79" i="12"/>
  <c r="AA68" i="12"/>
  <c r="W68" i="12"/>
  <c r="S68" i="12"/>
  <c r="O68" i="12"/>
  <c r="K68" i="12"/>
  <c r="G68" i="12"/>
  <c r="C68" i="12"/>
  <c r="Y68" i="12"/>
  <c r="U68" i="12"/>
  <c r="Q68" i="12"/>
  <c r="M68" i="12"/>
  <c r="I68" i="12"/>
  <c r="X68" i="12"/>
  <c r="P68" i="12"/>
  <c r="H68" i="12"/>
  <c r="B68" i="12"/>
  <c r="V68" i="12"/>
  <c r="L68" i="12"/>
  <c r="D68" i="12"/>
  <c r="T68" i="12"/>
  <c r="J68" i="12"/>
  <c r="R68" i="12"/>
  <c r="N68" i="12"/>
  <c r="AB68" i="12"/>
  <c r="F68" i="12"/>
  <c r="E68" i="12"/>
  <c r="Z68" i="12"/>
  <c r="AA69" i="12"/>
  <c r="W69" i="12"/>
  <c r="S69" i="12"/>
  <c r="O69" i="12"/>
  <c r="K69" i="12"/>
  <c r="G69" i="12"/>
  <c r="C69" i="12"/>
  <c r="Y69" i="12"/>
  <c r="U69" i="12"/>
  <c r="Q69" i="12"/>
  <c r="M69" i="12"/>
  <c r="I69" i="12"/>
  <c r="E69" i="12"/>
  <c r="AB69" i="12"/>
  <c r="T69" i="12"/>
  <c r="L69" i="12"/>
  <c r="D69" i="12"/>
  <c r="Z69" i="12"/>
  <c r="P69" i="12"/>
  <c r="F69" i="12"/>
  <c r="X69" i="12"/>
  <c r="N69" i="12"/>
  <c r="B69" i="12"/>
  <c r="J69" i="12"/>
  <c r="H69" i="12"/>
  <c r="V69" i="12"/>
  <c r="R69" i="12"/>
  <c r="AA58" i="12"/>
  <c r="W58" i="12"/>
  <c r="S58" i="12"/>
  <c r="O58" i="12"/>
  <c r="K58" i="12"/>
  <c r="G58" i="12"/>
  <c r="C58" i="12"/>
  <c r="Z58" i="12"/>
  <c r="V58" i="12"/>
  <c r="R58" i="12"/>
  <c r="N58" i="12"/>
  <c r="J58" i="12"/>
  <c r="F58" i="12"/>
  <c r="B58" i="12"/>
  <c r="U58" i="12"/>
  <c r="M58" i="12"/>
  <c r="E58" i="12"/>
  <c r="AB58" i="12"/>
  <c r="T58" i="12"/>
  <c r="L58" i="12"/>
  <c r="D58" i="12"/>
  <c r="Y58" i="12"/>
  <c r="Q58" i="12"/>
  <c r="I58" i="12"/>
  <c r="H58" i="12"/>
  <c r="X58" i="12"/>
  <c r="P58" i="12"/>
  <c r="AA77" i="12"/>
  <c r="W77" i="12"/>
  <c r="S77" i="12"/>
  <c r="O77" i="12"/>
  <c r="K77" i="12"/>
  <c r="G77" i="12"/>
  <c r="C77" i="12"/>
  <c r="Y77" i="12"/>
  <c r="U77" i="12"/>
  <c r="Q77" i="12"/>
  <c r="M77" i="12"/>
  <c r="I77" i="12"/>
  <c r="E77" i="12"/>
  <c r="AB77" i="12"/>
  <c r="T77" i="12"/>
  <c r="L77" i="12"/>
  <c r="D77" i="12"/>
  <c r="Z77" i="12"/>
  <c r="R77" i="12"/>
  <c r="J77" i="12"/>
  <c r="B77" i="12"/>
  <c r="P77" i="12"/>
  <c r="N77" i="12"/>
  <c r="H77" i="12"/>
  <c r="F77" i="12"/>
  <c r="X77" i="12"/>
  <c r="V77" i="12"/>
  <c r="AA74" i="12"/>
  <c r="W74" i="12"/>
  <c r="S74" i="12"/>
  <c r="O74" i="12"/>
  <c r="K74" i="12"/>
  <c r="G74" i="12"/>
  <c r="C74" i="12"/>
  <c r="Y74" i="12"/>
  <c r="U74" i="12"/>
  <c r="Q74" i="12"/>
  <c r="M74" i="12"/>
  <c r="I74" i="12"/>
  <c r="E74" i="12"/>
  <c r="X74" i="12"/>
  <c r="P74" i="12"/>
  <c r="H74" i="12"/>
  <c r="V74" i="12"/>
  <c r="N74" i="12"/>
  <c r="F74" i="12"/>
  <c r="T74" i="12"/>
  <c r="D74" i="12"/>
  <c r="R74" i="12"/>
  <c r="B74" i="12"/>
  <c r="AB74" i="12"/>
  <c r="Z74" i="12"/>
  <c r="L74" i="12"/>
  <c r="J74" i="12"/>
  <c r="AA54" i="12"/>
  <c r="W54" i="12"/>
  <c r="S54" i="12"/>
  <c r="O54" i="12"/>
  <c r="K54" i="12"/>
  <c r="G54" i="12"/>
  <c r="C54" i="12"/>
  <c r="Z54" i="12"/>
  <c r="V54" i="12"/>
  <c r="R54" i="12"/>
  <c r="N54" i="12"/>
  <c r="J54" i="12"/>
  <c r="F54" i="12"/>
  <c r="B54" i="12"/>
  <c r="U54" i="12"/>
  <c r="M54" i="12"/>
  <c r="E54" i="12"/>
  <c r="AB54" i="12"/>
  <c r="T54" i="12"/>
  <c r="L54" i="12"/>
  <c r="D54" i="12"/>
  <c r="Y54" i="12"/>
  <c r="Q54" i="12"/>
  <c r="I54" i="12"/>
  <c r="X54" i="12"/>
  <c r="P54" i="12"/>
  <c r="H54" i="12"/>
  <c r="Y62" i="12"/>
  <c r="U62" i="12"/>
  <c r="Q62" i="12"/>
  <c r="M62" i="12"/>
  <c r="I62" i="12"/>
  <c r="E62" i="12"/>
  <c r="Z62" i="12"/>
  <c r="T62" i="12"/>
  <c r="O62" i="12"/>
  <c r="J62" i="12"/>
  <c r="D62" i="12"/>
  <c r="X62" i="12"/>
  <c r="S62" i="12"/>
  <c r="N62" i="12"/>
  <c r="H62" i="12"/>
  <c r="C62" i="12"/>
  <c r="AB62" i="12"/>
  <c r="R62" i="12"/>
  <c r="G62" i="12"/>
  <c r="AA62" i="12"/>
  <c r="P62" i="12"/>
  <c r="F62" i="12"/>
  <c r="W62" i="12"/>
  <c r="L62" i="12"/>
  <c r="B62" i="12"/>
  <c r="V62" i="12"/>
  <c r="K62" i="12"/>
  <c r="AA56" i="12"/>
  <c r="W56" i="12"/>
  <c r="S56" i="12"/>
  <c r="O56" i="12"/>
  <c r="K56" i="12"/>
  <c r="G56" i="12"/>
  <c r="C56" i="12"/>
  <c r="Z56" i="12"/>
  <c r="V56" i="12"/>
  <c r="R56" i="12"/>
  <c r="N56" i="12"/>
  <c r="J56" i="12"/>
  <c r="F56" i="12"/>
  <c r="B56" i="12"/>
  <c r="U56" i="12"/>
  <c r="M56" i="12"/>
  <c r="E56" i="12"/>
  <c r="AB56" i="12"/>
  <c r="T56" i="12"/>
  <c r="L56" i="12"/>
  <c r="D56" i="12"/>
  <c r="Y56" i="12"/>
  <c r="Q56" i="12"/>
  <c r="I56" i="12"/>
  <c r="X56" i="12"/>
  <c r="H56" i="12"/>
  <c r="P56" i="12"/>
  <c r="AA71" i="12"/>
  <c r="W71" i="12"/>
  <c r="S71" i="12"/>
  <c r="O71" i="12"/>
  <c r="K71" i="12"/>
  <c r="G71" i="12"/>
  <c r="C71" i="12"/>
  <c r="Y71" i="12"/>
  <c r="U71" i="12"/>
  <c r="Q71" i="12"/>
  <c r="M71" i="12"/>
  <c r="I71" i="12"/>
  <c r="E71" i="12"/>
  <c r="AB71" i="12"/>
  <c r="T71" i="12"/>
  <c r="L71" i="12"/>
  <c r="D71" i="12"/>
  <c r="Z71" i="12"/>
  <c r="X71" i="12"/>
  <c r="N71" i="12"/>
  <c r="B71" i="12"/>
  <c r="V71" i="12"/>
  <c r="J71" i="12"/>
  <c r="R71" i="12"/>
  <c r="P71" i="12"/>
  <c r="H71" i="12"/>
  <c r="F71" i="12"/>
  <c r="AA72" i="12"/>
  <c r="W72" i="12"/>
  <c r="S72" i="12"/>
  <c r="O72" i="12"/>
  <c r="K72" i="12"/>
  <c r="G72" i="12"/>
  <c r="C72" i="12"/>
  <c r="Y72" i="12"/>
  <c r="U72" i="12"/>
  <c r="Q72" i="12"/>
  <c r="M72" i="12"/>
  <c r="I72" i="12"/>
  <c r="E72" i="12"/>
  <c r="X72" i="12"/>
  <c r="P72" i="12"/>
  <c r="H72" i="12"/>
  <c r="V72" i="12"/>
  <c r="N72" i="12"/>
  <c r="F72" i="12"/>
  <c r="AB72" i="12"/>
  <c r="L72" i="12"/>
  <c r="Z72" i="12"/>
  <c r="J72" i="12"/>
  <c r="T72" i="12"/>
  <c r="R72" i="12"/>
  <c r="D72" i="12"/>
  <c r="B72" i="12"/>
  <c r="AA59" i="12"/>
  <c r="W59" i="12"/>
  <c r="S59" i="12"/>
  <c r="O59" i="12"/>
  <c r="K59" i="12"/>
  <c r="G59" i="12"/>
  <c r="C59" i="12"/>
  <c r="Z59" i="12"/>
  <c r="V59" i="12"/>
  <c r="R59" i="12"/>
  <c r="N59" i="12"/>
  <c r="J59" i="12"/>
  <c r="F59" i="12"/>
  <c r="B59" i="12"/>
  <c r="Y59" i="12"/>
  <c r="Q59" i="12"/>
  <c r="I59" i="12"/>
  <c r="X59" i="12"/>
  <c r="P59" i="12"/>
  <c r="H59" i="12"/>
  <c r="U59" i="12"/>
  <c r="M59" i="12"/>
  <c r="E59" i="12"/>
  <c r="L59" i="12"/>
  <c r="D59" i="12"/>
  <c r="T59" i="12"/>
  <c r="AB59" i="12"/>
  <c r="AA78" i="12"/>
  <c r="W78" i="12"/>
  <c r="S78" i="12"/>
  <c r="O78" i="12"/>
  <c r="K78" i="12"/>
  <c r="G78" i="12"/>
  <c r="C78" i="12"/>
  <c r="Y78" i="12"/>
  <c r="U78" i="12"/>
  <c r="Q78" i="12"/>
  <c r="M78" i="12"/>
  <c r="I78" i="12"/>
  <c r="E78" i="12"/>
  <c r="X78" i="12"/>
  <c r="P78" i="12"/>
  <c r="H78" i="12"/>
  <c r="V78" i="12"/>
  <c r="N78" i="12"/>
  <c r="F78" i="12"/>
  <c r="T78" i="12"/>
  <c r="D78" i="12"/>
  <c r="R78" i="12"/>
  <c r="B78" i="12"/>
  <c r="L78" i="12"/>
  <c r="J78" i="12"/>
  <c r="AB78" i="12"/>
  <c r="Z78" i="12"/>
  <c r="Y63" i="12"/>
  <c r="U63" i="12"/>
  <c r="Q63" i="12"/>
  <c r="M63" i="12"/>
  <c r="I63" i="12"/>
  <c r="E63" i="12"/>
  <c r="X63" i="12"/>
  <c r="S63" i="12"/>
  <c r="N63" i="12"/>
  <c r="H63" i="12"/>
  <c r="C63" i="12"/>
  <c r="AB63" i="12"/>
  <c r="W63" i="12"/>
  <c r="R63" i="12"/>
  <c r="L63" i="12"/>
  <c r="G63" i="12"/>
  <c r="B63" i="12"/>
  <c r="V63" i="12"/>
  <c r="K63" i="12"/>
  <c r="T63" i="12"/>
  <c r="J63" i="12"/>
  <c r="AA63" i="12"/>
  <c r="P63" i="12"/>
  <c r="F63" i="12"/>
  <c r="D63" i="12"/>
  <c r="O63" i="12"/>
  <c r="Z63" i="12"/>
  <c r="Y66" i="12"/>
  <c r="U66" i="12"/>
  <c r="Q66" i="12"/>
  <c r="M66" i="12"/>
  <c r="I66" i="12"/>
  <c r="E66" i="12"/>
  <c r="Z66" i="12"/>
  <c r="T66" i="12"/>
  <c r="O66" i="12"/>
  <c r="J66" i="12"/>
  <c r="D66" i="12"/>
  <c r="X66" i="12"/>
  <c r="S66" i="12"/>
  <c r="N66" i="12"/>
  <c r="H66" i="12"/>
  <c r="C66" i="12"/>
  <c r="W66" i="12"/>
  <c r="L66" i="12"/>
  <c r="B66" i="12"/>
  <c r="V66" i="12"/>
  <c r="K66" i="12"/>
  <c r="AB66" i="12"/>
  <c r="R66" i="12"/>
  <c r="G66" i="12"/>
  <c r="F66" i="12"/>
  <c r="AA66" i="12"/>
  <c r="P66" i="12"/>
  <c r="R41" i="12"/>
  <c r="T41" i="12" s="1"/>
  <c r="AA53" i="12"/>
  <c r="W53" i="12"/>
  <c r="S53" i="12"/>
  <c r="O53" i="12"/>
  <c r="K53" i="12"/>
  <c r="G53" i="12"/>
  <c r="C53" i="12"/>
  <c r="Z53" i="12"/>
  <c r="V53" i="12"/>
  <c r="R53" i="12"/>
  <c r="N53" i="12"/>
  <c r="J53" i="12"/>
  <c r="F53" i="12"/>
  <c r="B53" i="12"/>
  <c r="Y53" i="12"/>
  <c r="Q53" i="12"/>
  <c r="I53" i="12"/>
  <c r="X53" i="12"/>
  <c r="P53" i="12"/>
  <c r="H53" i="12"/>
  <c r="U53" i="12"/>
  <c r="M53" i="12"/>
  <c r="E53" i="12"/>
  <c r="T53" i="12"/>
  <c r="L53" i="12"/>
  <c r="D53" i="12"/>
  <c r="AB53" i="12"/>
  <c r="AA55" i="12"/>
  <c r="W55" i="12"/>
  <c r="S55" i="12"/>
  <c r="O55" i="12"/>
  <c r="K55" i="12"/>
  <c r="G55" i="12"/>
  <c r="C55" i="12"/>
  <c r="Z55" i="12"/>
  <c r="V55" i="12"/>
  <c r="R55" i="12"/>
  <c r="N55" i="12"/>
  <c r="J55" i="12"/>
  <c r="F55" i="12"/>
  <c r="B55" i="12"/>
  <c r="Y55" i="12"/>
  <c r="Q55" i="12"/>
  <c r="I55" i="12"/>
  <c r="X55" i="12"/>
  <c r="P55" i="12"/>
  <c r="H55" i="12"/>
  <c r="U55" i="12"/>
  <c r="M55" i="12"/>
  <c r="E55" i="12"/>
  <c r="AB55" i="12"/>
  <c r="D55" i="12"/>
  <c r="T55" i="12"/>
  <c r="L55" i="12"/>
  <c r="Y65" i="12"/>
  <c r="U65" i="12"/>
  <c r="Q65" i="12"/>
  <c r="M65" i="12"/>
  <c r="I65" i="12"/>
  <c r="E65" i="12"/>
  <c r="AA65" i="12"/>
  <c r="V65" i="12"/>
  <c r="P65" i="12"/>
  <c r="K65" i="12"/>
  <c r="F65" i="12"/>
  <c r="Z65" i="12"/>
  <c r="T65" i="12"/>
  <c r="O65" i="12"/>
  <c r="J65" i="12"/>
  <c r="D65" i="12"/>
  <c r="S65" i="12"/>
  <c r="H65" i="12"/>
  <c r="AB65" i="12"/>
  <c r="R65" i="12"/>
  <c r="G65" i="12"/>
  <c r="X65" i="12"/>
  <c r="N65" i="12"/>
  <c r="C65" i="12"/>
  <c r="W65" i="12"/>
  <c r="B65" i="12"/>
  <c r="L65" i="12"/>
  <c r="AA76" i="12"/>
  <c r="W76" i="12"/>
  <c r="S76" i="12"/>
  <c r="O76" i="12"/>
  <c r="K76" i="12"/>
  <c r="G76" i="12"/>
  <c r="C76" i="12"/>
  <c r="Y76" i="12"/>
  <c r="U76" i="12"/>
  <c r="Q76" i="12"/>
  <c r="M76" i="12"/>
  <c r="I76" i="12"/>
  <c r="E76" i="12"/>
  <c r="X76" i="12"/>
  <c r="P76" i="12"/>
  <c r="H76" i="12"/>
  <c r="V76" i="12"/>
  <c r="N76" i="12"/>
  <c r="F76" i="12"/>
  <c r="AB76" i="12"/>
  <c r="L76" i="12"/>
  <c r="Z76" i="12"/>
  <c r="J76" i="12"/>
  <c r="D76" i="12"/>
  <c r="B76" i="12"/>
  <c r="T76" i="12"/>
  <c r="R76" i="12"/>
  <c r="Y64" i="12"/>
  <c r="U64" i="12"/>
  <c r="Q64" i="12"/>
  <c r="M64" i="12"/>
  <c r="I64" i="12"/>
  <c r="E64" i="12"/>
  <c r="AB64" i="12"/>
  <c r="W64" i="12"/>
  <c r="R64" i="12"/>
  <c r="L64" i="12"/>
  <c r="G64" i="12"/>
  <c r="B64" i="12"/>
  <c r="AA64" i="12"/>
  <c r="V64" i="12"/>
  <c r="P64" i="12"/>
  <c r="K64" i="12"/>
  <c r="F64" i="12"/>
  <c r="Z64" i="12"/>
  <c r="O64" i="12"/>
  <c r="D64" i="12"/>
  <c r="X64" i="12"/>
  <c r="N64" i="12"/>
  <c r="C64" i="12"/>
  <c r="T64" i="12"/>
  <c r="J64" i="12"/>
  <c r="S64" i="12"/>
  <c r="H64" i="12"/>
  <c r="AA61" i="12"/>
  <c r="W61" i="12"/>
  <c r="S61" i="12"/>
  <c r="O61" i="12"/>
  <c r="K61" i="12"/>
  <c r="G61" i="12"/>
  <c r="C61" i="12"/>
  <c r="Z61" i="12"/>
  <c r="V61" i="12"/>
  <c r="R61" i="12"/>
  <c r="N61" i="12"/>
  <c r="J61" i="12"/>
  <c r="F61" i="12"/>
  <c r="B61" i="12"/>
  <c r="Y61" i="12"/>
  <c r="Q61" i="12"/>
  <c r="I61" i="12"/>
  <c r="X61" i="12"/>
  <c r="P61" i="12"/>
  <c r="H61" i="12"/>
  <c r="U61" i="12"/>
  <c r="M61" i="12"/>
  <c r="E61" i="12"/>
  <c r="T61" i="12"/>
  <c r="L61" i="12"/>
  <c r="D61" i="12"/>
  <c r="AB61" i="12"/>
  <c r="AA60" i="12"/>
  <c r="W60" i="12"/>
  <c r="S60" i="12"/>
  <c r="O60" i="12"/>
  <c r="K60" i="12"/>
  <c r="G60" i="12"/>
  <c r="C60" i="12"/>
  <c r="Z60" i="12"/>
  <c r="V60" i="12"/>
  <c r="R60" i="12"/>
  <c r="N60" i="12"/>
  <c r="J60" i="12"/>
  <c r="F60" i="12"/>
  <c r="B60" i="12"/>
  <c r="U60" i="12"/>
  <c r="M60" i="12"/>
  <c r="E60" i="12"/>
  <c r="AB60" i="12"/>
  <c r="T60" i="12"/>
  <c r="L60" i="12"/>
  <c r="D60" i="12"/>
  <c r="Y60" i="12"/>
  <c r="Q60" i="12"/>
  <c r="I60" i="12"/>
  <c r="P60" i="12"/>
  <c r="X60" i="12"/>
  <c r="H60" i="12"/>
  <c r="AA75" i="12"/>
  <c r="W75" i="12"/>
  <c r="S75" i="12"/>
  <c r="O75" i="12"/>
  <c r="K75" i="12"/>
  <c r="G75" i="12"/>
  <c r="C75" i="12"/>
  <c r="Y75" i="12"/>
  <c r="U75" i="12"/>
  <c r="Q75" i="12"/>
  <c r="M75" i="12"/>
  <c r="I75" i="12"/>
  <c r="E75" i="12"/>
  <c r="AB75" i="12"/>
  <c r="T75" i="12"/>
  <c r="L75" i="12"/>
  <c r="D75" i="12"/>
  <c r="Z75" i="12"/>
  <c r="R75" i="12"/>
  <c r="J75" i="12"/>
  <c r="B75" i="12"/>
  <c r="X75" i="12"/>
  <c r="H75" i="12"/>
  <c r="V75" i="12"/>
  <c r="F75" i="12"/>
  <c r="P75" i="12"/>
  <c r="N75" i="12"/>
  <c r="AA67" i="12"/>
  <c r="Y67" i="12"/>
  <c r="U67" i="12"/>
  <c r="Q67" i="12"/>
  <c r="M67" i="12"/>
  <c r="I67" i="12"/>
  <c r="E67" i="12"/>
  <c r="X67" i="12"/>
  <c r="S67" i="12"/>
  <c r="N67" i="12"/>
  <c r="H67" i="12"/>
  <c r="C67" i="12"/>
  <c r="W67" i="12"/>
  <c r="R67" i="12"/>
  <c r="L67" i="12"/>
  <c r="G67" i="12"/>
  <c r="B67" i="12"/>
  <c r="AB67" i="12"/>
  <c r="P67" i="12"/>
  <c r="F67" i="12"/>
  <c r="Z67" i="12"/>
  <c r="O67" i="12"/>
  <c r="D67" i="12"/>
  <c r="V67" i="12"/>
  <c r="K67" i="12"/>
  <c r="T67" i="12"/>
  <c r="J67" i="12"/>
  <c r="AA73" i="12"/>
  <c r="W73" i="12"/>
  <c r="S73" i="12"/>
  <c r="O73" i="12"/>
  <c r="K73" i="12"/>
  <c r="G73" i="12"/>
  <c r="C73" i="12"/>
  <c r="Y73" i="12"/>
  <c r="U73" i="12"/>
  <c r="Q73" i="12"/>
  <c r="M73" i="12"/>
  <c r="I73" i="12"/>
  <c r="E73" i="12"/>
  <c r="AB73" i="12"/>
  <c r="T73" i="12"/>
  <c r="L73" i="12"/>
  <c r="D73" i="12"/>
  <c r="Z73" i="12"/>
  <c r="R73" i="12"/>
  <c r="J73" i="12"/>
  <c r="B73" i="12"/>
  <c r="P73" i="12"/>
  <c r="N73" i="12"/>
  <c r="X73" i="12"/>
  <c r="V73" i="12"/>
  <c r="H73" i="12"/>
  <c r="F73"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<sst xmlns="http://schemas.openxmlformats.org/spreadsheetml/2006/main" count="9581" uniqueCount="1808">
  <si>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</si>
  <si>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</si>
  <si>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</si>
  <si>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</si>
  <si>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</si>
  <si>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</si>
  <si>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</si>
  <si>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</si>
  <si>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</si>
  <si>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</si>
  <si>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</si>
  <si>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</si>
  <si>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</si>
  <si>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</si>
  <si>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</si>
  <si>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</si>
  <si>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</si>
  <si>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</si>
  <si>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</si>
  <si>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</si>
  <si>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</si>
  <si>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</si>
  <si>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</si>
  <si>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</si>
  <si>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</si>
  <si>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</si>
  <si>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</si>
  <si>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</si>
  <si>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</si>
  <si>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</si>
  <si>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</si>
  <si>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</si>
  <si>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</si>
  <si>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</si>
  <si>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</si>
  <si>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</si>
  <si>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</si>
  <si>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</si>
  <si>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</si>
  <si>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</si>
  <si>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</si>
  <si>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</si>
  <si>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</si>
  <si>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</si>
  <si>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</si>
  <si>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</si>
  <si>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</si>
  <si>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</si>
  <si>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</si>
  <si>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</si>
  <si>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</si>
  <si>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</si>
  <si>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</si>
  <si>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</si>
  <si>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</si>
  <si>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</si>
  <si>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</si>
  <si>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</si>
  <si>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</si>
  <si>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</si>
  <si>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</si>
  <si>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</si>
  <si>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</si>
  <si>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</si>
  <si>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</si>
  <si>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</si>
  <si>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</si>
  <si>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</si>
  <si>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</si>
  <si>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</si>
  <si>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</si>
  <si>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</si>
  <si>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</si>
  <si>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</si>
  <si>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</si>
  <si>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</si>
  <si>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</si>
  <si>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</si>
  <si>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</si>
  <si>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</si>
  <si>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</si>
  <si>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</si>
  <si>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</si>
  <si>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</si>
  <si>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</si>
  <si>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</si>
  <si>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</si>
  <si>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</si>
  <si>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</si>
  <si>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</si>
  <si>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</si>
  <si>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</si>
  <si>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</si>
  <si>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</si>
  <si>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</si>
  <si>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</si>
  <si>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</si>
  <si>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</si>
  <si>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</si>
  <si>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</si>
  <si>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</si>
  <si>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</si>
  <si>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</si>
  <si>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</si>
  <si>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</si>
  <si>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</si>
  <si>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</si>
  <si>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</si>
  <si>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</si>
  <si>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</si>
  <si>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</si>
  <si>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</si>
  <si>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</si>
  <si>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</si>
  <si>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</si>
  <si>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</si>
  <si>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</si>
  <si>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</si>
  <si>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</si>
  <si>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</si>
  <si>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</si>
  <si>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</si>
  <si>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</si>
  <si>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</si>
  <si>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</si>
  <si>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</si>
  <si>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</si>
  <si>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</si>
  <si>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</si>
  <si>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</si>
  <si>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</si>
  <si>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</si>
  <si>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</si>
  <si>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</si>
  <si>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</si>
  <si>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</si>
  <si>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</si>
  <si>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</si>
  <si>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</si>
  <si>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</si>
  <si>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</si>
  <si>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</si>
  <si>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</si>
  <si>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</si>
  <si>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</si>
  <si>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</si>
  <si>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</si>
  <si>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</si>
  <si>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</si>
  <si>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</si>
  <si>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</si>
  <si>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</si>
  <si>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</si>
  <si>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</si>
  <si>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</si>
  <si>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</si>
  <si>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</si>
  <si>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</si>
  <si>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</si>
  <si>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</si>
  <si>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</si>
  <si>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</si>
  <si>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</si>
  <si>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</si>
  <si>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</si>
  <si>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</si>
  <si>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</si>
  <si>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</si>
  <si>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</si>
  <si>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</si>
  <si>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</si>
  <si>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</si>
  <si>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</si>
  <si>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</si>
  <si>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</si>
  <si>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</si>
  <si>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</si>
  <si>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</si>
  <si>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</si>
  <si>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</si>
  <si>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</si>
  <si>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</si>
  <si>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</si>
  <si>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</si>
  <si>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</si>
  <si>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</si>
  <si>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</si>
  <si>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</si>
  <si>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</si>
  <si>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</si>
  <si>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</si>
  <si>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</si>
  <si>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</si>
  <si>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</si>
  <si>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</si>
  <si>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</si>
  <si>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</si>
  <si>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</si>
  <si>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</si>
  <si>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</si>
  <si>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</si>
  <si>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</si>
  <si>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</si>
  <si>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</si>
  <si>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</si>
  <si>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</si>
  <si>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</si>
  <si>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</si>
  <si>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</si>
  <si>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</si>
  <si>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</si>
  <si>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</si>
  <si>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</si>
  <si>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</si>
  <si>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</si>
  <si>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</si>
  <si>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</si>
  <si>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</si>
  <si>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</si>
  <si>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</si>
  <si>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</si>
  <si>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</si>
  <si>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</si>
  <si>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</si>
  <si>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</si>
  <si>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</si>
  <si>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</si>
  <si>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</si>
  <si>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</si>
  <si>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</si>
  <si>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</si>
  <si>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</si>
  <si>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</si>
  <si>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</si>
  <si>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</si>
  <si>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</si>
  <si>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</si>
  <si>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</si>
  <si>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</si>
  <si>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</si>
  <si>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</si>
  <si>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</si>
  <si>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</si>
  <si>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</si>
  <si>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</si>
  <si>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</si>
  <si>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</si>
  <si>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</si>
  <si>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</si>
  <si>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</si>
  <si>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</si>
  <si>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</si>
  <si>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</si>
  <si>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</si>
  <si>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</si>
  <si>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</si>
  <si>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</si>
  <si>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</si>
  <si>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</si>
  <si>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</si>
  <si>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</si>
  <si>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</si>
  <si>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</si>
  <si>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</si>
  <si>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</si>
  <si>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</si>
  <si>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</si>
  <si>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</si>
  <si>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</si>
  <si>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</si>
  <si>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</si>
  <si>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</si>
  <si>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</si>
  <si>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</si>
  <si>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</si>
  <si>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</si>
  <si>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</si>
  <si>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</si>
  <si>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</si>
  <si>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</si>
  <si>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</si>
  <si>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</si>
  <si>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</si>
  <si>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</si>
  <si>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</si>
  <si>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</si>
  <si>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</si>
  <si>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</si>
  <si>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</si>
  <si>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</si>
  <si>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</si>
  <si>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</si>
  <si>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</si>
  <si>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</si>
  <si>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</si>
  <si>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</si>
  <si>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</si>
  <si>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</si>
  <si>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</si>
  <si>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</si>
  <si>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</si>
  <si>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</si>
  <si>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</si>
  <si>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</si>
  <si>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</si>
  <si>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</si>
  <si>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</si>
  <si>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</si>
  <si>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</si>
  <si>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</si>
  <si>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</si>
  <si>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</si>
  <si>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</si>
  <si>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</si>
  <si>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</si>
  <si>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</si>
  <si>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</si>
  <si>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</si>
  <si>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</si>
  <si>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</si>
  <si>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</si>
  <si>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</si>
  <si>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</si>
  <si>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</si>
  <si>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</si>
  <si>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</si>
  <si>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</si>
  <si>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</si>
  <si>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</si>
  <si>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</si>
  <si>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</si>
  <si>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</si>
  <si>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</si>
  <si>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</si>
  <si>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</si>
  <si>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</si>
  <si>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</si>
  <si>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</si>
  <si>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</si>
  <si>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</si>
  <si>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</si>
  <si>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</si>
  <si>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</si>
  <si>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</si>
  <si>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</si>
  <si>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</si>
  <si>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</si>
  <si>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</si>
  <si>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</si>
  <si>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</si>
  <si>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</si>
  <si>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</si>
  <si>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</si>
  <si>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</si>
  <si>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</si>
  <si>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</si>
  <si>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</si>
  <si>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</si>
  <si>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</si>
  <si>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</si>
  <si>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</si>
  <si>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</si>
  <si>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</si>
  <si>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</si>
  <si>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</si>
  <si>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</si>
  <si>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</si>
  <si>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</si>
  <si>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</si>
  <si>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</si>
  <si>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</si>
  <si>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</si>
  <si>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</si>
  <si>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</si>
  <si>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</si>
  <si>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</si>
  <si>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</si>
  <si>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</si>
  <si>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</si>
  <si>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</si>
  <si>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</si>
  <si>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</si>
  <si>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</si>
  <si>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</si>
  <si>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</si>
  <si>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</si>
  <si>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</si>
  <si>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</si>
  <si>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</si>
  <si>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</si>
  <si>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</si>
  <si>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</si>
  <si>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</si>
  <si>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</si>
  <si>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</si>
  <si>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</si>
  <si>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</si>
  <si>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</si>
  <si>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</si>
  <si>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</si>
  <si>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</si>
  <si>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</si>
  <si>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</si>
  <si>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</si>
  <si>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</si>
  <si>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</si>
  <si>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</si>
  <si>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</si>
  <si>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</si>
  <si>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</si>
  <si>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</si>
  <si>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</si>
  <si>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</si>
  <si>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</si>
  <si>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</si>
  <si>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</si>
  <si>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</si>
  <si>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</si>
  <si>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</si>
  <si>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</si>
  <si>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</si>
  <si>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</si>
  <si>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</si>
  <si>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</si>
  <si>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</si>
  <si>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</si>
  <si>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</si>
  <si>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</si>
  <si>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</si>
  <si>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</si>
  <si>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</si>
  <si>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</si>
  <si>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</si>
  <si>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</si>
  <si>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</si>
  <si>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</si>
  <si>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</si>
  <si>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</si>
  <si>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</si>
  <si>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</si>
  <si>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</si>
  <si>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</si>
  <si>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</si>
  <si>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</si>
  <si>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</si>
  <si>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</si>
  <si>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</si>
  <si>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</si>
  <si>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</si>
  <si>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</si>
  <si>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</si>
  <si>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</si>
  <si>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</si>
  <si>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</si>
  <si>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</si>
  <si>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</si>
  <si>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</si>
  <si>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</si>
  <si>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</si>
  <si>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</si>
  <si>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</si>
  <si>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</si>
  <si>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</si>
  <si>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</si>
  <si>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</si>
  <si>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</si>
  <si>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</si>
  <si>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</si>
  <si>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</si>
  <si>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</si>
  <si>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</si>
  <si>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</si>
  <si>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</si>
  <si>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</si>
  <si>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</si>
  <si>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</si>
  <si>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</si>
  <si>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</si>
  <si>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</si>
  <si>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</si>
  <si>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</si>
  <si>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</si>
  <si>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</si>
  <si>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</si>
  <si>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</si>
  <si>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</si>
  <si>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</si>
  <si>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</si>
  <si>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</si>
  <si>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</si>
  <si>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</si>
  <si>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</si>
  <si>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</si>
  <si>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</si>
  <si>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</si>
  <si>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</si>
  <si>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</si>
  <si>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</si>
  <si>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</si>
  <si>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</si>
  <si>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</si>
  <si>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</si>
  <si>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</si>
  <si>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</si>
  <si>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</si>
  <si>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</si>
  <si>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</si>
  <si>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</si>
  <si>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</si>
  <si>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</si>
  <si>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</si>
  <si>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</si>
  <si>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</si>
  <si>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</si>
  <si>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</si>
  <si>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</si>
  <si>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</si>
  <si>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</si>
  <si>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</si>
  <si>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</si>
  <si>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</si>
  <si>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</si>
  <si>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</si>
  <si>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</si>
  <si>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</si>
  <si>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</si>
  <si>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</si>
  <si>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</si>
  <si>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</si>
  <si>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</si>
  <si>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</si>
  <si>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</si>
  <si>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</si>
  <si>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</si>
  <si>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</si>
  <si>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</si>
  <si>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</si>
  <si>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</si>
  <si>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</si>
  <si>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</si>
  <si>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</si>
  <si>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</si>
  <si>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</si>
  <si>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</si>
  <si>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</si>
  <si>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</si>
  <si>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</si>
  <si>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</si>
  <si>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</si>
  <si>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</si>
  <si>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</si>
  <si>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</si>
  <si>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</si>
  <si>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</si>
  <si>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</si>
  <si>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</si>
  <si>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</si>
  <si>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</si>
  <si>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</si>
  <si>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</si>
  <si>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</si>
  <si>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</si>
  <si>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</si>
  <si>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</si>
  <si>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</si>
  <si>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</si>
  <si>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</si>
  <si>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</si>
  <si>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</si>
  <si>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</si>
  <si>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</si>
  <si>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</si>
  <si>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</si>
  <si>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</si>
  <si>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</si>
  <si>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</si>
  <si>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</si>
  <si>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</si>
  <si>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</si>
  <si>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</si>
  <si>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</si>
  <si>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</si>
  <si>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</si>
  <si>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</si>
  <si>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</si>
  <si>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</si>
  <si>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</si>
  <si>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</si>
  <si>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</si>
  <si>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</si>
  <si>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</si>
  <si>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</si>
  <si>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</si>
  <si>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</si>
  <si>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</si>
  <si>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</si>
  <si>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</si>
  <si>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</si>
  <si>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</si>
  <si>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</si>
  <si>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</si>
  <si>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</si>
  <si>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</si>
  <si>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</si>
  <si>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</si>
  <si>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</si>
  <si>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</si>
  <si>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</si>
  <si>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</si>
  <si>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</si>
  <si>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</si>
  <si>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</si>
  <si>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</si>
  <si>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</si>
  <si>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</si>
  <si>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</si>
  <si>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</si>
  <si>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</si>
  <si>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</si>
  <si>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</si>
  <si>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</si>
  <si>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</si>
  <si>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</si>
  <si>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</si>
  <si>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</si>
  <si>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</si>
  <si>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</si>
  <si>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</si>
  <si>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</si>
  <si>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</si>
  <si>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</si>
  <si>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</si>
  <si>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</si>
  <si>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</si>
  <si>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</si>
  <si>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</si>
  <si>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</si>
  <si>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</si>
  <si>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</si>
  <si>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</si>
  <si>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</si>
  <si>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</si>
  <si>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</si>
  <si>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</si>
  <si>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</si>
  <si>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</si>
  <si>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</si>
  <si>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</si>
  <si>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</si>
  <si>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</si>
  <si>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</si>
  <si>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</si>
  <si>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</si>
  <si>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</si>
  <si>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</si>
  <si>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</si>
  <si>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</si>
  <si>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</si>
  <si>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</si>
  <si>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</si>
  <si>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</si>
  <si>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</si>
  <si>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</si>
  <si>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</si>
  <si>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</si>
  <si>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</si>
  <si>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</si>
  <si>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</si>
  <si>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</si>
  <si>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</si>
  <si>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</si>
  <si>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</si>
  <si>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</si>
  <si>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</si>
  <si>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</si>
  <si>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</si>
  <si>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</si>
  <si>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</si>
  <si>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</si>
  <si>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</si>
  <si>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</si>
  <si>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</si>
  <si>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</si>
  <si>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</si>
  <si>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</si>
  <si>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</si>
  <si>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</si>
  <si>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</si>
  <si>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</si>
  <si>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</si>
  <si>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</si>
  <si>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</si>
  <si>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</si>
  <si>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</si>
  <si>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</si>
  <si>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</si>
  <si>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</si>
  <si>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</si>
  <si>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</si>
  <si>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</si>
  <si>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</si>
  <si>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</si>
  <si>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</si>
  <si>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</si>
  <si>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</si>
  <si>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</si>
  <si>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</si>
  <si>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</si>
  <si>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</si>
  <si>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</si>
  <si>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</si>
  <si>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</si>
  <si>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</si>
  <si>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</si>
  <si>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</si>
  <si>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</si>
  <si>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</si>
  <si>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</si>
  <si>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</si>
  <si>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</si>
  <si>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</si>
  <si>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</si>
  <si>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</si>
  <si>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</si>
  <si>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</si>
  <si>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</si>
  <si>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</si>
  <si>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</si>
  <si>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</si>
  <si>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</si>
  <si>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</si>
  <si>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</si>
  <si>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</si>
  <si>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</si>
  <si>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</si>
  <si>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</si>
  <si>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</si>
  <si>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</si>
  <si>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</si>
  <si>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</si>
  <si>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</si>
  <si>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</si>
  <si>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</si>
  <si>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</si>
  <si>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</si>
  <si>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</si>
  <si>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</si>
  <si>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</si>
  <si>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</si>
  <si>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</si>
  <si>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</si>
  <si>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</si>
  <si>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</si>
  <si>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</si>
  <si>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</si>
  <si>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</si>
  <si>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</si>
  <si>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</si>
  <si>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</si>
  <si>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</si>
  <si>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</si>
  <si>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</si>
  <si>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</si>
  <si>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</si>
  <si>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</si>
  <si>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</si>
  <si>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</si>
  <si>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</si>
  <si>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</si>
  <si>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</si>
  <si>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</si>
  <si>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</si>
  <si>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</si>
  <si>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</si>
  <si>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</si>
  <si>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</si>
  <si>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</si>
  <si>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</si>
  <si>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</si>
  <si>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</si>
  <si>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</si>
  <si>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</si>
  <si>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</si>
  <si>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</si>
  <si>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</si>
  <si>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</si>
  <si>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</si>
  <si>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</si>
  <si>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</si>
  <si>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</si>
  <si>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</si>
  <si>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</si>
  <si>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</si>
  <si>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</si>
  <si>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</si>
  <si>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</si>
  <si>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</si>
  <si>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</si>
  <si>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</si>
  <si>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</si>
  <si>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</si>
  <si>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</si>
  <si>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</si>
  <si>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</si>
  <si>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</si>
  <si>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</si>
  <si>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</si>
  <si>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</si>
  <si>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</si>
  <si>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</si>
  <si>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</si>
  <si>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</si>
  <si>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</si>
  <si>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</si>
  <si>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</si>
  <si>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</si>
  <si>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</si>
  <si>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</si>
  <si>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</si>
  <si>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</si>
  <si>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</si>
  <si>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</si>
  <si>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</si>
  <si>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</si>
  <si>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</si>
  <si>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</si>
  <si>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</si>
  <si>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</si>
  <si>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</si>
  <si>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</si>
  <si>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</si>
  <si>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</si>
  <si>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</si>
  <si>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</si>
  <si>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</si>
  <si>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</si>
  <si>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</si>
  <si>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</si>
  <si>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</si>
  <si>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</si>
  <si>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</si>
  <si>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</si>
  <si>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</si>
  <si>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</si>
  <si>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</si>
  <si>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</si>
  <si>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</si>
  <si>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</si>
  <si>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</si>
  <si>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</si>
  <si>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</si>
  <si>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</si>
  <si>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</si>
  <si>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</si>
  <si>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</si>
  <si>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</si>
  <si>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</si>
  <si>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</si>
  <si>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</si>
  <si>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</si>
  <si>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</si>
  <si>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</si>
  <si>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</si>
  <si>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</si>
  <si>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</si>
  <si>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</si>
  <si>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</si>
  <si>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</si>
  <si>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</si>
  <si>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</si>
  <si>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</si>
  <si>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</si>
  <si>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</si>
  <si>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</si>
  <si>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</si>
  <si>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</si>
  <si>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</si>
  <si>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</si>
  <si>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</si>
  <si>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</si>
  <si>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</si>
  <si>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</si>
  <si>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</si>
  <si>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</si>
  <si>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</si>
  <si>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</si>
  <si>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</si>
  <si>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</si>
  <si>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</si>
  <si>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</si>
  <si>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</si>
  <si>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</si>
  <si>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</si>
  <si>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</si>
  <si>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</si>
  <si>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</si>
  <si>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</si>
  <si>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</si>
  <si>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</si>
  <si>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</si>
  <si>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</si>
  <si>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</si>
  <si>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</si>
  <si>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</si>
  <si>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</si>
  <si>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</si>
  <si>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</si>
  <si>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</si>
  <si>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</si>
  <si>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</si>
  <si>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</si>
  <si>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</si>
  <si>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</si>
  <si>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</si>
  <si>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</si>
  <si>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</si>
  <si>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</si>
  <si>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</si>
  <si>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</si>
  <si>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</si>
  <si>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</si>
  <si>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</si>
  <si>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</si>
  <si>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</si>
  <si>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</si>
  <si>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</si>
  <si>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</si>
  <si>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</si>
  <si>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</si>
  <si>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</si>
  <si>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</si>
  <si>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</si>
  <si>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</si>
  <si>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</si>
  <si>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</si>
  <si>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</si>
  <si>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</si>
  <si>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</si>
  <si>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</si>
  <si>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</si>
  <si>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</si>
  <si>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</si>
  <si>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</si>
  <si>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</si>
  <si>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</si>
  <si>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</si>
  <si>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</si>
  <si>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</si>
  <si>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</si>
  <si>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</si>
  <si>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</si>
  <si>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</si>
  <si>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</si>
  <si>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</si>
  <si>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</si>
  <si>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</si>
  <si>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</si>
  <si>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</si>
  <si>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</si>
  <si>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</si>
  <si>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</si>
  <si>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</si>
  <si>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</si>
  <si>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</si>
  <si>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</si>
  <si>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</si>
  <si>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</si>
  <si>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</si>
  <si>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</si>
  <si>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</si>
  <si>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</si>
  <si>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</si>
  <si>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</si>
  <si>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</si>
  <si>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</si>
  <si>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</si>
  <si>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</si>
  <si>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</si>
  <si>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</si>
  <si>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</si>
  <si>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</si>
  <si>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</si>
  <si>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</si>
  <si>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</si>
  <si>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</si>
  <si>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</si>
  <si>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</si>
  <si>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</si>
  <si>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</si>
  <si>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</si>
  <si>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</si>
  <si>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</si>
  <si>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</si>
  <si>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</si>
  <si>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</si>
  <si>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</si>
  <si>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</si>
  <si>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</si>
  <si>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</si>
  <si>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</si>
  <si>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</si>
  <si>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</si>
  <si>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</si>
  <si>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</si>
  <si>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</si>
  <si>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</si>
  <si>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</si>
  <si>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</si>
  <si>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</si>
  <si>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</si>
  <si>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</si>
  <si>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</si>
  <si>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</si>
  <si>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</si>
  <si>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</si>
  <si>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</si>
  <si>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</si>
  <si>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</si>
  <si>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</si>
  <si>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</si>
  <si>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</si>
  <si>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</si>
  <si>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</si>
  <si>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</si>
  <si>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</si>
  <si>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</si>
  <si>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</si>
  <si>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</si>
  <si>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</si>
  <si>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</si>
  <si>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</si>
  <si>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</si>
  <si>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</si>
  <si>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</si>
  <si>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</si>
  <si>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</si>
  <si>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</si>
  <si>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</si>
  <si>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</si>
  <si>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</si>
  <si>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</si>
  <si>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</si>
  <si>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</si>
  <si>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</si>
  <si>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</si>
  <si>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</si>
  <si>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</si>
  <si>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</si>
  <si>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</si>
  <si>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</si>
  <si>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</si>
  <si>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</si>
  <si>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</si>
  <si>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</si>
  <si>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</si>
  <si>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</si>
  <si>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</si>
  <si>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</si>
  <si>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</si>
  <si>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</si>
  <si>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</si>
  <si>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</si>
  <si>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</si>
  <si>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</si>
  <si>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</si>
  <si>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</si>
  <si>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</si>
  <si>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</si>
  <si>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</si>
  <si>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</si>
  <si>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</si>
  <si>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</si>
  <si>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</si>
  <si>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</si>
  <si>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</si>
  <si>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</si>
  <si>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</si>
  <si>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</si>
  <si>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</si>
  <si>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</si>
  <si>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</si>
  <si>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</si>
  <si>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</si>
  <si>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</si>
  <si>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</si>
  <si>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</si>
  <si>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</si>
  <si>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</si>
  <si>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</si>
  <si>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</si>
  <si>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</si>
  <si>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</si>
  <si>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</si>
  <si>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</si>
  <si>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</si>
  <si>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</si>
  <si>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</si>
  <si>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</si>
  <si>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</si>
  <si>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</si>
  <si>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</si>
  <si>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</si>
  <si>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</si>
  <si>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</si>
  <si>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</si>
  <si>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</si>
  <si>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</si>
  <si>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</si>
  <si>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</si>
  <si>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</si>
  <si>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</si>
  <si>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</si>
  <si>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</si>
  <si>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</si>
  <si>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</si>
  <si>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</si>
  <si>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</si>
  <si>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</si>
  <si>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</si>
  <si>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</si>
  <si>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</si>
  <si>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</si>
  <si>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</si>
  <si>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</si>
  <si>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</si>
  <si>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</si>
  <si>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</si>
  <si>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</si>
  <si>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</si>
  <si>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</si>
  <si>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</si>
  <si>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</si>
  <si>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</si>
  <si>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</si>
  <si>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</si>
  <si>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</si>
  <si>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</si>
  <si>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</si>
  <si>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</si>
  <si>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</si>
  <si>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</si>
  <si>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</si>
  <si>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</si>
  <si>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</si>
  <si>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</si>
  <si>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</si>
  <si>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</si>
  <si>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</si>
  <si>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</si>
  <si>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</si>
  <si>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</si>
  <si>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</si>
  <si>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</si>
  <si>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</si>
  <si>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</si>
  <si>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</si>
  <si>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</si>
  <si>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</si>
  <si>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</si>
  <si>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</si>
  <si>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</si>
  <si>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</si>
  <si>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</si>
  <si>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</si>
  <si>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</si>
  <si>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</si>
  <si>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</si>
  <si>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</si>
  <si>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</si>
  <si>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</si>
  <si>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</si>
  <si>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</si>
  <si>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</si>
  <si>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</si>
  <si>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</si>
  <si>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</si>
  <si>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</si>
  <si>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</si>
  <si>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</si>
  <si>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</si>
  <si>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</si>
  <si>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</si>
  <si>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</si>
  <si>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</si>
  <si>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</si>
  <si>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</si>
  <si>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</si>
  <si>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</si>
  <si>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</si>
  <si>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</si>
  <si>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</si>
  <si>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</si>
  <si>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</si>
  <si>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</si>
  <si>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</si>
  <si>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</si>
  <si>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</si>
  <si>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</si>
  <si>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</si>
  <si>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</si>
  <si>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</si>
  <si>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</si>
  <si>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</si>
  <si>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</si>
  <si>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</si>
  <si>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</si>
  <si>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</si>
  <si>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</si>
  <si>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</si>
  <si>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</si>
  <si>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</si>
  <si>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</si>
  <si>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</si>
  <si>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</si>
  <si>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</si>
  <si>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</si>
  <si>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</si>
  <si>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</si>
  <si>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</si>
  <si>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</si>
  <si>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</si>
  <si>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</si>
  <si>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</si>
  <si>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</si>
  <si>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</si>
  <si>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</si>
  <si>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</si>
  <si>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</si>
  <si>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</si>
  <si>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</si>
  <si>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</si>
  <si>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</si>
  <si>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</si>
  <si>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</si>
  <si>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</si>
  <si>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</si>
  <si>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</si>
  <si>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</si>
  <si>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</si>
  <si>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</si>
  <si>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</si>
  <si>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</si>
  <si>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</si>
  <si>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</si>
  <si>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</si>
  <si>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</si>
  <si>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</si>
  <si>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</si>
  <si>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</si>
  <si>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</si>
  <si>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</si>
  <si>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</si>
  <si>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</si>
  <si>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</si>
  <si>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</si>
  <si>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</si>
  <si>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</si>
  <si>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</si>
  <si>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</si>
  <si>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</si>
  <si>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</si>
  <si>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</si>
  <si>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</si>
  <si>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</si>
  <si>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</si>
  <si>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</si>
  <si>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</si>
  <si>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</si>
  <si>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</si>
  <si>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</si>
  <si>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</si>
  <si>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</si>
  <si>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</si>
  <si>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</si>
  <si>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</si>
  <si>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</si>
  <si>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</si>
  <si>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</si>
  <si>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</si>
  <si>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</si>
  <si>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</si>
  <si>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</si>
  <si>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</si>
  <si>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</si>
  <si>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</si>
  <si>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</si>
  <si>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</si>
  <si>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</si>
  <si>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</si>
  <si>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</si>
  <si>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</si>
  <si>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</si>
  <si>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</si>
  <si>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</si>
  <si>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</si>
  <si>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</si>
  <si>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</si>
  <si>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</si>
  <si>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</si>
  <si>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</si>
  <si>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</si>
  <si>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</si>
  <si>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</si>
  <si>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</si>
  <si>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</si>
  <si>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</si>
  <si>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</si>
  <si>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</si>
  <si>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</si>
  <si>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</si>
  <si>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</si>
  <si>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</si>
  <si>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</si>
  <si>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</si>
  <si>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</si>
  <si>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</si>
  <si>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</si>
  <si>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</si>
  <si>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</si>
  <si>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</si>
  <si>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</si>
  <si>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</si>
  <si>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</si>
  <si>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</si>
  <si>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</si>
  <si>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</si>
  <si>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</si>
  <si>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</si>
  <si>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</si>
  <si>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</si>
  <si>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</si>
  <si>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</si>
  <si>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</si>
  <si>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</si>
  <si>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</si>
  <si>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</si>
  <si>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</si>
  <si>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</si>
  <si>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</si>
  <si>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</si>
  <si>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</si>
  <si>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</si>
  <si>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</si>
  <si>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</si>
  <si>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</si>
  <si>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</si>
  <si>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</si>
  <si>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</si>
  <si>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</si>
  <si>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</si>
  <si>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</si>
  <si>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</si>
  <si>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</si>
  <si>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</si>
  <si>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</si>
  <si>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</si>
  <si>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</si>
  <si>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</si>
  <si>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</si>
  <si>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</si>
  <si>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</si>
  <si>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</si>
  <si>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</si>
  <si>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</si>
  <si>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</si>
  <si>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</si>
  <si>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</si>
  <si>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</si>
  <si>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</si>
  <si>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</si>
  <si>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</si>
  <si>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</si>
  <si>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</si>
  <si>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</si>
  <si>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</si>
  <si>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</si>
  <si>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</si>
  <si>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</si>
  <si>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</si>
  <si>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</si>
  <si>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</si>
  <si>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</si>
  <si>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</si>
  <si>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</si>
  <si>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</si>
  <si>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</si>
  <si>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</si>
  <si>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</si>
  <si>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</si>
  <si>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</si>
  <si>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</si>
  <si>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</si>
  <si>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</si>
  <si>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</si>
  <si>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</si>
  <si>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</si>
  <si>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</si>
  <si>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</si>
  <si>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</si>
  <si>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</si>
  <si>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</si>
  <si>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</si>
  <si>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</si>
  <si>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</si>
  <si>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</si>
  <si>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</si>
  <si>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</si>
  <si>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</si>
  <si>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</si>
  <si>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</si>
  <si>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</si>
  <si>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</si>
  <si>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</si>
  <si>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</si>
  <si>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</si>
  <si>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</si>
  <si>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</si>
  <si>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</si>
  <si>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</si>
  <si>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</si>
  <si>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</si>
  <si>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</si>
  <si>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</si>
  <si>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</si>
  <si>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</si>
  <si>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</si>
  <si>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</si>
  <si>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</si>
  <si>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</si>
  <si>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</si>
  <si>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</si>
  <si>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</si>
  <si>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</si>
  <si>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</si>
  <si>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</si>
  <si>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</si>
  <si>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</si>
  <si>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</si>
  <si>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</si>
  <si>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</si>
  <si>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</si>
  <si>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</si>
  <si>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</si>
  <si>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</si>
  <si>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</si>
  <si>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</si>
  <si>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</si>
  <si>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</si>
  <si>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</si>
  <si>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</si>
  <si>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</si>
  <si>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</si>
  <si>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</si>
  <si>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</si>
  <si>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</si>
  <si>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</si>
  <si>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</si>
  <si>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</si>
  <si>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</si>
  <si>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</si>
  <si>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</si>
  <si>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</si>
  <si>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</si>
  <si>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</si>
  <si>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</si>
  <si>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</si>
  <si>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</si>
  <si>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</si>
  <si>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</si>
  <si>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</si>
  <si>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</si>
  <si>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</si>
  <si>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</si>
  <si>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</si>
  <si>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</si>
  <si>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</si>
  <si>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</si>
  <si>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</si>
  <si>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</si>
  <si>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</si>
  <si>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</si>
  <si>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</si>
  <si>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</si>
  <si>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</si>
  <si>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</si>
  <si>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</si>
  <si>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</si>
  <si>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</si>
  <si>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</si>
  <si>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</si>
  <si>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</si>
  <si>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</si>
  <si>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</si>
  <si>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</si>
  <si>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</si>
  <si>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</si>
  <si>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</si>
  <si>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</si>
  <si>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</si>
  <si>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</si>
  <si>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</si>
  <si>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</si>
  <si>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</si>
  <si>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</si>
  <si>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</si>
  <si>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</si>
  <si>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</si>
  <si>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</si>
  <si>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</si>
  <si>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</si>
  <si>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</si>
  <si>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</si>
  <si>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</si>
  <si>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</si>
  <si>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</si>
  <si>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</si>
  <si>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</si>
  <si>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</si>
  <si>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</si>
  <si>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</si>
  <si>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</si>
  <si>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</si>
  <si>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</si>
  <si>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</si>
  <si>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</si>
  <si>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</si>
  <si>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</si>
  <si>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</si>
  <si>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</si>
  <si>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</si>
  <si>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</si>
  <si>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</si>
  <si>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</si>
  <si>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</si>
  <si>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</si>
  <si>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</si>
  <si>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</si>
  <si>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</si>
  <si>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</si>
  <si>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</si>
  <si>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</si>
  <si>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</si>
  <si>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</si>
  <si>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</si>
  <si>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</si>
  <si>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</si>
  <si>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</si>
  <si>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</si>
  <si>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</si>
  <si>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</si>
  <si>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</si>
  <si>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</si>
  <si>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</si>
  <si>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</si>
  <si>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</si>
  <si>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</si>
  <si>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</si>
  <si>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</si>
  <si>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</si>
  <si>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</si>
  <si>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</si>
  <si>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</si>
  <si>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</si>
  <si>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</si>
  <si>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</si>
  <si>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</si>
  <si>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</si>
  <si>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</si>
  <si>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</si>
  <si>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</si>
  <si>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</si>
  <si>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</si>
  <si>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</si>
  <si>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</si>
  <si>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</si>
  <si>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</si>
  <si>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</si>
  <si>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</si>
  <si>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</si>
  <si>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</si>
  <si>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</si>
  <si>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</si>
  <si>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</si>
  <si>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</si>
  <si>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</si>
  <si>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</si>
  <si>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</si>
  <si>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</si>
  <si>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</si>
  <si>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</si>
  <si>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</si>
  <si>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</si>
  <si>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</si>
  <si>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</si>
  <si>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</si>
  <si>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</si>
  <si>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</si>
  <si>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</si>
  <si>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</si>
  <si>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</si>
  <si>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</si>
  <si>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</si>
  <si>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</si>
  <si>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</si>
  <si>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</si>
  <si>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</si>
  <si>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</si>
  <si>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</si>
  <si>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</si>
  <si>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</si>
  <si>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</si>
  <si>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</si>
  <si>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</si>
  <si>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</si>
  <si>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</si>
  <si>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</si>
  <si>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</si>
  <si>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</si>
  <si>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</si>
  <si>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</si>
  <si>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</si>
  <si>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</si>
  <si>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</si>
  <si>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</si>
  <si>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</si>
  <si>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</si>
  <si>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</si>
  <si>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</si>
  <si>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</si>
  <si>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</si>
  <si>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</si>
  <si>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</si>
  <si>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</si>
  <si>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</si>
  <si>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</si>
  <si>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</si>
  <si>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</si>
  <si>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</si>
  <si>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</si>
  <si>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</si>
  <si>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</si>
  <si>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</si>
  <si>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</si>
  <si>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</si>
  <si>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</si>
  <si>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</si>
  <si>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</si>
  <si>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</si>
  <si>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</si>
  <si>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</si>
  <si>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</si>
  <si>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</si>
  <si>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</si>
  <si>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</si>
  <si>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</si>
  <si>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</si>
  <si>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</si>
  <si>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</si>
  <si>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</si>
  <si>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</si>
  <si>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</si>
  <si>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</si>
  <si>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</si>
  <si>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</si>
  <si>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</si>
  <si>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</si>
  <si>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</si>
  <si>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</si>
  <si>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</si>
  <si>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</si>
  <si>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</si>
  <si>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</si>
  <si>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</si>
  <si>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</si>
  <si>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</si>
  <si>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</si>
  <si>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</si>
  <si>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</si>
  <si>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</si>
  <si>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</si>
  <si>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</si>
  <si>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</si>
  <si>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</si>
  <si>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</si>
  <si>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</si>
  <si>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</si>
  <si>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</si>
  <si>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</si>
  <si>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</si>
  <si>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</si>
  <si>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</si>
  <si>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</si>
  <si>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</si>
  <si>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</si>
  <si>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</si>
  <si>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</si>
  <si>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</si>
  <si>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</si>
  <si>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</si>
  <si>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</si>
  <si>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</si>
  <si>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</si>
  <si>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</si>
  <si>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</si>
  <si>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</si>
  <si>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</si>
  <si>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</si>
  <si>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</si>
  <si>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</si>
  <si>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</si>
  <si>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</si>
  <si>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</si>
  <si>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</si>
  <si>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</si>
  <si>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</si>
  <si>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</si>
  <si>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</si>
  <si>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</si>
  <si>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</si>
  <si>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</si>
  <si>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</si>
  <si>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</si>
  <si>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</si>
  <si>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</si>
  <si>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</si>
  <si>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</si>
  <si>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</si>
  <si>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</si>
  <si>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</si>
  <si>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</si>
  <si>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</si>
  <si>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</si>
  <si>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</si>
  <si>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</si>
  <si>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</si>
  <si>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</si>
  <si>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</si>
  <si>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</si>
  <si>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</si>
  <si>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</si>
  <si>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</si>
  <si>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</si>
  <si>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</si>
  <si>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</si>
  <si>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</si>
  <si>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</si>
  <si>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</si>
  <si>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</si>
  <si>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</si>
  <si>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</si>
  <si>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</si>
  <si>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</si>
  <si>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</si>
  <si>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</si>
  <si>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</si>
  <si>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</si>
  <si>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</si>
  <si>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</si>
  <si>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</si>
  <si>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</si>
  <si>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</si>
  <si>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</si>
  <si>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</si>
  <si>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</si>
  <si>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</si>
  <si>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</si>
  <si>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</si>
  <si>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</si>
  <si>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</si>
  <si>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</si>
  <si>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</si>
  <si>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</si>
  <si>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</si>
  <si>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</si>
  <si>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</si>
  <si>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</si>
  <si>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</si>
  <si>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</si>
  <si>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</si>
  <si>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</si>
  <si>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</si>
  <si>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</si>
  <si>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</si>
  <si>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</si>
  <si>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</si>
  <si>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</si>
  <si>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</si>
  <si>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</si>
  <si>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</si>
  <si>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</si>
  <si>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</si>
  <si>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</si>
  <si>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</si>
  <si>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</si>
  <si>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</si>
  <si>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</si>
  <si>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</si>
  <si>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</si>
  <si>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</si>
  <si>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</si>
  <si>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</si>
  <si>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</si>
  <si>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</si>
  <si>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</si>
  <si>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</si>
  <si>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Northwich Leftwich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</si>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</sst>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2CFD7CE-4BFC-4CDE-B3D8-01027FE3C6CB}"/>
    <cellStyle name="Bad 2" xfId="7" xr:uid="{B24B1836-23BD-4E17-972D-49844E1826D5}"/>
    <cellStyle name="Calculation 2" xfId="10" xr:uid="{0FF80E46-77DC-426A-BFA9-A674DEF45BCA}"/>
    <cellStyle name="Normal" xfId="0" builtinId="0"/>
    <cellStyle name="Normal 10" xfId="8" xr:uid="{FF1563D3-CA22-4D04-BBC9-0CD496C13FC8}"/>
    <cellStyle name="Normal 2" xfId="1" xr:uid="{332ABA41-A1E7-48E5-A759-4CD32993E022}"/>
    <cellStyle name="Normal 2 2" xfId="2" xr:uid="{966FF34A-DD07-4501-84AF-5684EA10B9AE}"/>
    <cellStyle name="Normal 2 3" xfId="11" xr:uid="{074FD71A-144B-4785-9F20-6E046F4BA7A2}"/>
    <cellStyle name="Normal 6" xfId="6" xr:uid="{2FF234A4-1ED6-4FD3-BDBC-742D0A4135FD}"/>
    <cellStyle name="Normal 7" xfId="4" xr:uid="{CD927419-AE27-4F55-80D7-3DAA999BD79F}"/>
    <cellStyle name="Percent 2" xfId="3" xr:uid="{EE5C7D24-6FBE-410A-9D75-4070BFDB7D7A}"/>
    <cellStyle name="Percent 3" xfId="5" xr:uid="{1DEBD8AB-9034-4F23-9DF2-4A178F976192}"/>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F04-4844-AA11-DCF93A8010D8}"/>
              </c:ext>
            </c:extLst>
          </c:dPt>
          <c:dPt>
            <c:idx val="1"/>
            <c:bubble3D val="0"/>
            <c:spPr>
              <a:solidFill>
                <a:srgbClr val="F7EBD9"/>
              </a:solidFill>
            </c:spPr>
            <c:extLst>
              <c:ext xmlns:c16="http://schemas.microsoft.com/office/drawing/2014/chart" uri="{C3380CC4-5D6E-409C-BE32-E72D297353CC}">
                <c16:uniqueId val="{00000003-6F04-4844-AA11-DCF93A8010D8}"/>
              </c:ext>
            </c:extLst>
          </c:dPt>
          <c:val>
            <c:numRef>
              <c:f>'Data - Overview'!$D$89:$D$90</c:f>
              <c:numCache>
                <c:formatCode>0%</c:formatCode>
                <c:ptCount val="2"/>
                <c:pt idx="0">
                  <c:v>0.29011224489795923</c:v>
                </c:pt>
                <c:pt idx="1">
                  <c:v>0.70988775510204083</c:v>
                </c:pt>
              </c:numCache>
            </c:numRef>
          </c:val>
          <c:extLst>
            <c:ext xmlns:c16="http://schemas.microsoft.com/office/drawing/2014/chart" uri="{C3380CC4-5D6E-409C-BE32-E72D297353CC}">
              <c16:uniqueId val="{00000004-6F04-4844-AA11-DCF93A8010D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4E1-4B75-8998-6C157A6CAD2E}"/>
              </c:ext>
            </c:extLst>
          </c:dPt>
          <c:dPt>
            <c:idx val="1"/>
            <c:bubble3D val="0"/>
            <c:spPr>
              <a:solidFill>
                <a:srgbClr val="6C6F71"/>
              </a:solidFill>
            </c:spPr>
            <c:extLst>
              <c:ext xmlns:c16="http://schemas.microsoft.com/office/drawing/2014/chart" uri="{C3380CC4-5D6E-409C-BE32-E72D297353CC}">
                <c16:uniqueId val="{00000003-24E1-4B75-8998-6C157A6CAD2E}"/>
              </c:ext>
            </c:extLst>
          </c:dPt>
          <c:dPt>
            <c:idx val="2"/>
            <c:bubble3D val="0"/>
            <c:spPr>
              <a:solidFill>
                <a:srgbClr val="7A19C1"/>
              </a:solidFill>
            </c:spPr>
            <c:extLst>
              <c:ext xmlns:c16="http://schemas.microsoft.com/office/drawing/2014/chart" uri="{C3380CC4-5D6E-409C-BE32-E72D297353CC}">
                <c16:uniqueId val="{00000005-24E1-4B75-8998-6C157A6CAD2E}"/>
              </c:ext>
            </c:extLst>
          </c:dPt>
          <c:dPt>
            <c:idx val="3"/>
            <c:bubble3D val="0"/>
            <c:spPr>
              <a:solidFill>
                <a:srgbClr val="8CC119"/>
              </a:solidFill>
            </c:spPr>
            <c:extLst>
              <c:ext xmlns:c16="http://schemas.microsoft.com/office/drawing/2014/chart" uri="{C3380CC4-5D6E-409C-BE32-E72D297353CC}">
                <c16:uniqueId val="{00000007-24E1-4B75-8998-6C157A6CAD2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4E1-4B75-8998-6C157A6CAD2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4E1-4B75-8998-6C157A6CAD2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4E1-4B75-8998-6C157A6CAD2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4E1-4B75-8998-6C157A6CAD2E}"/>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24E1-4B75-8998-6C157A6CAD2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98</c:v>
                </c:pt>
                <c:pt idx="1">
                  <c:v>1 
Index: 106</c:v>
                </c:pt>
                <c:pt idx="2">
                  <c:v>2 
Index: 101</c:v>
                </c:pt>
                <c:pt idx="3">
                  <c:v>3+ 
Index: 113</c:v>
                </c:pt>
              </c:strCache>
            </c:strRef>
          </c:cat>
          <c:val>
            <c:numRef>
              <c:f>'Data - Overview'!$D$128:$D$131</c:f>
              <c:numCache>
                <c:formatCode>0%</c:formatCode>
                <c:ptCount val="4"/>
                <c:pt idx="0">
                  <c:v>0.71097959183673476</c:v>
                </c:pt>
                <c:pt idx="1">
                  <c:v>0.13417346938775512</c:v>
                </c:pt>
                <c:pt idx="2">
                  <c:v>0.109265306122449</c:v>
                </c:pt>
                <c:pt idx="3">
                  <c:v>4.5806122448979601E-2</c:v>
                </c:pt>
              </c:numCache>
            </c:numRef>
          </c:val>
          <c:extLst>
            <c:ext xmlns:c16="http://schemas.microsoft.com/office/drawing/2014/chart" uri="{C3380CC4-5D6E-409C-BE32-E72D297353CC}">
              <c16:uniqueId val="{00000009-24E1-4B75-8998-6C157A6CAD2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7DE7-4504-9E22-0812E619896E}"/>
              </c:ext>
            </c:extLst>
          </c:dPt>
          <c:dPt>
            <c:idx val="1"/>
            <c:bubble3D val="0"/>
            <c:spPr>
              <a:solidFill>
                <a:srgbClr val="6C6F71"/>
              </a:solidFill>
            </c:spPr>
            <c:extLst>
              <c:ext xmlns:c16="http://schemas.microsoft.com/office/drawing/2014/chart" uri="{C3380CC4-5D6E-409C-BE32-E72D297353CC}">
                <c16:uniqueId val="{00000003-7DE7-4504-9E22-0812E619896E}"/>
              </c:ext>
            </c:extLst>
          </c:dPt>
          <c:dPt>
            <c:idx val="2"/>
            <c:bubble3D val="0"/>
            <c:spPr>
              <a:solidFill>
                <a:srgbClr val="7A19C1"/>
              </a:solidFill>
            </c:spPr>
            <c:extLst>
              <c:ext xmlns:c16="http://schemas.microsoft.com/office/drawing/2014/chart" uri="{C3380CC4-5D6E-409C-BE32-E72D297353CC}">
                <c16:uniqueId val="{00000005-7DE7-4504-9E22-0812E619896E}"/>
              </c:ext>
            </c:extLst>
          </c:dPt>
          <c:dPt>
            <c:idx val="3"/>
            <c:bubble3D val="0"/>
            <c:spPr>
              <a:solidFill>
                <a:srgbClr val="8CC119"/>
              </a:solidFill>
            </c:spPr>
            <c:extLst>
              <c:ext xmlns:c16="http://schemas.microsoft.com/office/drawing/2014/chart" uri="{C3380CC4-5D6E-409C-BE32-E72D297353CC}">
                <c16:uniqueId val="{00000007-7DE7-4504-9E22-0812E619896E}"/>
              </c:ext>
            </c:extLst>
          </c:dPt>
          <c:dPt>
            <c:idx val="4"/>
            <c:bubble3D val="0"/>
            <c:spPr>
              <a:solidFill>
                <a:srgbClr val="EBC61C"/>
              </a:solidFill>
            </c:spPr>
            <c:extLst>
              <c:ext xmlns:c16="http://schemas.microsoft.com/office/drawing/2014/chart" uri="{C3380CC4-5D6E-409C-BE32-E72D297353CC}">
                <c16:uniqueId val="{00000009-7DE7-4504-9E22-0812E619896E}"/>
              </c:ext>
            </c:extLst>
          </c:dPt>
          <c:dPt>
            <c:idx val="5"/>
            <c:bubble3D val="0"/>
            <c:spPr>
              <a:solidFill>
                <a:srgbClr val="1964C1"/>
              </a:solidFill>
            </c:spPr>
            <c:extLst>
              <c:ext xmlns:c16="http://schemas.microsoft.com/office/drawing/2014/chart" uri="{C3380CC4-5D6E-409C-BE32-E72D297353CC}">
                <c16:uniqueId val="{0000000B-7DE7-4504-9E22-0812E619896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7DE7-4504-9E22-0812E619896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7DE7-4504-9E22-0812E619896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7DE7-4504-9E22-0812E619896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7DE7-4504-9E22-0812E619896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7DE7-4504-9E22-0812E619896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7DE7-4504-9E22-0812E619896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128</c:v>
                </c:pt>
                <c:pt idx="1">
                  <c:v>20k - 40k 
Index: 109</c:v>
                </c:pt>
                <c:pt idx="2">
                  <c:v>40k - 60k 
Index: 97</c:v>
                </c:pt>
                <c:pt idx="3">
                  <c:v>60k - 80k 
Index: 94</c:v>
                </c:pt>
                <c:pt idx="4">
                  <c:v>80k - 100k 
Index: 73</c:v>
                </c:pt>
                <c:pt idx="5">
                  <c:v>100k+ 
Index: 61</c:v>
                </c:pt>
              </c:strCache>
            </c:strRef>
          </c:cat>
          <c:val>
            <c:numRef>
              <c:f>'Data - Overview'!$D$146:$D$151</c:f>
              <c:numCache>
                <c:formatCode>0%</c:formatCode>
                <c:ptCount val="6"/>
                <c:pt idx="0">
                  <c:v>0.20678571428571427</c:v>
                </c:pt>
                <c:pt idx="1">
                  <c:v>0.33970408163265298</c:v>
                </c:pt>
                <c:pt idx="2">
                  <c:v>0.20631632653061227</c:v>
                </c:pt>
                <c:pt idx="3">
                  <c:v>0.13291836734693879</c:v>
                </c:pt>
                <c:pt idx="4">
                  <c:v>5.5387755102040803E-2</c:v>
                </c:pt>
                <c:pt idx="5">
                  <c:v>5.9020408163265307E-2</c:v>
                </c:pt>
              </c:numCache>
            </c:numRef>
          </c:val>
          <c:extLst>
            <c:ext xmlns:c16="http://schemas.microsoft.com/office/drawing/2014/chart" uri="{C3380CC4-5D6E-409C-BE32-E72D297353CC}">
              <c16:uniqueId val="{0000000C-7DE7-4504-9E22-0812E619896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5.7418367346938774E-2</c:v>
                </c:pt>
                <c:pt idx="1">
                  <c:v>0.15901020408163266</c:v>
                </c:pt>
                <c:pt idx="2">
                  <c:v>7.8948979591836735E-2</c:v>
                </c:pt>
                <c:pt idx="3">
                  <c:v>0.13271428571428573</c:v>
                </c:pt>
                <c:pt idx="4">
                  <c:v>0.18608163265306124</c:v>
                </c:pt>
                <c:pt idx="5">
                  <c:v>0.19630612244897963</c:v>
                </c:pt>
                <c:pt idx="6">
                  <c:v>0.10185714285714285</c:v>
                </c:pt>
                <c:pt idx="7">
                  <c:v>8.7836734693877538E-2</c:v>
                </c:pt>
              </c:numCache>
            </c:numRef>
          </c:val>
          <c:extLst>
            <c:ext xmlns:c16="http://schemas.microsoft.com/office/drawing/2014/chart" uri="{C3380CC4-5D6E-409C-BE32-E72D297353CC}">
              <c16:uniqueId val="{00000000-FA86-41E2-A802-03A0CE5FDEF2}"/>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0.25906122448979596</c:v>
                </c:pt>
              </c:numCache>
            </c:numRef>
          </c:val>
          <c:extLst>
            <c:ext xmlns:c16="http://schemas.microsoft.com/office/drawing/2014/chart" uri="{C3380CC4-5D6E-409C-BE32-E72D297353CC}">
              <c16:uniqueId val="{00000000-3DBC-44FE-8FF6-B5A95A87BCB5}"/>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3DBC-44FE-8FF6-B5A95A87BCB5}"/>
              </c:ext>
            </c:extLst>
          </c:dPt>
          <c:val>
            <c:numRef>
              <c:f>'Data - Overview'!$D$116</c:f>
              <c:numCache>
                <c:formatCode>0%</c:formatCode>
                <c:ptCount val="1"/>
                <c:pt idx="0">
                  <c:v>0.18347959183673471</c:v>
                </c:pt>
              </c:numCache>
            </c:numRef>
          </c:val>
          <c:extLst>
            <c:ext xmlns:c16="http://schemas.microsoft.com/office/drawing/2014/chart" uri="{C3380CC4-5D6E-409C-BE32-E72D297353CC}">
              <c16:uniqueId val="{00000003-3DBC-44FE-8FF6-B5A95A87BCB5}"/>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4.0571428571428571E-2</c:v>
                </c:pt>
              </c:numCache>
            </c:numRef>
          </c:val>
          <c:extLst>
            <c:ext xmlns:c16="http://schemas.microsoft.com/office/drawing/2014/chart" uri="{C3380CC4-5D6E-409C-BE32-E72D297353CC}">
              <c16:uniqueId val="{00000004-3DBC-44FE-8FF6-B5A95A87BCB5}"/>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0.19311224489795922</c:v>
                </c:pt>
              </c:numCache>
            </c:numRef>
          </c:val>
          <c:extLst>
            <c:ext xmlns:c16="http://schemas.microsoft.com/office/drawing/2014/chart" uri="{C3380CC4-5D6E-409C-BE32-E72D297353CC}">
              <c16:uniqueId val="{00000005-3DBC-44FE-8FF6-B5A95A87BCB5}"/>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0.32390816326530608</c:v>
                </c:pt>
              </c:numCache>
            </c:numRef>
          </c:val>
          <c:extLst>
            <c:ext xmlns:c16="http://schemas.microsoft.com/office/drawing/2014/chart" uri="{C3380CC4-5D6E-409C-BE32-E72D297353CC}">
              <c16:uniqueId val="{00000006-3DBC-44FE-8FF6-B5A95A87BCB5}"/>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6C16-48C4-B813-D4EFF0E3D841}"/>
              </c:ext>
            </c:extLst>
          </c:dPt>
          <c:dPt>
            <c:idx val="1"/>
            <c:bubble3D val="0"/>
            <c:spPr>
              <a:solidFill>
                <a:srgbClr val="DBE6C4"/>
              </a:solidFill>
            </c:spPr>
            <c:extLst>
              <c:ext xmlns:c16="http://schemas.microsoft.com/office/drawing/2014/chart" uri="{C3380CC4-5D6E-409C-BE32-E72D297353CC}">
                <c16:uniqueId val="{00000003-6C16-48C4-B813-D4EFF0E3D841}"/>
              </c:ext>
            </c:extLst>
          </c:dPt>
          <c:val>
            <c:numRef>
              <c:f>'Data - Overview'!$A$89:$A$90</c:f>
              <c:numCache>
                <c:formatCode>0%</c:formatCode>
                <c:ptCount val="2"/>
                <c:pt idx="0">
                  <c:v>0.42652040816326531</c:v>
                </c:pt>
                <c:pt idx="1">
                  <c:v>0.57347959183673469</c:v>
                </c:pt>
              </c:numCache>
            </c:numRef>
          </c:val>
          <c:extLst>
            <c:ext xmlns:c16="http://schemas.microsoft.com/office/drawing/2014/chart" uri="{C3380CC4-5D6E-409C-BE32-E72D297353CC}">
              <c16:uniqueId val="{00000004-6C16-48C4-B813-D4EFF0E3D84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02BF-484C-886B-BC72C167AEDA}"/>
              </c:ext>
            </c:extLst>
          </c:dPt>
          <c:dPt>
            <c:idx val="1"/>
            <c:bubble3D val="0"/>
            <c:spPr>
              <a:solidFill>
                <a:schemeClr val="accent2">
                  <a:lumMod val="20000"/>
                  <a:lumOff val="80000"/>
                </a:schemeClr>
              </a:solidFill>
            </c:spPr>
            <c:extLst>
              <c:ext xmlns:c16="http://schemas.microsoft.com/office/drawing/2014/chart" uri="{C3380CC4-5D6E-409C-BE32-E72D297353CC}">
                <c16:uniqueId val="{00000003-02BF-484C-886B-BC72C167AEDA}"/>
              </c:ext>
            </c:extLst>
          </c:dPt>
          <c:val>
            <c:numRef>
              <c:f>'Data - Overview'!$A$89:$A$90</c:f>
              <c:numCache>
                <c:formatCode>0%</c:formatCode>
                <c:ptCount val="2"/>
                <c:pt idx="0">
                  <c:v>0.42652040816326531</c:v>
                </c:pt>
                <c:pt idx="1">
                  <c:v>0.57347959183673469</c:v>
                </c:pt>
              </c:numCache>
            </c:numRef>
          </c:val>
          <c:extLst>
            <c:ext xmlns:c16="http://schemas.microsoft.com/office/drawing/2014/chart" uri="{C3380CC4-5D6E-409C-BE32-E72D297353CC}">
              <c16:uniqueId val="{00000004-02BF-484C-886B-BC72C167AED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823-49A8-8663-ACCCD792F408}"/>
              </c:ext>
            </c:extLst>
          </c:dPt>
          <c:dPt>
            <c:idx val="1"/>
            <c:bubble3D val="0"/>
            <c:spPr>
              <a:solidFill>
                <a:srgbClr val="F7EBD9"/>
              </a:solidFill>
            </c:spPr>
            <c:extLst>
              <c:ext xmlns:c16="http://schemas.microsoft.com/office/drawing/2014/chart" uri="{C3380CC4-5D6E-409C-BE32-E72D297353CC}">
                <c16:uniqueId val="{00000003-9823-49A8-8663-ACCCD792F408}"/>
              </c:ext>
            </c:extLst>
          </c:dPt>
          <c:val>
            <c:numRef>
              <c:f>'Data - Overview'!$E$89:$E$90</c:f>
              <c:numCache>
                <c:formatCode>0%</c:formatCode>
                <c:ptCount val="2"/>
                <c:pt idx="0">
                  <c:v>0.42304081632653068</c:v>
                </c:pt>
                <c:pt idx="1">
                  <c:v>0.57695918367346932</c:v>
                </c:pt>
              </c:numCache>
            </c:numRef>
          </c:val>
          <c:extLst>
            <c:ext xmlns:c16="http://schemas.microsoft.com/office/drawing/2014/chart" uri="{C3380CC4-5D6E-409C-BE32-E72D297353CC}">
              <c16:uniqueId val="{00000004-9823-49A8-8663-ACCCD792F40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6049-4547-BA39-44AE2AFAA4D2}"/>
              </c:ext>
            </c:extLst>
          </c:dPt>
          <c:dPt>
            <c:idx val="1"/>
            <c:bubble3D val="0"/>
            <c:extLst>
              <c:ext xmlns:c16="http://schemas.microsoft.com/office/drawing/2014/chart" uri="{C3380CC4-5D6E-409C-BE32-E72D297353CC}">
                <c16:uniqueId val="{00000002-6049-4547-BA39-44AE2AFAA4D2}"/>
              </c:ext>
            </c:extLst>
          </c:dPt>
          <c:val>
            <c:numRef>
              <c:f>'Data - Overview'!$C$89:$C$90</c:f>
              <c:numCache>
                <c:formatCode>0%</c:formatCode>
                <c:ptCount val="2"/>
                <c:pt idx="0">
                  <c:v>0.17859183673469389</c:v>
                </c:pt>
                <c:pt idx="1">
                  <c:v>0.82140816326530608</c:v>
                </c:pt>
              </c:numCache>
            </c:numRef>
          </c:val>
          <c:extLst>
            <c:ext xmlns:c16="http://schemas.microsoft.com/office/drawing/2014/chart" uri="{C3380CC4-5D6E-409C-BE32-E72D297353CC}">
              <c16:uniqueId val="{00000003-6049-4547-BA39-44AE2AFAA4D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0.21833673469387757</c:v>
                </c:pt>
              </c:numCache>
            </c:numRef>
          </c:val>
          <c:extLst>
            <c:ext xmlns:c16="http://schemas.microsoft.com/office/drawing/2014/chart" uri="{C3380CC4-5D6E-409C-BE32-E72D297353CC}">
              <c16:uniqueId val="{00000000-6300-4797-95A0-36300EFAD62B}"/>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6300-4797-95A0-36300EFAD62B}"/>
              </c:ext>
            </c:extLst>
          </c:dPt>
          <c:val>
            <c:numRef>
              <c:f>'Data - Overview'!$D$138</c:f>
              <c:numCache>
                <c:formatCode>0%</c:formatCode>
                <c:ptCount val="1"/>
                <c:pt idx="0">
                  <c:v>0.36356122448979589</c:v>
                </c:pt>
              </c:numCache>
            </c:numRef>
          </c:val>
          <c:extLst>
            <c:ext xmlns:c16="http://schemas.microsoft.com/office/drawing/2014/chart" uri="{C3380CC4-5D6E-409C-BE32-E72D297353CC}">
              <c16:uniqueId val="{00000003-6300-4797-95A0-36300EFAD62B}"/>
            </c:ext>
          </c:extLst>
        </c:ser>
        <c:ser>
          <c:idx val="1"/>
          <c:order val="2"/>
          <c:spPr>
            <a:solidFill>
              <a:srgbClr val="1964C1"/>
            </a:solidFill>
          </c:spPr>
          <c:invertIfNegative val="0"/>
          <c:val>
            <c:numRef>
              <c:f>'Data - Overview'!$D$139</c:f>
              <c:numCache>
                <c:formatCode>0%</c:formatCode>
                <c:ptCount val="1"/>
                <c:pt idx="0">
                  <c:v>0.33686734693877557</c:v>
                </c:pt>
              </c:numCache>
            </c:numRef>
          </c:val>
          <c:extLst>
            <c:ext xmlns:c16="http://schemas.microsoft.com/office/drawing/2014/chart" uri="{C3380CC4-5D6E-409C-BE32-E72D297353CC}">
              <c16:uniqueId val="{00000004-6300-4797-95A0-36300EFAD62B}"/>
            </c:ext>
          </c:extLst>
        </c:ser>
        <c:ser>
          <c:idx val="0"/>
          <c:order val="3"/>
          <c:spPr>
            <a:solidFill>
              <a:srgbClr val="7D38BA"/>
            </a:solidFill>
          </c:spPr>
          <c:invertIfNegative val="0"/>
          <c:val>
            <c:numRef>
              <c:f>'Data - Overview'!$D$140</c:f>
              <c:numCache>
                <c:formatCode>0%</c:formatCode>
                <c:ptCount val="1"/>
                <c:pt idx="0">
                  <c:v>8.1377551020408168E-2</c:v>
                </c:pt>
              </c:numCache>
            </c:numRef>
          </c:val>
          <c:extLst>
            <c:ext xmlns:c16="http://schemas.microsoft.com/office/drawing/2014/chart" uri="{C3380CC4-5D6E-409C-BE32-E72D297353CC}">
              <c16:uniqueId val="{00000005-6300-4797-95A0-36300EFAD62B}"/>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7EAB-4FA2-B455-1DB95BD552C4}"/>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7EAB-4FA2-B455-1DB95BD552C4}"/>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7EAB-4FA2-B455-1DB95BD552C4}"/>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7EAB-4FA2-B455-1DB95BD552C4}"/>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7EAB-4FA2-B455-1DB95BD552C4}"/>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7EAB-4FA2-B455-1DB95BD552C4}"/>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7EAB-4FA2-B455-1DB95BD552C4}"/>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7EAB-4FA2-B455-1DB95BD552C4}"/>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7EAB-4FA2-B455-1DB95BD552C4}"/>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7EAB-4FA2-B455-1DB95BD552C4}"/>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7EAB-4FA2-B455-1DB95BD552C4}"/>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7EAB-4FA2-B455-1DB95BD552C4}"/>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7EAB-4FA2-B455-1DB95BD552C4}"/>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7EAB-4FA2-B455-1DB95BD552C4}"/>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7EAB-4FA2-B455-1DB95BD552C4}"/>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7EAB-4FA2-B455-1DB95BD552C4}"/>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7EAB-4FA2-B455-1DB95BD552C4}"/>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7EAB-4FA2-B455-1DB95BD552C4}"/>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7EAB-4FA2-B455-1DB95BD552C4}"/>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7EAB-4FA2-B455-1DB95BD552C4}"/>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7EAB-4FA2-B455-1DB95BD552C4}"/>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7EAB-4FA2-B455-1DB95BD552C4}"/>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7EAB-4FA2-B455-1DB95BD552C4}"/>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7EAB-4FA2-B455-1DB95BD552C4}"/>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7EAB-4FA2-B455-1DB95BD552C4}"/>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{5D1A3D02-EED4-4FDF-A553-18E7F27B0E7C}</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7EAB-4FA2-B455-1DB95BD552C4}"/>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{C909D8A5-F8F1-4749-8A22-AB3944736BAE}</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7EAB-4FA2-B455-1DB95BD552C4}"/>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{D798713E-8A8A-4E03-9F72-DE63590764B2}</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7EAB-4FA2-B455-1DB95BD552C4}"/>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{E585F128-92DB-4BB6-B064-11F02E1972FA}</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7EAB-4FA2-B455-1DB95BD552C4}"/>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{229C53B2-6FCA-4B31-ABEB-70616E8496AC}</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7EAB-4FA2-B455-1DB95BD552C4}"/>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{7A374CC6-A6CE-480D-AEDD-6D9194EF1B57}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7EAB-4FA2-B455-1DB95BD552C4}"/>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{837CF551-9432-4570-A185-2AD9A7E298C6}</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7EAB-4FA2-B455-1DB95BD552C4}"/>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{FBD6FC08-787C-4C07-82F1-A39669D6D364}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7EAB-4FA2-B455-1DB95BD552C4}"/>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{1465F3F8-3A35-4582-B7E4-40E4C86A982F}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7EAB-4FA2-B455-1DB95BD552C4}"/>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{3081BB77-21A8-444D-BCDD-9BA57A0E8D9C}</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7EAB-4FA2-B455-1DB95BD552C4}"/>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{66CE047A-E641-403F-8352-B3834315BF88}</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7EAB-4FA2-B455-1DB95BD552C4}"/>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{8F9F2ABD-A7CC-4839-9A5A-414BA9C737FB}</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7EAB-4FA2-B455-1DB95BD552C4}"/>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{DF99C8D7-0BFC-44DD-A44A-86F0AFD9F74A}</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7EAB-4FA2-B455-1DB95BD552C4}"/>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{2E493E49-4468-4DA1-A632-7FA09C3B9BA9}</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7EAB-4FA2-B455-1DB95BD552C4}"/>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{9B4927B9-5517-44D6-9F08-EC49513DE0DA}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7EAB-4FA2-B455-1DB95BD552C4}"/>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{B4A9A8F9-1AE3-4C82-9E40-4F4AEA1BE5EC}</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7EAB-4FA2-B455-1DB95BD552C4}"/>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{D8828B90-923D-4659-9765-9D4AED140727}</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7EAB-4FA2-B455-1DB95BD552C4}"/>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{A3CEFC76-2CCE-4A7E-9E60-EB2C53ECC15A}</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7EAB-4FA2-B455-1DB95BD552C4}"/>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{535C8F1F-3F9F-46CB-AB2C-176A14D71844}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7EAB-4FA2-B455-1DB95BD552C4}"/>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{3E18DFDE-74FB-4149-94D1-1046D3E566A5}</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7EAB-4FA2-B455-1DB95BD552C4}"/>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{3B85F3F9-1BBF-4814-8CA8-9EA9A1F29EB8}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7EAB-4FA2-B455-1DB95BD552C4}"/>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{C386D444-87C9-44A3-A55E-2E25AC3DA341}</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7EAB-4FA2-B455-1DB95BD552C4}"/>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{BB9B5214-2AA5-4437-971B-1D8AD022EF10}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7EAB-4FA2-B455-1DB95BD552C4}"/>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{76F92478-3F73-4CC0-956B-F4C43F3E5F44}</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7EAB-4FA2-B455-1DB95BD552C4}"/>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{624E68A2-C513-4739-9C00-FC84BB4EA868}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7EAB-4FA2-B455-1DB95BD552C4}"/>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0.01</c:v>
                </c:pt>
                <c:pt idx="1">
                  <c:v>0.1</c:v>
                </c:pt>
                <c:pt idx="2">
                  <c:v>0.1</c:v>
                </c:pt>
                <c:pt idx="3">
                  <c:v>0.04</c:v>
                </c:pt>
                <c:pt idx="4">
                  <c:v>0.01</c:v>
                </c:pt>
                <c:pt idx="5">
                  <c:v>0.01</c:v>
                </c:pt>
                <c:pt idx="6">
                  <c:v>0.02</c:v>
                </c:pt>
                <c:pt idx="7">
                  <c:v>0</c:v>
                </c:pt>
                <c:pt idx="8">
                  <c:v>0.02</c:v>
                </c:pt>
                <c:pt idx="9">
                  <c:v>0.09</c:v>
                </c:pt>
                <c:pt idx="10">
                  <c:v>0.02</c:v>
                </c:pt>
                <c:pt idx="11">
                  <c:v>0.03</c:v>
                </c:pt>
                <c:pt idx="12">
                  <c:v>0.03</c:v>
                </c:pt>
                <c:pt idx="13">
                  <c:v>0.05</c:v>
                </c:pt>
                <c:pt idx="14">
                  <c:v>0.05</c:v>
                </c:pt>
                <c:pt idx="15">
                  <c:v>0.05</c:v>
                </c:pt>
                <c:pt idx="16">
                  <c:v>0.1</c:v>
                </c:pt>
                <c:pt idx="17">
                  <c:v>0</c:v>
                </c:pt>
                <c:pt idx="18">
                  <c:v>0.03</c:v>
                </c:pt>
                <c:pt idx="19">
                  <c:v>0.01</c:v>
                </c:pt>
                <c:pt idx="20">
                  <c:v>0</c:v>
                </c:pt>
                <c:pt idx="21">
                  <c:v>0</c:v>
                </c:pt>
                <c:pt idx="22">
                  <c:v>0.06</c:v>
                </c:pt>
                <c:pt idx="23">
                  <c:v>0.02</c:v>
                </c:pt>
                <c:pt idx="24">
                  <c:v>0.04</c:v>
                </c:pt>
              </c:numCache>
            </c:numRef>
          </c:xVal>
          <c:yVal>
            <c:numRef>
              <c:f>'Customer View Chart'!$F$49:$F$73</c:f>
              <c:numCache>
                <c:formatCode>0</c:formatCode>
                <c:ptCount val="25"/>
                <c:pt idx="0">
                  <c:v>91.993926590969096</c:v>
                </c:pt>
                <c:pt idx="1">
                  <c:v>200</c:v>
                </c:pt>
                <c:pt idx="2">
                  <c:v>200</c:v>
                </c:pt>
                <c:pt idx="3">
                  <c:v>98.066432090077413</c:v>
                </c:pt>
                <c:pt idx="4">
                  <c:v>28.796577946768064</c:v>
                </c:pt>
                <c:pt idx="5">
                  <c:v>103.68482142857142</c:v>
                </c:pt>
                <c:pt idx="6">
                  <c:v>98.454429843153875</c:v>
                </c:pt>
                <c:pt idx="7">
                  <c:v>0</c:v>
                </c:pt>
                <c:pt idx="8">
                  <c:v>42.649323621227886</c:v>
                </c:pt>
                <c:pt idx="9">
                  <c:v>200</c:v>
                </c:pt>
                <c:pt idx="10">
                  <c:v>100.6009240542882</c:v>
                </c:pt>
                <c:pt idx="11">
                  <c:v>166.37106017191979</c:v>
                </c:pt>
                <c:pt idx="12">
                  <c:v>141.00688073394497</c:v>
                </c:pt>
                <c:pt idx="13">
                  <c:v>132.91911484166349</c:v>
                </c:pt>
                <c:pt idx="14">
                  <c:v>115.2282198848978</c:v>
                </c:pt>
                <c:pt idx="15">
                  <c:v>77.704643797118251</c:v>
                </c:pt>
                <c:pt idx="16">
                  <c:v>158.03772728991041</c:v>
                </c:pt>
                <c:pt idx="17">
                  <c:v>0</c:v>
                </c:pt>
                <c:pt idx="18">
                  <c:v>21.393629869199433</c:v>
                </c:pt>
                <c:pt idx="19">
                  <c:v>13.888574390049435</c:v>
                </c:pt>
                <c:pt idx="20">
                  <c:v>0</c:v>
                </c:pt>
                <c:pt idx="21">
                  <c:v>0</c:v>
                </c:pt>
                <c:pt idx="22">
                  <c:v>136.94221698113208</c:v>
                </c:pt>
                <c:pt idx="23">
                  <c:v>22.933381607530777</c:v>
                </c:pt>
                <c:pt idx="24">
                  <c:v>59.949408474940846</c:v>
                </c:pt>
              </c:numCache>
            </c:numRef>
          </c:yVal>
          <c:smooth val="0"/>
          <c:extLst>
            <c:ext xmlns:c16="http://schemas.microsoft.com/office/drawing/2014/chart" uri="{C3380CC4-5D6E-409C-BE32-E72D297353CC}">
              <c16:uniqueId val="{00000019-7EAB-4FA2-B455-1DB95BD552C4}"/>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107.81312785858871</c:v>
                </c:pt>
                <c:pt idx="1">
                  <c:v>113.45569587939683</c:v>
                </c:pt>
                <c:pt idx="2">
                  <c:v>105.36067488097088</c:v>
                </c:pt>
                <c:pt idx="3">
                  <c:v>117.12894102649203</c:v>
                </c:pt>
                <c:pt idx="4">
                  <c:v>109.9141606451883</c:v>
                </c:pt>
                <c:pt idx="5">
                  <c:v>114.3782243003353</c:v>
                </c:pt>
                <c:pt idx="6">
                  <c:v>118.13619576728398</c:v>
                </c:pt>
                <c:pt idx="7">
                  <c:v>99.387963975434573</c:v>
                </c:pt>
                <c:pt idx="8">
                  <c:v>120.06280913562242</c:v>
                </c:pt>
                <c:pt idx="9">
                  <c:v>108.9937176463531</c:v>
                </c:pt>
                <c:pt idx="10">
                  <c:v>110.69002411342541</c:v>
                </c:pt>
                <c:pt idx="11">
                  <c:v>102.25156362238592</c:v>
                </c:pt>
                <c:pt idx="12">
                  <c:v>99.155611829033802</c:v>
                </c:pt>
                <c:pt idx="13">
                  <c:v>128.90607889012151</c:v>
                </c:pt>
                <c:pt idx="14">
                  <c:v>105.05294051550993</c:v>
                </c:pt>
                <c:pt idx="15">
                  <c:v>109.69712041942338</c:v>
                </c:pt>
                <c:pt idx="16">
                  <c:v>100.23866812029574</c:v>
                </c:pt>
                <c:pt idx="17">
                  <c:v>97.608211642309527</c:v>
                </c:pt>
                <c:pt idx="18">
                  <c:v>99.844775208197717</c:v>
                </c:pt>
                <c:pt idx="19">
                  <c:v>92.895651968618225</c:v>
                </c:pt>
                <c:pt idx="20">
                  <c:v>89.818680155707355</c:v>
                </c:pt>
                <c:pt idx="21">
                  <c:v>92.787355237843755</c:v>
                </c:pt>
                <c:pt idx="22">
                  <c:v>97.466287051041988</c:v>
                </c:pt>
                <c:pt idx="23">
                  <c:v>95.351407890529018</c:v>
                </c:pt>
                <c:pt idx="24">
                  <c:v>100.19232464632771</c:v>
                </c:pt>
                <c:pt idx="25">
                  <c:v>112.18040050120601</c:v>
                </c:pt>
                <c:pt idx="26">
                  <c:v>100.68218532979645</c:v>
                </c:pt>
                <c:pt idx="27">
                  <c:v>100.00000000000003</c:v>
                </c:pt>
                <c:pt idx="28">
                  <c:v>112.52796972383676</c:v>
                </c:pt>
                <c:pt idx="29">
                  <c:v>110.2576394335907</c:v>
                </c:pt>
                <c:pt idx="30">
                  <c:v>125.31293325426796</c:v>
                </c:pt>
                <c:pt idx="31">
                  <c:v>125.08322683726783</c:v>
                </c:pt>
                <c:pt idx="32">
                  <c:v>99.422111286053166</c:v>
                </c:pt>
                <c:pt idx="33">
                  <c:v>124.17354347774629</c:v>
                </c:pt>
                <c:pt idx="34">
                  <c:v>103.65166255157538</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1332-4A42-86A8-91E59D84987D}"/>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A416-42FA-BF12-E2E11463AB47}"/>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F06-4DC4-9D01-24339445DA93}"/>
              </c:ext>
            </c:extLst>
          </c:dPt>
          <c:dPt>
            <c:idx val="1"/>
            <c:invertIfNegative val="0"/>
            <c:bubble3D val="0"/>
            <c:spPr>
              <a:solidFill>
                <a:srgbClr val="89756E"/>
              </a:solidFill>
            </c:spPr>
            <c:extLst>
              <c:ext xmlns:c16="http://schemas.microsoft.com/office/drawing/2014/chart" uri="{C3380CC4-5D6E-409C-BE32-E72D297353CC}">
                <c16:uniqueId val="{00000003-EF06-4DC4-9D01-24339445DA93}"/>
              </c:ext>
            </c:extLst>
          </c:dPt>
          <c:dPt>
            <c:idx val="2"/>
            <c:invertIfNegative val="0"/>
            <c:bubble3D val="0"/>
            <c:spPr>
              <a:solidFill>
                <a:srgbClr val="30499F"/>
              </a:solidFill>
            </c:spPr>
            <c:extLst>
              <c:ext xmlns:c16="http://schemas.microsoft.com/office/drawing/2014/chart" uri="{C3380CC4-5D6E-409C-BE32-E72D297353CC}">
                <c16:uniqueId val="{00000005-EF06-4DC4-9D01-24339445DA93}"/>
              </c:ext>
            </c:extLst>
          </c:dPt>
          <c:dPt>
            <c:idx val="3"/>
            <c:invertIfNegative val="0"/>
            <c:bubble3D val="0"/>
            <c:spPr>
              <a:solidFill>
                <a:srgbClr val="C1C630"/>
              </a:solidFill>
            </c:spPr>
            <c:extLst>
              <c:ext xmlns:c16="http://schemas.microsoft.com/office/drawing/2014/chart" uri="{C3380CC4-5D6E-409C-BE32-E72D297353CC}">
                <c16:uniqueId val="{00000007-EF06-4DC4-9D01-24339445DA93}"/>
              </c:ext>
            </c:extLst>
          </c:dPt>
          <c:dPt>
            <c:idx val="4"/>
            <c:invertIfNegative val="0"/>
            <c:bubble3D val="0"/>
            <c:spPr>
              <a:solidFill>
                <a:srgbClr val="AB347D"/>
              </a:solidFill>
            </c:spPr>
            <c:extLst>
              <c:ext xmlns:c16="http://schemas.microsoft.com/office/drawing/2014/chart" uri="{C3380CC4-5D6E-409C-BE32-E72D297353CC}">
                <c16:uniqueId val="{00000009-EF06-4DC4-9D01-24339445DA93}"/>
              </c:ext>
            </c:extLst>
          </c:dPt>
          <c:val>
            <c:numRef>
              <c:f>'Wellbeing Acorn Group'!$K$13:$K$17</c:f>
              <c:numCache>
                <c:formatCode>0</c:formatCode>
                <c:ptCount val="5"/>
                <c:pt idx="0">
                  <c:v>197.09537116406653</c:v>
                </c:pt>
                <c:pt idx="1">
                  <c:v>128.93883112950439</c:v>
                </c:pt>
                <c:pt idx="2">
                  <c:v>121.84625249358791</c:v>
                </c:pt>
                <c:pt idx="3">
                  <c:v>37.312876536267972</c:v>
                </c:pt>
                <c:pt idx="4">
                  <c:v>173.19463087248323</c:v>
                </c:pt>
              </c:numCache>
            </c:numRef>
          </c:val>
          <c:extLst>
            <c:ext xmlns:c16="http://schemas.microsoft.com/office/drawing/2014/chart" uri="{C3380CC4-5D6E-409C-BE32-E72D297353CC}">
              <c16:uniqueId val="{0000000A-EF06-4DC4-9D01-24339445DA93}"/>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5BA-4BDB-9295-5C9EAAAF5DD0}"/>
              </c:ext>
            </c:extLst>
          </c:dPt>
          <c:dPt>
            <c:idx val="1"/>
            <c:invertIfNegative val="0"/>
            <c:bubble3D val="0"/>
            <c:spPr>
              <a:solidFill>
                <a:srgbClr val="89756E"/>
              </a:solidFill>
            </c:spPr>
            <c:extLst>
              <c:ext xmlns:c16="http://schemas.microsoft.com/office/drawing/2014/chart" uri="{C3380CC4-5D6E-409C-BE32-E72D297353CC}">
                <c16:uniqueId val="{00000003-65BA-4BDB-9295-5C9EAAAF5DD0}"/>
              </c:ext>
            </c:extLst>
          </c:dPt>
          <c:dPt>
            <c:idx val="2"/>
            <c:invertIfNegative val="0"/>
            <c:bubble3D val="0"/>
            <c:spPr>
              <a:solidFill>
                <a:srgbClr val="30499F"/>
              </a:solidFill>
            </c:spPr>
            <c:extLst>
              <c:ext xmlns:c16="http://schemas.microsoft.com/office/drawing/2014/chart" uri="{C3380CC4-5D6E-409C-BE32-E72D297353CC}">
                <c16:uniqueId val="{00000005-65BA-4BDB-9295-5C9EAAAF5DD0}"/>
              </c:ext>
            </c:extLst>
          </c:dPt>
          <c:dPt>
            <c:idx val="3"/>
            <c:invertIfNegative val="0"/>
            <c:bubble3D val="0"/>
            <c:spPr>
              <a:solidFill>
                <a:srgbClr val="C1C630"/>
              </a:solidFill>
            </c:spPr>
            <c:extLst>
              <c:ext xmlns:c16="http://schemas.microsoft.com/office/drawing/2014/chart" uri="{C3380CC4-5D6E-409C-BE32-E72D297353CC}">
                <c16:uniqueId val="{00000007-65BA-4BDB-9295-5C9EAAAF5DD0}"/>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0.33</c:v>
                </c:pt>
                <c:pt idx="1">
                  <c:v>0.22</c:v>
                </c:pt>
                <c:pt idx="2">
                  <c:v>0.27</c:v>
                </c:pt>
                <c:pt idx="3">
                  <c:v>0.16</c:v>
                </c:pt>
              </c:numCache>
            </c:numRef>
          </c:val>
          <c:extLst>
            <c:ext xmlns:c16="http://schemas.microsoft.com/office/drawing/2014/chart" uri="{C3380CC4-5D6E-409C-BE32-E72D297353CC}">
              <c16:uniqueId val="{00000008-65BA-4BDB-9295-5C9EAAAF5DD0}"/>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65BA-4BDB-9295-5C9EAAAF5DD0}"/>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91.993926590969096</c:v>
                </c:pt>
                <c:pt idx="1">
                  <c:v>500.54741379310343</c:v>
                </c:pt>
                <c:pt idx="2">
                  <c:v>224.11784314872213</c:v>
                </c:pt>
                <c:pt idx="3">
                  <c:v>98.066432090077413</c:v>
                </c:pt>
                <c:pt idx="4">
                  <c:v>28.796577946768064</c:v>
                </c:pt>
              </c:numCache>
            </c:numRef>
          </c:val>
          <c:extLst>
            <c:ext xmlns:c16="http://schemas.microsoft.com/office/drawing/2014/chart" uri="{C3380CC4-5D6E-409C-BE32-E72D297353CC}">
              <c16:uniqueId val="{00000000-8504-4788-B64D-0B04B292395A}"/>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103.68482142857142</c:v>
                </c:pt>
                <c:pt idx="1">
                  <c:v>98.454429843153875</c:v>
                </c:pt>
                <c:pt idx="2">
                  <c:v>0</c:v>
                </c:pt>
                <c:pt idx="3">
                  <c:v>42.649323621227886</c:v>
                </c:pt>
                <c:pt idx="4">
                  <c:v>260.24477091633463</c:v>
                </c:pt>
                <c:pt idx="5">
                  <c:v>100.6009240542882</c:v>
                </c:pt>
                <c:pt idx="6">
                  <c:v>166.37106017191979</c:v>
                </c:pt>
                <c:pt idx="7">
                  <c:v>141.00688073394497</c:v>
                </c:pt>
              </c:numCache>
            </c:numRef>
          </c:val>
          <c:extLst>
            <c:ext xmlns:c16="http://schemas.microsoft.com/office/drawing/2014/chart" uri="{C3380CC4-5D6E-409C-BE32-E72D297353CC}">
              <c16:uniqueId val="{00000000-6E77-47DE-A564-F6A862DF3177}"/>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132.91911484166349</c:v>
                </c:pt>
                <c:pt idx="1">
                  <c:v>115.2282198848978</c:v>
                </c:pt>
                <c:pt idx="2">
                  <c:v>77.704643797118251</c:v>
                </c:pt>
                <c:pt idx="3">
                  <c:v>158.03772728991041</c:v>
                </c:pt>
                <c:pt idx="4">
                  <c:v>0</c:v>
                </c:pt>
              </c:numCache>
            </c:numRef>
          </c:val>
          <c:extLst>
            <c:ext xmlns:c16="http://schemas.microsoft.com/office/drawing/2014/chart" uri="{C3380CC4-5D6E-409C-BE32-E72D297353CC}">
              <c16:uniqueId val="{00000000-B999-4DC6-A92F-1DBE602E408C}"/>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21.393629869199433</c:v>
                </c:pt>
                <c:pt idx="1">
                  <c:v>13.888574390049435</c:v>
                </c:pt>
                <c:pt idx="2">
                  <c:v>0</c:v>
                </c:pt>
                <c:pt idx="3">
                  <c:v>0</c:v>
                </c:pt>
                <c:pt idx="4">
                  <c:v>136.94221698113208</c:v>
                </c:pt>
                <c:pt idx="5">
                  <c:v>22.933381607530777</c:v>
                </c:pt>
                <c:pt idx="6">
                  <c:v>59.949408474940846</c:v>
                </c:pt>
              </c:numCache>
            </c:numRef>
          </c:val>
          <c:extLst>
            <c:ext xmlns:c16="http://schemas.microsoft.com/office/drawing/2014/chart" uri="{C3380CC4-5D6E-409C-BE32-E72D297353CC}">
              <c16:uniqueId val="{00000000-C522-4F82-A3F5-70AB393CC0F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184.0364500792393</c:v>
                </c:pt>
                <c:pt idx="2">
                  <c:v>0</c:v>
                </c:pt>
              </c:numCache>
            </c:numRef>
          </c:val>
          <c:extLst>
            <c:ext xmlns:c16="http://schemas.microsoft.com/office/drawing/2014/chart" uri="{C3380CC4-5D6E-409C-BE32-E72D297353CC}">
              <c16:uniqueId val="{00000000-6445-4BEE-B5EF-B09118A92230}"/>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500.54741379310343</c:v>
                </c:pt>
                <c:pt idx="1">
                  <c:v>260.24477091633463</c:v>
                </c:pt>
                <c:pt idx="2">
                  <c:v>224.11784314872213</c:v>
                </c:pt>
                <c:pt idx="3">
                  <c:v>184.0364500792393</c:v>
                </c:pt>
                <c:pt idx="4">
                  <c:v>166.37106017191979</c:v>
                </c:pt>
                <c:pt idx="5">
                  <c:v>158.03772728991041</c:v>
                </c:pt>
                <c:pt idx="6">
                  <c:v>141.00688073394497</c:v>
                </c:pt>
                <c:pt idx="7">
                  <c:v>136.94221698113208</c:v>
                </c:pt>
                <c:pt idx="8">
                  <c:v>132.91911484166349</c:v>
                </c:pt>
                <c:pt idx="9">
                  <c:v>115.2282198848978</c:v>
                </c:pt>
                <c:pt idx="10">
                  <c:v>103.68482142857142</c:v>
                </c:pt>
                <c:pt idx="11">
                  <c:v>100.6009240542882</c:v>
                </c:pt>
                <c:pt idx="12">
                  <c:v>98.454429843153875</c:v>
                </c:pt>
                <c:pt idx="13">
                  <c:v>98.066432090077413</c:v>
                </c:pt>
                <c:pt idx="14">
                  <c:v>91.993926590969096</c:v>
                </c:pt>
                <c:pt idx="15">
                  <c:v>77.704643797118251</c:v>
                </c:pt>
                <c:pt idx="16">
                  <c:v>59.949408474940846</c:v>
                </c:pt>
                <c:pt idx="17">
                  <c:v>42.649323621227886</c:v>
                </c:pt>
                <c:pt idx="18">
                  <c:v>28.796577946768064</c:v>
                </c:pt>
                <c:pt idx="19">
                  <c:v>22.933381607530777</c:v>
                </c:pt>
                <c:pt idx="20">
                  <c:v>21.393629869199433</c:v>
                </c:pt>
                <c:pt idx="21">
                  <c:v>13.888574390049435</c:v>
                </c:pt>
                <c:pt idx="22">
                  <c:v>0</c:v>
                </c:pt>
                <c:pt idx="23">
                  <c:v>0</c:v>
                </c:pt>
                <c:pt idx="24">
                  <c:v>0</c:v>
                </c:pt>
                <c:pt idx="25">
                  <c:v>0</c:v>
                </c:pt>
                <c:pt idx="26">
                  <c:v>0</c:v>
                </c:pt>
              </c:numCache>
            </c:numRef>
          </c:val>
          <c:extLst>
            <c:ext xmlns:c16="http://schemas.microsoft.com/office/drawing/2014/chart" uri="{C3380CC4-5D6E-409C-BE32-E72D297353CC}">
              <c16:uniqueId val="{00000000-4F8A-4269-9D34-E1C8ABCDE5CE}"/>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0F466A9-3F74-4673-B1C1-E3F259643E24}"/>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E84DB010-F902-4613-A6BC-FF51B0165E4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C14BB006-AC30-4C30-9AF8-B6B8FEC8B7C1}"/>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72C6D547-046A-4F60-ABD9-2F54AF65F3BC}"/>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46A29060-D9A1-47A1-8790-6C034B01454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8B653684-48D5-4C89-8A94-29E196F6B47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75F6DB51-0F6E-4975-A8C4-84BAF97F6B23}"/>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A84EF18-DD82-4F0E-B4F0-E0493AEAC04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0247028-CED0-4C10-9205-502F9DAB173C}"/>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5BE8E51-9188-4D8C-B010-238536CD418A}"/>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6EF7E188-96CE-4C85-9A41-64A20C67B8A9}"/>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607B670E-1EB0-45A0-86D3-FAEF6A51FC85}"/>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B06BB2F1-9705-44C9-A145-756EE6574981}"/>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9A72DA6B-D41F-4170-80B2-F793A2260739}"/>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E391633-ED5B-410A-8FA0-397B07972002}"/>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8B8A7109-FFC6-4581-B7BA-6E4A3E12D2C2}"/>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B2535EED-2C69-4F03-96A7-8440F2E0936D}"/>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CE190D85-DF44-4836-8199-EF058B3FC00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646CC4C8-ED1D-4BF2-B279-7BF88F61FDD8}"/>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0C23E5F0-BD2B-4D70-859A-4AC2A19EE760}"/>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2A860426-A437-4E51-B107-E52E24CD1893}"/>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9E454C8F-5EDC-4802-8929-510DA45687BB}"/>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F617D08C-725A-402B-95DE-9EDF0DF4CCA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757E9263-8D6D-44B9-A722-612957F0A01D}"/>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A19E12E9-0EF5-4A97-8490-8E6F14250BFA}"/>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7501CC78-DEE1-4B4E-B91A-C90C19D68EC8}"/>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9F691775-0FEB-4030-8051-8ACAD6690782}"/>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F1AC81D0-A7C0-440F-8820-FB5E951C1B2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7AA84CF-5F1D-460E-A0BF-B76D1763FF09}"/>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AAE0BEE7-E7F0-428C-BF54-537E444532C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B751106-3AEC-4B4A-BAE3-5AEDCDC78CF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AC551C03-B189-467C-844A-8A1A32EB4454}"/>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E1025712-3FBD-4C0A-8E30-3D339F385C20}"/>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1090728A-8282-4AB9-BAF8-08E3C4EF0CD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124A50D0-7976-4CCF-BEC3-4D43B43D09EF}"/>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2E0314C-EB95-44CA-8DEA-8D473F4CCF41}"/>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CD949DA-CC50-4992-9128-28A7B9A4058E}"/>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CE12D22E-869D-40A1-8F35-F6AB760C997C}"/>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89C063CA-5BE3-40A9-89CD-E9308FB5E82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12ECAF66-AAD5-4331-8091-3F898C9BD8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728C93E3-DCF8-43EB-A0E6-B099202FF03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21482459-FE66-4FE8-9E36-745755ECA25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64F1A92-4C60-4490-A2E1-AFBC52C351C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6B098B8-78EF-4276-A8B6-8D2C77071327}"/>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D44404CC-1E53-44EC-B95F-67DBCCCA2F68}"/>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580F5F22-50D9-4B47-A7AD-7A3BD020475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95655BAD-A00A-45C8-B766-FFA995D54F5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99E1405-C9DA-4A4E-900F-914A72D8285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F78985C8-C78A-42D5-AF72-DBDC6646A51D}"/>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96367B5-1EBA-4374-B272-A76881406BB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1560262-164E-4F43-A7AE-DFD03ECD8DA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4824E1EF-51F5-4286-B0DA-D5F083215511}"/>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58A948D1-6FFC-4730-B4BA-49CF65A1E37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FCFABA6-40CD-406C-B088-F26F5D093A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8986175B-3BE2-48DE-977E-F6E93165CC76}"/>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D43BDBB-4BD9-4FE6-BE39-8C590646714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5A1A520B-0AE6-490F-A887-23BF5E086606}"/>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15030B0C-0346-4D5A-BFA2-496AF62E3E4C}"/>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F7C9785-28FC-40D8-8D2A-783A2566E100}"/>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22810AE-3C07-44B3-8CF3-D04F02BD21C1}"/>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7799ABC-8FA6-4C6B-B5DA-E23FB04631C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0858B7F-0835-47CF-98D7-7EBF380CDD3D}"/>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217FF09-B362-4B00-9978-41A0BE4BB77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C1184C0-FB89-44B0-ABE1-523FECA527F1}"/>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22EB5DE-F884-4FEA-9A8E-830AA0383569}"/>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4959AD2-6C46-4D9C-A8E2-6985864ED3F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E4FE0F4-9A0C-4D81-918C-48A531A3F2E2}"/>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E77A5B3-0B44-4C44-9321-0B344D9F28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167B7F0-E402-43C1-A69E-80732D0D9ED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40063E95-28DF-49D4-A2DE-3A8AA9CD79B8}"/>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89156826-28E8-40E7-9985-33C6CDE8169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411613B4-E6EE-43FB-B38E-36B1CAD0C0D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EA68744E-83A0-4953-B2AF-3206C4EE025E}"/>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6B94D75A-D781-4D6C-8D2A-2E385404C692}"/>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AE67477F-8E23-42C9-A479-80493809D66E}"/>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FB309FCF-6B64-46D9-839F-66DE468137A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327E0494-E8B3-4779-8786-FA8FA984140E}"/>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109A6E99-8A09-48A5-B8B9-49F304443B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4A9DE543-42B6-4309-A0CE-3A097C5DD7A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F1F4FB6-155D-475C-85E8-64C4AF23AFAD}"/>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20C68EF-2062-4A74-969E-1F8B7DCABD0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4B9D3C1E-6F6B-443D-8184-E5F98A440A9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2193B90D-2C4F-4026-91AE-4E058A1ABA4D}"/>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3F468AB4-6DD9-4888-9BF4-E47A93FA75D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8CB83876-5C95-4291-B789-D3BB4C01A716}"/>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4D5FA834-84CC-4E55-890C-F34B65463CED}"/>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6B52674-1F98-4C12-9202-6E1B0822912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EBE859E2-5F53-40FD-90D1-A2A177B4AFBC}"/>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DE05833E-EBA2-4CCA-86A9-62269B7DB741}"/>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6907FD76-3615-4A2D-8E69-E639C09A445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410D3C22-4CE1-4078-85C9-0ABD4F893871}"/>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FB1797F5-793D-41E9-8795-5B356148AF68}"/>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65A700B4-036E-41DA-879A-3DE83CF713D7}"/>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A354EE29-222B-4BCC-A9E9-12ABE8DC53DF}"/>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F93B20F-C565-4BF4-A9C7-2CBA9954E70B}"/>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16385064-EC47-4B70-ADE8-1A3613A600EB}"/>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105</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F72632E5-2304-463B-82F5-B76CA9D79E23}"/>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108</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9C7ABA2C-229D-422F-8A2B-0747C6DD0908}"/>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120</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086FAD8D-0B5A-43F6-85E7-600D7B86F8D0}"/>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118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D3A85392-8300-43E7-B8C0-A7F0B6D04990}"/>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1E4D4A69-1BB2-4EE0-A0F0-7F278B25DC25}"/>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4E4CA9CA-947D-4305-853C-90A37AEEE287}"/>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CAAF87A-CEFF-40CF-A6DA-5DC056900C7A}"/>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962C8E97-6B37-4CD7-A1C8-C16C8C7D9247}"/>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4E03FBE9-21D1-4844-AF0D-4EE5D9C30D60}"/>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DCF4B489-5357-4DE1-AA0C-64B31BE9DB7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C6B1646-D881-4E13-803D-089776A82644}"/>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D0500AEB-0BF6-4991-8E7F-4D7B0F944AAC}"/>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796CBCC8-3179-46DB-AF6A-726F0DD64A4D}"/>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ADCFC7D3-9162-4C72-A23C-7E80E4844631}"/>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9F0D2C1F-5B91-4863-B8F1-9015A5B461B1}"/>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8CF09907-19D0-45A5-9660-C3716C28BE53}"/>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1575B19E-E9A5-457E-B65C-98ABF21679A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F5DE35D4-4632-4CB8-A274-3C51D7D8FF94}"/>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6951F264-48D4-4D1F-9B7B-52D0E11DDE77}"/>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0AF7D75-4931-48C2-B8D1-E58BC06EBF0C}"/>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C3A585C8-BAAB-4331-B5D5-2F3CAFF5960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75C8DDB7-F147-45C4-AC16-C9E8CDCEE494}"/>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AFAF1143-9A11-4A39-9D21-057C9616217F}"/>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1EE4B48C-B93E-4E56-9C07-402C7153A2F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4D3872FC-A693-40F2-A843-4D788CA154DC}"/>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326A5E4F-6F83-42B6-B03A-22BD930E379F}"/>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3A18099A-7C01-4D1A-B5D9-843A2A9FBE3B}"/>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A59E3B4C-E2BA-4448-B945-20EB28A556E2}"/>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E8302305-8BCD-427A-9ED7-0F010B121602}"/>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125D3440-9881-4245-A7CE-DC8C26AF4447}"/>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114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E19D36F7-D9DB-440C-A2A4-C9908837E586}"/>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57F88836-9776-4FFF-8EB4-9EAC80A1ED56}"/>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666347E0-8542-431C-9834-6D1AB2BA0E60}"/>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A3CE88D9-5746-4180-9B3E-FB2ED3D5F6F8}"/>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1DE8A63A-05EC-49FB-9E53-5A5A6939BB0D}"/>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3FCBD908-EAB3-4868-AA9F-982770EFCA6E}"/>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111</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0710B527-38B6-4EC4-8645-93CD52248481}"/>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D629D9E8-F157-4501-9C3C-CFED18A20E2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011FE254-88CC-4CF1-8B7C-BFC7AD994376}"/>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109</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B4CD8F44-CF44-4831-9A66-2F41DE96550F}"/>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0E79630B-A5E0-4513-9C60-F80F15DE8A8A}"/>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076F7D7C-2497-4367-8269-F314341B8917}"/>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5E6C5264-587B-4102-A507-2BAE45A4F99F}"/>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2BD8EB9F-FDF9-4FD4-B089-37BF7A9E376C}"/>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11%</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16329B0C-82CF-48B0-98AA-4B562717B45C}"/>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124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57B5847E-E971-4D66-A32E-7180EB3C481E}"/>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D9E319D5-BD9F-40D9-A4D8-1248220C53BB}"/>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26%</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A846895C-D920-4EEF-AEFA-9943288570EE}"/>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122</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4271109F-2A00-4CEA-9A91-01FD59550F65}"/>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3D061BFA-1992-44AD-A9D3-E68C80AD6AB5}"/>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03DF0BDB-78CC-4277-A322-25FE56D3DA31}"/>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107</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D9E528A0-0B2C-4676-A6C9-7926B1F6DF2F}"/>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F4640700-C1DF-49CD-B14B-FB59665B57E1}"/>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DA9D2B9F-CB7C-4FDD-8075-1443680D7C92}"/>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20E6CCD-E950-41E2-B883-2CB833547F72}"/>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CEA3E04F-7D6C-41CA-A3F9-B5D71989A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5396E68-FC22-4BDA-BDDA-246B5727286D}"/>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A582F16A-2C67-4654-8461-7D1064CC3EF6}"/>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43%</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E132AD8C-1BAF-460C-8D4F-1E528EF39614}"/>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55A8CB31-6B45-4FA3-B05D-4D0B36353E19}"/>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06F9F59D-8651-4294-98D9-BCC480381786}"/>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E5E1B680-F174-4F1D-A0D6-B462976B2DF1}"/>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E63AE13F-033D-4900-B386-5DF2056CFBED}"/>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797F1CF5-0CFE-4869-A88E-9A3107FE0CA3}"/>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18%</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E4E344E1-03C0-483E-B8B8-58976906417B}"/>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134</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7958D2B2-CDE3-40F9-8AC6-75D043A7ECB6}"/>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F9E1CEA7-D8A2-4AFC-80DB-C8C3D2DF39AE}"/>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8964CA62-95CD-4BEF-9839-F0799B233C9F}"/>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845162D1-9331-401D-B7E4-F5472B555236}"/>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75DEC9D6-8163-4F2D-94AB-3D063E75CA0B}"/>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20063649-73C4-4B68-90F4-11438379B02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41.4</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07121544-5128-4D39-9048-2BC166D1DE2C}"/>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250BE6B-D827-4876-A2E9-E7BBE1C7DC0D}"/>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04881A37-E51C-40C9-8C3E-D19DD1F1220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FAAE95D0-B53E-4042-B6A1-FF6FF0A18CEE}"/>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BFFFEFF-4FDC-4F74-BA3F-78E4741211B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8C8E6867-606E-4067-BA05-2A831BE2D91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CA9D06F-274E-4245-BA62-B2B9F91705B5}"/>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A41DB965-F1D9-44C0-B1CB-D126E6090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A1408B5D-7480-4716-BD5A-83149115525E}"/>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57FDF9FA-BA36-4883-BD59-ACA412F6F9A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97F16ED2-900D-4C63-B60F-62B02E0424B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C92512F7-AD82-4348-801B-5AE0BEDCC82E}"/>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9274700F-DC8E-4DDF-9961-98F9257B119C}"/>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B47ADA6-E50C-4599-93F8-FE077B8D7C65}"/>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DF7A8F67-542C-4F76-88BA-350D29C5AA3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60826D6-8E1F-487B-BE3C-4E15354F50C0}"/>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D522CE8-8838-4547-8630-50395305C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E24F4784-ACB7-474A-8316-597D656A24E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8A6DC9FD-13F5-417B-B39A-460558A0ED20}"/>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A74D74B5-7671-41BE-B2CC-6819BE7C3BA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76140CCE-8869-4F5F-B563-1528D2EEED2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2497E13E-EF88-441C-8A0B-E1FD0E408A6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5C925743-3A41-4E55-B89A-63155618BA3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BBC5E706-93A6-4E26-84BF-87043FE5BB1B}"/>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196CFFC9-9935-489B-8270-99099E585F33}"/>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42A78C6F-05F0-4D2C-B254-A5A17183B3E5}"/>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E39E45C6-876C-4ED8-B442-C1B8FD1E253B}"/>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5D46E373-D169-4E5A-A228-E3031B3345B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920C7428-A99F-4144-8936-E0C644844D44}"/>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14648394-DF12-4CE9-8417-0457CB6EE6D0}"/>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A59D8CF-CB7F-469F-9506-8F8A4F8F6B1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113</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380D25AB-C424-4F99-9D79-5BD878DBD170}"/>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0A5F757B-D184-44AD-B0CE-3EAAAE2AE827}"/>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1F483008-8ADE-437D-AFB4-AA9F8234ED43}"/>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DA5A91F3-5B84-4D2E-8D09-5676931873FF}"/>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93</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E03E9222-5AE1-4BD2-9781-C4C22CD78CF0}"/>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0175C15-6285-4764-B650-1F835A159E4F}"/>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5F1CD957-9DCB-42CE-A59E-07AECDBBFFD3}"/>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26%</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40C343BC-1F9E-4829-A4A2-5070113000D8}"/>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8EF63419-76EE-4EBE-9BCD-0DA69740C085}"/>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F1978B2-1BD4-43F1-9624-C75DB734BEA8}"/>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19%</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BEF651FB-6022-473F-8D5F-4CB1896BA6F9}"/>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32%</a:t>
            </a:fld>
            <a:endParaRPr lang="en-GB" sz="4800" b="1">
              <a:solidFill>
                <a:srgbClr val="92D050"/>
              </a:solidFill>
            </a:endParaRPr>
          </a:p>
        </xdr:txBody>
      </xdr:sp>
      <xdr:pic>
        <xdr:nvPicPr>
          <xdr:cNvPr id="151" name="Picture 150">
            <a:extLst>
              <a:ext uri="{FF2B5EF4-FFF2-40B4-BE49-F238E27FC236}">
                <a16:creationId xmlns:a16="http://schemas.microsoft.com/office/drawing/2014/main" id="{7B3636D2-C3A0-4ACB-A8CB-E0682387F8A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0DD47D23-57C1-4A82-BD89-11191E269B0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1852BF65-B55C-412B-86CF-8498FCD838D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D243F91E-5816-4C6E-9403-4DB9D23E616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889C40E0-AD75-4882-8FC2-8F46DE7762AB}"/>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4A0694BC-A343-4576-A374-50525E7636D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6792A5DC-060A-4D62-91EB-3B797DCF85E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061B7F8B-DBF0-41B7-90ED-08515EED30AC}"/>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4840E3AC-E856-4571-B4A6-D372F390DE3A}"/>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86</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ADF3CC44-CC55-40C9-A416-7A28ADF8E083}"/>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A609CC3C-2F86-47FE-8311-F324E1244F12}"/>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133</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0FB52906-5EEE-40B5-85FF-049875228C6B}"/>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120</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E927213B-818A-46B2-BFEF-70845C8EC1DF}"/>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102</a:t>
            </a:fld>
            <a:endParaRPr lang="en-GB" sz="500" b="1">
              <a:solidFill>
                <a:schemeClr val="bg1"/>
              </a:solidFill>
            </a:endParaRPr>
          </a:p>
        </xdr:txBody>
      </xdr:sp>
      <xdr:pic>
        <xdr:nvPicPr>
          <xdr:cNvPr id="164" name="Picture 163">
            <a:extLst>
              <a:ext uri="{FF2B5EF4-FFF2-40B4-BE49-F238E27FC236}">
                <a16:creationId xmlns:a16="http://schemas.microsoft.com/office/drawing/2014/main" id="{1F638D6E-75BF-4380-9019-B50B64C5D0E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32B480FF-6490-4778-8A38-705B5A94262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69797D5-0FC0-4A04-89D8-AEAA2EA16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046D798A-AC63-49CD-AC1F-5704939DB04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EB175330-E64C-4BE6-BF5C-8C7D782A7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1C8085AE-35ED-4155-BF4A-8CEF04C35C44}"/>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7CE49E06-4C3D-4941-9CD8-CA884F566851}"/>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9BD2BE50-E9B3-470A-BA2A-B231EFC11A6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6F0617FF-014A-4AA5-A01D-DEA4344C9A42}"/>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8CC9087-B80F-41BD-9A6A-8A306EECE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F8F3D34-22C2-4F9B-860A-45D9F6E32070}"/>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4E9340FA-AFF5-47B8-89D9-D32E8298F7AE}"/>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33A71393-372C-4069-9592-823070619FA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A7F5F035-6EEE-4E25-9C3B-161A9BB4940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B8E24AB9-8B7B-4ABF-AD68-E04F73B2AB29}"/>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AD4BB850-921B-47CC-8427-A5CFC27B33D0}"/>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4F293F27-29E4-4B80-A9ED-ACFEBFB18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6B6272F-2B46-4B56-96EF-856B067F46C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AB2AB367-FB4A-4E3D-B106-AED890737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B2B8CE4D-D1EE-4B0D-AB2F-7480EA67C998}"/>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22%</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9E83E97C-597E-4F17-A1E2-3C3A7D35F120}"/>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11C8A1BF-76A3-438F-80F1-6A3F3A2D4149}"/>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D3773DA7-4C37-47C2-AE28-E8AD68B63C6F}"/>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36%</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32DF8992-33BF-4D84-BCAA-679DC340AB6C}"/>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2A6B213C-2D77-4C85-955C-31E5F306881F}"/>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B2045AB9-F929-4AB0-A87D-296A3D7B2903}"/>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22678F4B-FBE4-4756-9418-2C506BB3A3E6}"/>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119</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2823FFC3-0EFA-4DA0-A860-1B001311DAE7}"/>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94</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27C4BC18-3B80-4CD8-BD65-E248E9209831}"/>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97</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181E5919-47C7-4D41-B750-1B3A5469C46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40555A82-AE2A-4767-BA5A-12CFC4D6D2CF}"/>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711BF90C-3229-474E-BE6D-6055A51D17CE}"/>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53768F32-4657-472A-A5D6-AE8A68CD5BC0}"/>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9E51A4DC-7FF3-463A-8ACA-3DE456FA4DC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FB2EE6D-DA29-49CD-9EA4-75EEB8F791A8}"/>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592F686D-856C-4044-895F-EE946BF99CC2}"/>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F1FF1C3B-74D9-4250-96CC-5166F8A36F3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E879731D-8C21-4788-8623-50AE26B858D8}"/>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3BE7E242-B742-49B6-975C-38DD4CFDC2DB}"/>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C24128A3-C7CA-48D5-BAEE-BF86E858EB6F}"/>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277F8972-1E7A-45AB-AC6C-41C4B5E10271}"/>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DF2C4C38-41C4-4BA6-9FFD-3DBF18F81CB6}"/>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1E6EC161-B7EE-477E-98B2-6474894C9DC3}"/>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FE510B45-33D9-4339-9335-C2F03F94C8CC}"/>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BE13C0AA-70CD-462D-B8C8-771C8475EE84}"/>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AFE46C42-F336-4ACE-B03A-2EECD69D476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E20DB6AB-8050-4BC1-88BE-4339C3F4A601}"/>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4CAE8BA7-DC87-4BFB-9B47-CB56AAE0F523}"/>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A9A2D14-9F7E-42BE-8346-E0894A3C823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7D452A7-600F-4C1E-A19E-32995960F89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C92707B-B689-4E1B-B0AE-364F55C0552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9DB0018-A447-45CC-AF40-7456E23532A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125F0BD-B469-4944-A3A2-C1D492786D52}"/>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80AEE2F-DF25-4B2E-BC7C-9302D35B2BC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8489E9-A114-4158-930F-39AC5F2D003D}"/>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CA9E2FB-9E62-499E-A39F-97D02A0AC4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2A70024-21CB-4FDB-800A-CFFB0EFCCA9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F15710DD-CA23-4A59-8596-CBEBE9DA2686}"/>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3E10A9A5-41ED-4C82-85F3-7E6998AD6CF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068E45C-A9C4-4A4B-BFD0-8309929BC9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BA41C5C3-903B-4F78-9A34-70E7A18F10E5}"/>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E0F16345-0DEC-4749-B6F6-22A2CE5BCC2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26C0E7D5-72F5-49E8-B46D-551BE322088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058510A-58AF-4AB4-B64B-888B1A874EBF}"/>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2790AA5F-39A1-44E4-84B0-0A41FA968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AA47D3CE-DBAA-4AB0-8703-A5FE92E6757C}"/>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EFEACFF1-E4C0-43E6-9226-DDBE85EF823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6F9DAF7B-8B79-47A0-B705-987B542EECF8}"/>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4E9063C-20F5-4777-8C6E-C84EAC4205EA}"/>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5C924DDA-2095-4CC7-ABAE-7541E274FF99}"/>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DF950DB-EE6B-42F2-B028-FE9130F8085C}"/>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2A3A2712-E06B-47F5-819F-3F96FCDF4194}"/>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2B6D08D-0090-4FCB-ADBB-257FEF320AD6}"/>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73E1250-845D-4E95-B2B0-CA97B50B2D7E}"/>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EEE2D484-A80E-4136-965C-813EB88E7916}"/>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8C11691-9314-401E-84C3-EF82DEB3DF48}"/>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7B1E819-6E7A-4862-A358-AF9C5F4B9995}"/>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280C889-B132-4AB2-8C06-2412DE2B23AC}"/>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458A832-AE1D-481A-B0AA-CE1A4224CA7E}"/>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C23A85D-0877-4A83-BA90-C3722086BF97}"/>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06B2473-7289-4DF5-B990-F78A70B2C248}"/>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8B2A3DA-3D2B-4D5E-9487-8362B86999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6C366B6-D001-41C3-9BE9-71D802880BB6}"/>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5C04EC74-843A-476C-A430-ED57434C69CE}"/>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EA5056ED-7481-4624-8693-BD3C8A8C5CC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861FBDF-A908-46E3-BFDD-1A79131EC80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CCED2A1D-AF4A-4098-8FBD-9C300F4DDAB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C7952E26-06B4-4417-B6AE-EA54473498CA}"/>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8A3108A7-A6B9-4F5B-8A55-4C97E232E2F1}"/>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61D6A000-0AD8-4DA6-B6B7-21A2630B4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CAC37D50-C1B6-4508-A5B2-15BCA171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833B7BB-639A-4F4D-B630-4C0E57C90C97}"/>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B9E13AA-B58B-4A99-9D59-F502626E5B09}"/>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342092B-9E26-489E-8822-1605AADE1A8D}"/>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45CC606-8365-4FCF-9A82-312192AB961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E95B696-1F43-4310-9887-10B7976AE88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DD9504A-4E1D-4CE3-90CD-39CAD9D53AB2}"/>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D8893DB-EA65-433C-B932-41EA33FBFDC1}"/>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C8EF746-FA5C-46BC-8B4C-50B714F958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FDF76EFE-A670-45D3-AFF9-19B3ADFFE348}"/>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056C6537-0677-4329-9EA1-498AA79073EC}"/>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261A3C41-49FC-41D4-BB41-A63649E3A88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F2AFA8A-1340-46E7-94A0-C1AA5166976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7564EC0A-CE91-410C-86BA-FF405CA1D8D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9374E597-F8C6-4108-9DAD-1D33720035E1}"/>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4C2822FA-6062-4192-8D4D-1DEF82AD433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50E65C98-34C6-4E02-9376-4E936A61E797}"/>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53F54A93-51FA-4F62-A96A-429C266F8F9E}"/>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E6B6690-7037-4C94-81D7-B3D4AC9338C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11AF0315-8111-4224-BA94-98781FEA850D}"/>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74C95D3-449A-48E6-BD31-13AE909D16CE}"/>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56B5881-1160-4003-B7D8-C976B37E1A0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2F7244EA-A52B-49F6-8473-2B0A75CE4B44}"/>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A3DC98E-D24E-45E4-AB45-43EE9F0986C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518E94E-1113-48E3-AE25-19EE834B934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491E7A6B-88D3-493C-A6A7-DB6A3C362C02}"/>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658BAA68-B8CD-40A1-8419-8C48A86DFAF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5E2193B-55B2-4989-97A1-182E575867D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583AEFB8-5B75-4155-9343-ADAE19CB348C}"/>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4768E25A-D3AC-4284-8E03-8142735F8F9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46ED88F-F2A4-4D9C-B19A-F0D8EF6E86B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25953D3B-02F0-4EC1-94E1-EEAE97286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6816498-F790-48C2-9F91-4295627ED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207648F3-ADB4-4D3F-B753-60D188542773}"/>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FE6DEA19-2198-4409-AF14-FA3D5B1A494C}"/>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6257A0F-484B-4A8A-BD03-DE05FEAA3639}"/>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985A304-318C-42E4-818B-B3D6FC026866}"/>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3B17742-B738-48B7-BF6B-BE271CB6D084}"/>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6C35632-010B-4F40-A18B-CA01FED3748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FA7FB7A-A7B3-49FB-AAA0-5E7ACBC39D07}"/>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F09FBB2-762F-4B3B-A6A0-3C84B51611E2}"/>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F88AB3C-1C1B-457D-BA88-CAB158EBF1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E1D5FE3D-D098-4AD8-A68F-DEBA132C734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FFB0628A-7FE6-46CA-90DC-8A1D1F09401E}"/>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C00B917E-6675-4249-8F70-37275B09F67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766BA72-1CC3-4E54-9AB3-151E97A1FD9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1D02684-735D-4CAC-8C9F-DC4DBBAFCCCE}"/>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9AFF6344-D201-458E-B9A6-9B7066DD7D12}"/>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CE8D2A0-762D-44D0-A2C8-B46821763A5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5E13D06E-9922-4F73-B33F-98FEC78C4BAD}"/>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696DF00E-B12F-413A-8053-1BD073B88C3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6ACB85D-1315-47A0-8135-B51692AF6C0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F53FC767-AA21-46E7-84FE-A5DB5FE9A2C4}"/>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B86FF824-84B4-4B02-82CE-2E05B0FB0A8E}"/>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DCD6933-110E-4F40-B94C-9254F32A89D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A040114D-C90A-4AAC-A2D3-FC2C528C1D1D}"/>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BC11A5AD-6790-456F-95EC-54F124B41E5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9B91D22-146A-4EA8-83E9-F152E8D7C26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E29A2AB1-733C-42FB-ACB9-73547B44FCFB}"/>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19B9E967-988D-40E8-9AD1-3EC356D5F76B}"/>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CC8DF6E-CA06-4988-917A-4B35CB6D47F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D1D1A699-3A17-46AC-94E5-7B64C69D9A7C}"/>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C3157CCD-69CB-4892-B442-0BF8EA1058D7}"/>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7CDA798B-D853-48D2-80C1-FE14C236FF2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A98C6695-13E2-497E-8CD1-DE85F9C62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F08A9D65-E77D-46B9-A7EB-CD664927F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750335F-B7B1-456B-827C-23AD47C40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6F41E6B-0346-41A8-91D9-576320807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BD12B015-A70F-40EE-B4BF-5A8A017D3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AE58A2B9-7420-46B2-8C39-08B11384E564}"/>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1C91A1D1-1279-413C-B6BE-1FECAC127E8F}"/>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5BF56873-3008-4ADC-88B3-E8D7DC5DA6E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C926B4CB-0E3C-41A1-BF12-526B985E21F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9DCB90F9-FF25-4CA0-892A-8D4EC434F1A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92846583-5CE6-4137-B3BC-2C8868754F1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CE3B6AC-2E5E-447F-BFC9-EB9E8C267802}"/>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112E1FD7-2A10-4E0A-B2A4-24F6273AFE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457427D4-D7D0-465A-90D0-A489FB0C13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E4E4246D-55C3-4775-ABD4-99AA288E92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F98E3BA-1260-44DF-825F-D50DEED578D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E9EEFC7A-C88F-4EFA-92AE-C6F815E66E9B}"/>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3929277-9B86-4A89-8618-8B42843F5E98}"/>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2E21C05-A1B9-4A64-91E3-330E4C44BFF6}"/>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EFF9FE3-F88C-45CB-A0FD-B3F92D5A1DA5}"/>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DDEF9B9-E460-4C0E-AB09-6607E6296E1D}"/>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BED1242-241E-4360-86CB-B18A96B05188}"/>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D266755-2355-4D32-9E17-8F8C9EFC159D}"/>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D1F32DA-3D29-4CA1-BA9D-8206E4126D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9F49E356-346B-4256-96B0-6E2B34EE5738}"/>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7438608C-65DB-439A-981F-15E7FB89AAAA}"/>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35A9F049-6620-4241-8599-BBFB12ADFDF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BC1ED47-D887-4368-9274-CD1F96ACE4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E23D081E-5ADA-49B0-979C-D4EB76629B66}"/>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42752802-1EB0-46BF-B67C-6CA95F1E1CEF}"/>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Leftwich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EBCBCECA-B2A6-47E1-8712-9CC3027CDC77}"/>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E3A3313-A61E-4B52-87D5-482C79AD77BE}"/>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77ECF37-85E2-4814-9C07-485D180525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735CF560-E487-4AC8-B5CE-B4F2A5F852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A74963F6-E793-4DCF-A14B-D1F27B1BA3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9A71CC3C-5550-4678-93E7-DDE1AD9572E1}"/>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02503AB7-9736-4D6E-8F4D-CC2048F3D0B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CC20458D-8474-4659-BC2B-2D42BCBB10B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8B1CBF40-1329-47A0-AF43-11309B3E8D2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0B4FF058-9A0A-4390-86AA-54E780173B1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55D8BE8D-F24D-4C0E-B068-B2A94DA3768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C5FE07F7-488C-4FBE-9636-738EB515B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244FB30E-C8D0-45A3-9D92-7CA1189B3291}"/>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2826DA4E0D8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0.42652040816326531</v>
          </cell>
          <cell r="C89">
            <v>0.17859183673469389</v>
          </cell>
          <cell r="D89">
            <v>0.29011224489795923</v>
          </cell>
          <cell r="E89">
            <v>0.42304081632653068</v>
          </cell>
        </row>
        <row r="90">
          <cell r="A90">
            <v>0.57347959183673469</v>
          </cell>
          <cell r="C90">
            <v>0.82140816326530608</v>
          </cell>
          <cell r="D90">
            <v>0.70988775510204083</v>
          </cell>
          <cell r="E90">
            <v>0.57695918367346932</v>
          </cell>
        </row>
        <row r="96">
          <cell r="C96" t="str">
            <v>0-4</v>
          </cell>
          <cell r="E96">
            <v>5.7418367346938774E-2</v>
          </cell>
        </row>
        <row r="97">
          <cell r="C97" t="str">
            <v>5-17</v>
          </cell>
          <cell r="E97">
            <v>0.15901020408163266</v>
          </cell>
        </row>
        <row r="98">
          <cell r="C98" t="str">
            <v>18-24</v>
          </cell>
          <cell r="E98">
            <v>7.8948979591836735E-2</v>
          </cell>
        </row>
        <row r="99">
          <cell r="C99" t="str">
            <v>25-34</v>
          </cell>
          <cell r="E99">
            <v>0.13271428571428573</v>
          </cell>
        </row>
        <row r="100">
          <cell r="C100" t="str">
            <v>35-49</v>
          </cell>
          <cell r="E100">
            <v>0.18608163265306124</v>
          </cell>
        </row>
        <row r="101">
          <cell r="C101" t="str">
            <v>50-64</v>
          </cell>
          <cell r="E101">
            <v>0.19630612244897963</v>
          </cell>
        </row>
        <row r="102">
          <cell r="C102" t="str">
            <v>65-74</v>
          </cell>
          <cell r="E102">
            <v>0.10185714285714285</v>
          </cell>
        </row>
        <row r="103">
          <cell r="C103" t="str">
            <v>75 plus</v>
          </cell>
          <cell r="E103">
            <v>8.7836734693877538E-2</v>
          </cell>
        </row>
        <row r="115">
          <cell r="C115" t="str">
            <v>Couple - no children</v>
          </cell>
          <cell r="D115">
            <v>0.25906122448979596</v>
          </cell>
        </row>
        <row r="116">
          <cell r="C116" t="str">
            <v>Couple with children</v>
          </cell>
          <cell r="D116">
            <v>0.18347959183673471</v>
          </cell>
        </row>
        <row r="117">
          <cell r="C117" t="str">
            <v>Lone parent</v>
          </cell>
          <cell r="D117">
            <v>4.0571428571428571E-2</v>
          </cell>
        </row>
        <row r="118">
          <cell r="C118" t="str">
            <v>Single person - no children</v>
          </cell>
          <cell r="D118">
            <v>0.19311224489795922</v>
          </cell>
        </row>
        <row r="119">
          <cell r="C119" t="str">
            <v>Other: two or more adults</v>
          </cell>
          <cell r="D119">
            <v>0.32390816326530608</v>
          </cell>
        </row>
        <row r="128">
          <cell r="D128">
            <v>0.71097959183673476</v>
          </cell>
          <cell r="L128" t="str">
            <v>0 
Index: 98</v>
          </cell>
        </row>
        <row r="129">
          <cell r="D129">
            <v>0.13417346938775512</v>
          </cell>
          <cell r="L129" t="str">
            <v>1 
Index: 106</v>
          </cell>
        </row>
        <row r="130">
          <cell r="D130">
            <v>0.109265306122449</v>
          </cell>
          <cell r="L130" t="str">
            <v>2 
Index: 101</v>
          </cell>
        </row>
        <row r="131">
          <cell r="D131">
            <v>4.5806122448979601E-2</v>
          </cell>
          <cell r="L131" t="str">
            <v>3+ 
Index: 113</v>
          </cell>
        </row>
        <row r="137">
          <cell r="D137">
            <v>0.21833673469387757</v>
          </cell>
        </row>
        <row r="138">
          <cell r="D138">
            <v>0.36356122448979589</v>
          </cell>
        </row>
        <row r="139">
          <cell r="D139">
            <v>0.33686734693877557</v>
          </cell>
        </row>
        <row r="140">
          <cell r="D140">
            <v>8.1377551020408168E-2</v>
          </cell>
        </row>
        <row r="146">
          <cell r="D146">
            <v>0.20678571428571427</v>
          </cell>
          <cell r="L146" t="str">
            <v>&lt;20k 
Index: 128</v>
          </cell>
        </row>
        <row r="147">
          <cell r="D147">
            <v>0.33970408163265298</v>
          </cell>
          <cell r="L147" t="str">
            <v>20k - 40k 
Index: 109</v>
          </cell>
        </row>
        <row r="148">
          <cell r="D148">
            <v>0.20631632653061227</v>
          </cell>
          <cell r="L148" t="str">
            <v>40k - 60k 
Index: 97</v>
          </cell>
        </row>
        <row r="149">
          <cell r="D149">
            <v>0.13291836734693879</v>
          </cell>
          <cell r="L149" t="str">
            <v>60k - 80k 
Index: 94</v>
          </cell>
        </row>
        <row r="150">
          <cell r="D150">
            <v>5.5387755102040803E-2</v>
          </cell>
          <cell r="L150" t="str">
            <v>80k - 100k 
Index: 73</v>
          </cell>
        </row>
        <row r="151">
          <cell r="D151">
            <v>5.9020408163265307E-2</v>
          </cell>
          <cell r="L151" t="str">
            <v>100k+ 
Index: 61</v>
          </cell>
        </row>
      </sheetData>
      <sheetData sheetId="4"/>
      <sheetData sheetId="5"/>
      <sheetData sheetId="6">
        <row r="48">
          <cell r="F48" t="str">
            <v>Capped Index</v>
          </cell>
        </row>
        <row r="49">
          <cell r="E49">
            <v>0.01</v>
          </cell>
          <cell r="F49">
            <v>91.993926590969096</v>
          </cell>
          <cell r="G49">
            <v>1.1000000000000001</v>
          </cell>
        </row>
        <row r="50">
          <cell r="E50">
            <v>0.1</v>
          </cell>
          <cell r="F50">
            <v>200</v>
          </cell>
          <cell r="G50">
            <v>1.2</v>
          </cell>
        </row>
        <row r="51">
          <cell r="E51">
            <v>0.1</v>
          </cell>
          <cell r="F51">
            <v>200</v>
          </cell>
          <cell r="G51">
            <v>1.3</v>
          </cell>
        </row>
        <row r="52">
          <cell r="E52">
            <v>0.04</v>
          </cell>
          <cell r="F52">
            <v>98.066432090077413</v>
          </cell>
          <cell r="G52">
            <v>1.4</v>
          </cell>
        </row>
        <row r="53">
          <cell r="E53">
            <v>0.01</v>
          </cell>
          <cell r="F53">
            <v>28.796577946768064</v>
          </cell>
          <cell r="G53">
            <v>1.5</v>
          </cell>
        </row>
        <row r="54">
          <cell r="E54">
            <v>0.01</v>
          </cell>
          <cell r="F54">
            <v>103.68482142857142</v>
          </cell>
          <cell r="G54">
            <v>2.6</v>
          </cell>
        </row>
        <row r="55">
          <cell r="E55">
            <v>0.02</v>
          </cell>
          <cell r="F55">
            <v>98.454429843153875</v>
          </cell>
          <cell r="G55">
            <v>2.7</v>
          </cell>
        </row>
        <row r="56">
          <cell r="E56">
            <v>0</v>
          </cell>
          <cell r="F56">
            <v>0</v>
          </cell>
          <cell r="G56">
            <v>2.8</v>
          </cell>
        </row>
        <row r="57">
          <cell r="E57">
            <v>0.02</v>
          </cell>
          <cell r="F57">
            <v>42.649323621227886</v>
          </cell>
          <cell r="G57">
            <v>2.9</v>
          </cell>
        </row>
        <row r="58">
          <cell r="E58">
            <v>0.09</v>
          </cell>
          <cell r="F58">
            <v>200</v>
          </cell>
          <cell r="G58">
            <v>2.1</v>
          </cell>
        </row>
        <row r="59">
          <cell r="E59">
            <v>0.02</v>
          </cell>
          <cell r="F59">
            <v>100.6009240542882</v>
          </cell>
          <cell r="G59">
            <v>2.11</v>
          </cell>
        </row>
        <row r="60">
          <cell r="E60">
            <v>0.03</v>
          </cell>
          <cell r="F60">
            <v>166.37106017191979</v>
          </cell>
          <cell r="G60">
            <v>2.12</v>
          </cell>
        </row>
        <row r="61">
          <cell r="E61">
            <v>0.03</v>
          </cell>
          <cell r="F61">
            <v>141.00688073394497</v>
          </cell>
          <cell r="G61">
            <v>2.13</v>
          </cell>
        </row>
        <row r="62">
          <cell r="E62">
            <v>0.05</v>
          </cell>
          <cell r="F62">
            <v>132.91911484166349</v>
          </cell>
          <cell r="G62">
            <v>3.14</v>
          </cell>
        </row>
        <row r="63">
          <cell r="E63">
            <v>0.05</v>
          </cell>
          <cell r="F63">
            <v>115.2282198848978</v>
          </cell>
          <cell r="G63">
            <v>3.15</v>
          </cell>
        </row>
        <row r="64">
          <cell r="E64">
            <v>0.05</v>
          </cell>
          <cell r="F64">
            <v>77.704643797118251</v>
          </cell>
          <cell r="G64">
            <v>3.16</v>
          </cell>
        </row>
        <row r="65">
          <cell r="E65">
            <v>0.1</v>
          </cell>
          <cell r="F65">
            <v>158.03772728991041</v>
          </cell>
          <cell r="G65">
            <v>3.17</v>
          </cell>
        </row>
        <row r="66">
          <cell r="E66">
            <v>0</v>
          </cell>
          <cell r="F66">
            <v>0</v>
          </cell>
          <cell r="G66">
            <v>3.18</v>
          </cell>
        </row>
        <row r="67">
          <cell r="E67">
            <v>0.03</v>
          </cell>
          <cell r="F67">
            <v>21.393629869199433</v>
          </cell>
          <cell r="G67">
            <v>4.1900000000000004</v>
          </cell>
        </row>
        <row r="68">
          <cell r="E68">
            <v>0.01</v>
          </cell>
          <cell r="F68">
            <v>13.888574390049435</v>
          </cell>
          <cell r="G68">
            <v>4.2</v>
          </cell>
        </row>
        <row r="69">
          <cell r="E69">
            <v>0</v>
          </cell>
          <cell r="F69">
            <v>0</v>
          </cell>
          <cell r="G69">
            <v>4.21</v>
          </cell>
        </row>
        <row r="70">
          <cell r="E70">
            <v>0</v>
          </cell>
          <cell r="F70">
            <v>0</v>
          </cell>
          <cell r="G70">
            <v>4.22</v>
          </cell>
        </row>
        <row r="71">
          <cell r="E71">
            <v>0.06</v>
          </cell>
          <cell r="F71">
            <v>136.94221698113208</v>
          </cell>
          <cell r="G71">
            <v>4.2300000000000004</v>
          </cell>
        </row>
        <row r="72">
          <cell r="E72">
            <v>0.02</v>
          </cell>
          <cell r="F72">
            <v>22.933381607530777</v>
          </cell>
          <cell r="G72">
            <v>4.24</v>
          </cell>
        </row>
        <row r="73">
          <cell r="E73">
            <v>0.04</v>
          </cell>
          <cell r="F73">
            <v>59.949408474940846</v>
          </cell>
          <cell r="G73">
            <v>4.25</v>
          </cell>
        </row>
      </sheetData>
      <sheetData sheetId="7">
        <row r="19">
          <cell r="A19">
            <v>107.81312785858871</v>
          </cell>
        </row>
        <row r="20">
          <cell r="A20">
            <v>113.45569587939683</v>
          </cell>
        </row>
        <row r="21">
          <cell r="A21">
            <v>105.36067488097088</v>
          </cell>
        </row>
        <row r="22">
          <cell r="A22">
            <v>117.12894102649203</v>
          </cell>
        </row>
        <row r="23">
          <cell r="A23">
            <v>109.9141606451883</v>
          </cell>
        </row>
        <row r="24">
          <cell r="A24">
            <v>114.3782243003353</v>
          </cell>
        </row>
        <row r="25">
          <cell r="A25">
            <v>118.13619576728398</v>
          </cell>
        </row>
        <row r="26">
          <cell r="A26">
            <v>99.387963975434573</v>
          </cell>
        </row>
        <row r="27">
          <cell r="A27">
            <v>120.06280913562242</v>
          </cell>
        </row>
        <row r="28">
          <cell r="A28">
            <v>108.9937176463531</v>
          </cell>
        </row>
        <row r="29">
          <cell r="A29">
            <v>110.69002411342541</v>
          </cell>
        </row>
        <row r="30">
          <cell r="A30">
            <v>102.25156362238592</v>
          </cell>
        </row>
        <row r="31">
          <cell r="A31">
            <v>99.155611829033802</v>
          </cell>
        </row>
        <row r="32">
          <cell r="A32">
            <v>128.90607889012151</v>
          </cell>
        </row>
        <row r="33">
          <cell r="A33">
            <v>105.05294051550993</v>
          </cell>
        </row>
        <row r="34">
          <cell r="A34">
            <v>109.69712041942338</v>
          </cell>
        </row>
        <row r="35">
          <cell r="A35">
            <v>100.23866812029574</v>
          </cell>
        </row>
        <row r="36">
          <cell r="A36">
            <v>97.608211642309527</v>
          </cell>
        </row>
        <row r="37">
          <cell r="A37">
            <v>99.844775208197717</v>
          </cell>
        </row>
        <row r="38">
          <cell r="A38">
            <v>92.895651968618225</v>
          </cell>
        </row>
        <row r="39">
          <cell r="A39">
            <v>89.818680155707355</v>
          </cell>
        </row>
        <row r="40">
          <cell r="A40">
            <v>92.787355237843755</v>
          </cell>
        </row>
        <row r="41">
          <cell r="A41">
            <v>97.466287051041988</v>
          </cell>
        </row>
        <row r="42">
          <cell r="A42">
            <v>95.351407890529018</v>
          </cell>
        </row>
        <row r="43">
          <cell r="A43">
            <v>100.19232464632771</v>
          </cell>
        </row>
        <row r="44">
          <cell r="A44">
            <v>112.18040050120601</v>
          </cell>
        </row>
        <row r="45">
          <cell r="A45">
            <v>100.68218532979645</v>
          </cell>
        </row>
        <row r="46">
          <cell r="A46">
            <v>100.00000000000003</v>
          </cell>
        </row>
        <row r="47">
          <cell r="A47">
            <v>112.52796972383676</v>
          </cell>
        </row>
        <row r="48">
          <cell r="A48">
            <v>110.2576394335907</v>
          </cell>
        </row>
        <row r="49">
          <cell r="A49">
            <v>125.31293325426796</v>
          </cell>
        </row>
        <row r="50">
          <cell r="A50">
            <v>125.08322683726783</v>
          </cell>
        </row>
        <row r="51">
          <cell r="A51">
            <v>99.422111286053166</v>
          </cell>
        </row>
        <row r="52">
          <cell r="A52">
            <v>124.17354347774629</v>
          </cell>
        </row>
        <row r="53">
          <cell r="A53">
            <v>103.65166255157538</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197.09537116406653</v>
          </cell>
        </row>
        <row r="14">
          <cell r="K14">
            <v>128.93883112950439</v>
          </cell>
        </row>
        <row r="15">
          <cell r="K15">
            <v>121.84625249358791</v>
          </cell>
        </row>
        <row r="16">
          <cell r="K16">
            <v>37.312876536267972</v>
          </cell>
        </row>
        <row r="17">
          <cell r="K17">
            <v>173.19463087248323</v>
          </cell>
        </row>
        <row r="24">
          <cell r="A24" t="str">
            <v>Health Challenges</v>
          </cell>
          <cell r="B24">
            <v>0.33</v>
          </cell>
          <cell r="C24">
            <v>0.16743163375729445</v>
          </cell>
        </row>
        <row r="25">
          <cell r="A25" t="str">
            <v>At Risk</v>
          </cell>
          <cell r="B25">
            <v>0.22</v>
          </cell>
          <cell r="C25">
            <v>0.17062354146753123</v>
          </cell>
        </row>
        <row r="26">
          <cell r="A26" t="str">
            <v>Caution</v>
          </cell>
          <cell r="B26">
            <v>0.27</v>
          </cell>
          <cell r="C26">
            <v>0.22159072968962143</v>
          </cell>
        </row>
        <row r="27">
          <cell r="A27" t="str">
            <v>Healthy</v>
          </cell>
          <cell r="B27">
            <v>0.16</v>
          </cell>
          <cell r="C27">
            <v>0.42880639300076639</v>
          </cell>
        </row>
      </sheetData>
      <sheetData sheetId="9">
        <row r="14">
          <cell r="K14">
            <v>91.993926590969096</v>
          </cell>
        </row>
        <row r="15">
          <cell r="K15">
            <v>500.54741379310343</v>
          </cell>
        </row>
        <row r="16">
          <cell r="K16">
            <v>224.11784314872213</v>
          </cell>
        </row>
        <row r="17">
          <cell r="K17">
            <v>98.066432090077413</v>
          </cell>
        </row>
        <row r="18">
          <cell r="K18">
            <v>28.796577946768064</v>
          </cell>
        </row>
        <row r="21">
          <cell r="K21">
            <v>103.68482142857142</v>
          </cell>
        </row>
        <row r="22">
          <cell r="K22">
            <v>98.454429843153875</v>
          </cell>
        </row>
        <row r="23">
          <cell r="K23">
            <v>0</v>
          </cell>
        </row>
        <row r="24">
          <cell r="K24">
            <v>42.649323621227886</v>
          </cell>
        </row>
        <row r="25">
          <cell r="K25">
            <v>260.24477091633463</v>
          </cell>
        </row>
        <row r="26">
          <cell r="K26">
            <v>100.6009240542882</v>
          </cell>
        </row>
        <row r="27">
          <cell r="K27">
            <v>166.37106017191979</v>
          </cell>
        </row>
        <row r="28">
          <cell r="K28">
            <v>141.00688073394497</v>
          </cell>
        </row>
        <row r="31">
          <cell r="K31">
            <v>132.91911484166349</v>
          </cell>
        </row>
        <row r="32">
          <cell r="K32">
            <v>115.2282198848978</v>
          </cell>
        </row>
        <row r="33">
          <cell r="K33">
            <v>77.704643797118251</v>
          </cell>
        </row>
        <row r="34">
          <cell r="K34">
            <v>158.03772728991041</v>
          </cell>
        </row>
        <row r="35">
          <cell r="K35">
            <v>0</v>
          </cell>
        </row>
        <row r="38">
          <cell r="K38">
            <v>21.393629869199433</v>
          </cell>
        </row>
        <row r="39">
          <cell r="K39">
            <v>13.888574390049435</v>
          </cell>
        </row>
        <row r="40">
          <cell r="K40">
            <v>0</v>
          </cell>
        </row>
        <row r="41">
          <cell r="K41">
            <v>0</v>
          </cell>
        </row>
        <row r="42">
          <cell r="K42">
            <v>136.94221698113208</v>
          </cell>
        </row>
        <row r="43">
          <cell r="K43">
            <v>22.933381607530777</v>
          </cell>
        </row>
        <row r="44">
          <cell r="K44">
            <v>59.949408474940846</v>
          </cell>
        </row>
        <row r="47">
          <cell r="K47">
            <v>0</v>
          </cell>
        </row>
        <row r="48">
          <cell r="K48">
            <v>184.0364500792393</v>
          </cell>
        </row>
        <row r="49">
          <cell r="K49">
            <v>0</v>
          </cell>
        </row>
      </sheetData>
      <sheetData sheetId="10">
        <row r="13">
          <cell r="V13">
            <v>500.54741379310343</v>
          </cell>
        </row>
        <row r="14">
          <cell r="V14">
            <v>260.24477091633463</v>
          </cell>
        </row>
        <row r="15">
          <cell r="V15">
            <v>224.11784314872213</v>
          </cell>
        </row>
        <row r="16">
          <cell r="V16">
            <v>184.0364500792393</v>
          </cell>
        </row>
        <row r="17">
          <cell r="V17">
            <v>166.37106017191979</v>
          </cell>
        </row>
        <row r="18">
          <cell r="V18">
            <v>158.03772728991041</v>
          </cell>
        </row>
        <row r="19">
          <cell r="V19">
            <v>141.00688073394497</v>
          </cell>
        </row>
        <row r="20">
          <cell r="V20">
            <v>136.94221698113208</v>
          </cell>
        </row>
        <row r="21">
          <cell r="V21">
            <v>132.91911484166349</v>
          </cell>
        </row>
        <row r="22">
          <cell r="V22">
            <v>115.2282198848978</v>
          </cell>
        </row>
        <row r="23">
          <cell r="V23">
            <v>103.68482142857142</v>
          </cell>
        </row>
        <row r="24">
          <cell r="V24">
            <v>100.6009240542882</v>
          </cell>
        </row>
        <row r="25">
          <cell r="V25">
            <v>98.454429843153875</v>
          </cell>
        </row>
        <row r="26">
          <cell r="V26">
            <v>98.066432090077413</v>
          </cell>
        </row>
        <row r="27">
          <cell r="V27">
            <v>91.993926590969096</v>
          </cell>
        </row>
        <row r="28">
          <cell r="V28">
            <v>77.704643797118251</v>
          </cell>
        </row>
        <row r="29">
          <cell r="V29">
            <v>59.949408474940846</v>
          </cell>
        </row>
        <row r="30">
          <cell r="V30">
            <v>42.649323621227886</v>
          </cell>
        </row>
        <row r="31">
          <cell r="V31">
            <v>28.796577946768064</v>
          </cell>
        </row>
        <row r="32">
          <cell r="V32">
            <v>22.933381607530777</v>
          </cell>
        </row>
        <row r="33">
          <cell r="V33">
            <v>21.393629869199433</v>
          </cell>
        </row>
        <row r="34">
          <cell r="V34">
            <v>13.888574390049435</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1CFC4-3E55-48CE-A93F-84CAC820043B}">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F926-EFAC-4BA3-8B22-C4879F62F96C}">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46DCE-C219-43FA-96C4-4A328D888A79}">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20%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14%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26% Feels downhearted / depressed in the past 4 weeks. This is 24%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18% are likely to be current cigarette smokers.  This is 34%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37%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44% never do moderate intensity sports, which are 32% above and 15%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16%, 17% above the base average, with white bread being eaten by about 35%, which is 17%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34.0%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41D8F-4F3A-4108-B084-722F4A3BCF31}">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20% above the base average.</v>
      </c>
    </row>
    <row r="5" spans="1:2">
      <c r="A5" s="1" t="s">
        <v>49</v>
      </c>
      <c r="B5" s="1" t="str">
        <f>"• Incidents of "&amp;A55&amp;" are "&amp;TEXT(B55,"0%")&amp;" "&amp;C55&amp;" in this profile than in the base."</f>
        <v>• Incidents of Stroke are 14% above in this profile than in the base.</v>
      </c>
    </row>
    <row r="6" spans="1:2">
      <c r="A6" s="55" t="s">
        <v>50</v>
      </c>
      <c r="B6" s="54" t="str">
        <f>"• Approximately "&amp;TEXT(B68,"0%")&amp;" "&amp;A68&amp;". This is "&amp;TEXT(C68,"0%")&amp;" "&amp;D68&amp;" the base."</f>
        <v>• Approximately 26% Feels downhearted / depressed in the past 4 weeks. This is 24%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18% are likely to be current cigarette smokers.  This is 34% above the base average.</v>
      </c>
    </row>
    <row r="10" spans="1:2">
      <c r="A10" s="1" t="s">
        <v>51</v>
      </c>
      <c r="B10" s="48" t="str">
        <f>"• Circa "&amp;TEXT(D81,"0%")&amp;" smoke 20+ cigarettes per day, which is "&amp;TEXT(ABS(I81/100),"0%")&amp;" "&amp;J81&amp;" the base."</f>
        <v>• Circa 4% smoke 20+ cigarettes per day, which is 37%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44% never do moderate intensity sports, which are 32% above and 15%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16%, 17% above the base average, with white bread being eaten by about 35%, which is 17%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34.0%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1.9551020408163266E-2</v>
      </c>
      <c r="E27" s="63">
        <f>RANK('Data - Overview'!$D27,'Data - Overview'!$D$27:$D$31)</f>
        <v>3</v>
      </c>
      <c r="F27" s="62">
        <f>INDEX('Data - Knowledge'!$G:$G,MATCH('Data - Overview'!$A27,'Data - Knowledge'!$A:$A,0))</f>
        <v>1.8556278640252298E-2</v>
      </c>
      <c r="G27" s="64">
        <f>INDEX('Data - Knowledge'!$J:$J,MATCH('Data - Overview'!$A27,'Data - Knowledge'!$A:$A,0))</f>
        <v>105.36067488097088</v>
      </c>
      <c r="H27" s="64">
        <f>RANK('Data - Overview'!$G27,'Data - Overview'!$G$27:$G$31)</f>
        <v>5</v>
      </c>
      <c r="I27" s="65">
        <f>G27-100</f>
        <v>5.3606748809708762</v>
      </c>
      <c r="J27" s="65" t="str">
        <f>IF(I27&gt;0,"above","below")</f>
        <v>above</v>
      </c>
      <c r="K27" s="66" t="str">
        <f>"" &amp;TEXT('Data - Overview'!$C27,"0")&amp;" "</f>
        <v xml:space="preserve">Coronary heart disease </v>
      </c>
      <c r="L27" s="67" t="str">
        <f>"Index: "&amp;TEXT('Data - Overview'!$G27,"0")&amp;""</f>
        <v>Index: 105</v>
      </c>
      <c r="M27" s="61" t="str">
        <f>'Data - Overview'!$K27&amp;CHAR(10)&amp;'Data - Overview'!$L27</f>
        <v>Coronary heart disease 
Index: 105</v>
      </c>
      <c r="N27" s="61">
        <v>1</v>
      </c>
    </row>
    <row r="28" spans="1:14">
      <c r="A28" s="1" t="s">
        <v>71</v>
      </c>
      <c r="B28" s="1" t="str">
        <f>INDEX('Data - Knowledge'!$D:$D,MATCH('Data - Overview'!$A28,'Data - Knowledge'!$A:$A,0))</f>
        <v>Asthma</v>
      </c>
      <c r="C28" s="1" t="s">
        <v>72</v>
      </c>
      <c r="D28" s="68">
        <f>INDEX('Data - Knowledge'!$E:$E,MATCH('Data - Overview'!$A28,'Data - Knowledge'!$A:$A,0))</f>
        <v>0.13996938775510206</v>
      </c>
      <c r="E28" s="69">
        <f>RANK('Data - Overview'!$D28,'Data - Overview'!$D$27:$D$31)</f>
        <v>2</v>
      </c>
      <c r="F28" s="68">
        <f>INDEX('Data - Knowledge'!$G:$G,MATCH('Data - Overview'!$A28,'Data - Knowledge'!$A:$A,0))</f>
        <v>0.12982592244118041</v>
      </c>
      <c r="G28" s="70">
        <f>INDEX('Data - Knowledge'!$J:$J,MATCH('Data - Overview'!$A28,'Data - Knowledge'!$A:$A,0))</f>
        <v>107.81312785858871</v>
      </c>
      <c r="H28" s="70">
        <f>RANK('Data - Overview'!$G28,'Data - Overview'!$G$27:$G$31)</f>
        <v>3</v>
      </c>
      <c r="I28" s="71">
        <f>G28-100</f>
        <v>7.8131278585887145</v>
      </c>
      <c r="J28" s="71" t="str">
        <f>IF(I28&gt;0,"above","below")</f>
        <v>above</v>
      </c>
      <c r="K28" s="1" t="str">
        <f>"" &amp;TEXT('Data - Overview'!$C28,"0")&amp;" "</f>
        <v xml:space="preserve">Asthma </v>
      </c>
      <c r="L28" s="1" t="str">
        <f>"Index: "&amp;TEXT('Data - Overview'!$G28,"0")&amp;""</f>
        <v>Index: 108</v>
      </c>
      <c r="M28" s="1" t="str">
        <f>'Data - Overview'!$K28&amp;CHAR(10)&amp;'Data - Overview'!$L28</f>
        <v>Asthma 
Index: 108</v>
      </c>
      <c r="N28" s="1">
        <v>2</v>
      </c>
    </row>
    <row r="29" spans="1:14">
      <c r="A29" s="72" t="s">
        <v>73</v>
      </c>
      <c r="B29" s="72" t="str">
        <f>INDEX('Data - Knowledge'!$D:$D,MATCH('Data - Overview'!$A29,'Data - Knowledge'!$A:$A,0))</f>
        <v>Chronic bronchitis</v>
      </c>
      <c r="C29" s="72" t="s">
        <v>74</v>
      </c>
      <c r="D29" s="73">
        <f>INDEX('Data - Knowledge'!$E:$E,MATCH('Data - Overview'!$A29,'Data - Knowledge'!$A:$A,0))</f>
        <v>1.0571428571428574E-2</v>
      </c>
      <c r="E29" s="74">
        <f>RANK('Data - Overview'!$D29,'Data - Overview'!$D$27:$D$31)</f>
        <v>4</v>
      </c>
      <c r="F29" s="73">
        <f>INDEX('Data - Knowledge'!$G:$G,MATCH('Data - Overview'!$A29,'Data - Knowledge'!$A:$A,0))</f>
        <v>8.80491523356507E-3</v>
      </c>
      <c r="G29" s="75">
        <f>INDEX('Data - Knowledge'!$J:$J,MATCH('Data - Overview'!$A29,'Data - Knowledge'!$A:$A,0))</f>
        <v>120.06280913562242</v>
      </c>
      <c r="H29" s="75">
        <f>RANK('Data - Overview'!$G29,'Data - Overview'!$G$27:$G$31)</f>
        <v>1</v>
      </c>
      <c r="I29" s="75">
        <f>G29-100</f>
        <v>20.062809135622416</v>
      </c>
      <c r="J29" s="75" t="str">
        <f>IF(I29&gt;0,"above","below")</f>
        <v>above</v>
      </c>
      <c r="K29" s="55" t="str">
        <f>"" &amp;TEXT('Data - Overview'!$C29,"0")&amp;" "</f>
        <v xml:space="preserve">Chronic bronchitis </v>
      </c>
      <c r="L29" s="72" t="str">
        <f>"Index: "&amp;TEXT('Data - Overview'!$G29,"0")&amp;""</f>
        <v>Index: 120</v>
      </c>
      <c r="M29" s="72" t="str">
        <f>'Data - Overview'!$K29&amp;CHAR(10)&amp;'Data - Overview'!$L29</f>
        <v>Chronic bronchitis 
Index: 120</v>
      </c>
      <c r="N29" s="72">
        <v>3</v>
      </c>
    </row>
    <row r="30" spans="1:14">
      <c r="A30" s="1" t="s">
        <v>75</v>
      </c>
      <c r="B30" s="1" t="str">
        <f>INDEX('Data - Knowledge'!$D:$D,MATCH('Data - Overview'!$A30,'Data - Knowledge'!$A:$A,0))</f>
        <v>Emphysema</v>
      </c>
      <c r="C30" s="1" t="s">
        <v>76</v>
      </c>
      <c r="D30" s="68">
        <f>INDEX('Data - Knowledge'!$E:$E,MATCH('Data - Overview'!$A30,'Data - Knowledge'!$A:$A,0))</f>
        <v>5.969387755102043E-3</v>
      </c>
      <c r="E30" s="69">
        <f>RANK('Data - Overview'!$D30,'Data - Overview'!$D$27:$D$31)</f>
        <v>5</v>
      </c>
      <c r="F30" s="68">
        <f>INDEX('Data - Knowledge'!$G:$G,MATCH('Data - Overview'!$A30,'Data - Knowledge'!$A:$A,0))</f>
        <v>5.0529710359567661E-3</v>
      </c>
      <c r="G30" s="70">
        <f>INDEX('Data - Knowledge'!$J:$J,MATCH('Data - Overview'!$A30,'Data - Knowledge'!$A:$A,0))</f>
        <v>118.13619576728398</v>
      </c>
      <c r="H30" s="70">
        <f>RANK('Data - Overview'!$G30,'Data - Overview'!$G$27:$G$31)</f>
        <v>2</v>
      </c>
      <c r="I30" s="71">
        <f>G30-100</f>
        <v>18.136195767283979</v>
      </c>
      <c r="J30" s="71" t="str">
        <f>IF(I30&gt;0,"above","below")</f>
        <v>above</v>
      </c>
      <c r="K30" s="1" t="str">
        <f>"" &amp;TEXT('Data - Overview'!$C30,"0")&amp;" "</f>
        <v xml:space="preserve">Emphysema </v>
      </c>
      <c r="L30" s="1" t="str">
        <f>"Index: "&amp;TEXT('Data - Overview'!$G30,"0")&amp;""</f>
        <v>Index: 118</v>
      </c>
      <c r="M30" s="1" t="str">
        <f>'Data - Overview'!$K30&amp;CHAR(10)&amp;'Data - Overview'!$L30</f>
        <v>Emphysema 
Index: 118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0.18151020408163263</v>
      </c>
      <c r="E31" s="79">
        <f>RANK('Data - Overview'!$D31,'Data - Overview'!$D$27:$D$31)</f>
        <v>1</v>
      </c>
      <c r="F31" s="78">
        <f>INDEX('Data - Knowledge'!$G:$G,MATCH('Data - Overview'!$A31,'Data - Knowledge'!$A:$A,0))</f>
        <v>0.17084342457558702</v>
      </c>
      <c r="G31" s="80">
        <f>INDEX('Data - Knowledge'!$J:$J,MATCH('Data - Overview'!$A31,'Data - Knowledge'!$A:$A,0))</f>
        <v>106.24359967762544</v>
      </c>
      <c r="H31" s="81">
        <f>RANK('Data - Overview'!$G31,'Data - Overview'!$G$27:$G$31)</f>
        <v>4</v>
      </c>
      <c r="I31" s="80">
        <f>G31-100</f>
        <v>6.2435996776254399</v>
      </c>
      <c r="J31" s="80" t="str">
        <f>IF(I31&gt;0,"above","below")</f>
        <v>above</v>
      </c>
      <c r="K31" s="77" t="str">
        <f>"" &amp;TEXT('Data - Overview'!$C31,"0")&amp;" "</f>
        <v xml:space="preserve">Cholesterol (taking medication for) </v>
      </c>
      <c r="L31" s="57" t="str">
        <f>"Index: "&amp;TEXT('Data - Overview'!$G31,"0")&amp;""</f>
        <v>Index: 106</v>
      </c>
      <c r="M31" s="57" t="str">
        <f>'Data - Overview'!$K31&amp;CHAR(10)&amp;'Data - Overview'!$L31</f>
        <v>Cholesterol (taking medication for) 
Index: 106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0.20062809135622417</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0.17866326530612245</v>
      </c>
      <c r="E40" s="63">
        <f>RANK('Data - Overview'!$D40,'Data - Overview'!$D$40:$D$44)</f>
        <v>2</v>
      </c>
      <c r="F40" s="62">
        <f>INDEX('Data - Knowledge'!$G:$G,MATCH('Data - Overview'!$A40,'Data - Knowledge'!$A:$A,0))</f>
        <v>0.17472912782627387</v>
      </c>
      <c r="G40" s="64">
        <f>INDEX('Data - Knowledge'!$J:$J,MATCH('Data - Overview'!$A40,'Data - Knowledge'!$A:$A,0))</f>
        <v>102.25156362238592</v>
      </c>
      <c r="H40" s="64">
        <f>RANK('Data - Overview'!$G40,'Data - Overview'!$G$40:$G$44)</f>
        <v>5</v>
      </c>
      <c r="I40" s="64">
        <f>'Data - Overview'!$G40-100</f>
        <v>2.2515636223859161</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2.2000000000000002E-2</v>
      </c>
      <c r="E41" s="69">
        <f>RANK('Data - Overview'!$D41,'Data - Overview'!$D$40:$D$44)</f>
        <v>4</v>
      </c>
      <c r="F41" s="68">
        <f>INDEX('Data - Knowledge'!$G:$G,MATCH('Data - Overview'!$A41,'Data - Knowledge'!$A:$A,0))</f>
        <v>1.9234430447383249E-2</v>
      </c>
      <c r="G41" s="70">
        <f>INDEX('Data - Knowledge'!$J:$J,MATCH('Data - Overview'!$A41,'Data - Knowledge'!$A:$A,0))</f>
        <v>114.3782243003353</v>
      </c>
      <c r="H41" s="70">
        <f>RANK('Data - Overview'!$G41,'Data - Overview'!$G$40:$G$44)</f>
        <v>1</v>
      </c>
      <c r="I41" s="70">
        <f>'Data - Overview'!$G41-100</f>
        <v>14.378224300335305</v>
      </c>
      <c r="J41" s="70" t="str">
        <f>IF(I28&gt;0,"above","below")</f>
        <v>above</v>
      </c>
      <c r="K41" s="1" t="str">
        <f>"" &amp;TEXT('Data - Overview'!$C41,"0")&amp;" "</f>
        <v xml:space="preserve">Stroke </v>
      </c>
      <c r="L41" s="1" t="str">
        <f>"Index: "&amp;TEXT('Data - Overview'!$G41,"0")&amp;""</f>
        <v>Index: 114</v>
      </c>
      <c r="M41" s="1" t="str">
        <f>'Data - Overview'!$K41&amp;CHAR(10)&amp;'Data - Overview'!$L41</f>
        <v>Stroke 
Index: 114</v>
      </c>
      <c r="N41" s="1">
        <v>2</v>
      </c>
    </row>
    <row r="42" spans="1:14">
      <c r="A42" s="55" t="s">
        <v>87</v>
      </c>
      <c r="B42" s="72" t="str">
        <f>INDEX('Data - Knowledge'!$D:$D,MATCH('Data - Overview'!$A42,'Data - Knowledge'!$A:$A,0))</f>
        <v>BMI &gt; 30</v>
      </c>
      <c r="C42" s="72" t="s">
        <v>88</v>
      </c>
      <c r="D42" s="84">
        <f>INDEX('Data - Knowledge'!$E:$E,MATCH('Data - Overview'!$A42,'Data - Knowledge'!$A:$A,0))</f>
        <v>0.23018367346938773</v>
      </c>
      <c r="E42" s="85">
        <f>RANK('Data - Overview'!$D42,'Data - Overview'!$D$40:$D$44)</f>
        <v>1</v>
      </c>
      <c r="F42" s="84">
        <f>INDEX('Data - Knowledge'!$G:$G,MATCH('Data - Overview'!$A42,'Data - Knowledge'!$A:$A,0))</f>
        <v>0.2151952735234843</v>
      </c>
      <c r="G42" s="75">
        <f>INDEX('Data - Knowledge'!$J:$J,MATCH('Data - Overview'!$A42,'Data - Knowledge'!$A:$A,0))</f>
        <v>106.96502283739413</v>
      </c>
      <c r="H42" s="75">
        <f>RANK('Data - Overview'!$G42,'Data - Overview'!$G$40:$G$44)</f>
        <v>4</v>
      </c>
      <c r="I42" s="75">
        <f>'Data - Overview'!$G42-100</f>
        <v>6.9650228373941303</v>
      </c>
      <c r="J42" s="75" t="str">
        <f>IF(I29&gt;0,"above","below")</f>
        <v>above</v>
      </c>
      <c r="K42" s="72" t="str">
        <f>"" &amp;TEXT('Data - Overview'!$C42,"0")&amp;" "</f>
        <v xml:space="preserve">BMI &gt; 30 </v>
      </c>
      <c r="L42" s="72" t="str">
        <f>"Index: "&amp;TEXT('Data - Overview'!$G42,"0")&amp;""</f>
        <v>Index: 107</v>
      </c>
      <c r="M42" s="72" t="str">
        <f>'Data - Overview'!$K42&amp;CHAR(10)&amp;'Data - Overview'!$L42</f>
        <v>BMI &gt; 30 
Index: 107</v>
      </c>
      <c r="N42" s="72">
        <v>3</v>
      </c>
    </row>
    <row r="43" spans="1:14">
      <c r="A43" s="86"/>
      <c r="B43" s="1" t="s">
        <v>89</v>
      </c>
      <c r="C43" s="1" t="s">
        <v>89</v>
      </c>
      <c r="D43" s="68">
        <f>SUM(D49:D51)</f>
        <v>7.4479591836734693E-2</v>
      </c>
      <c r="E43" s="69">
        <f>RANK('Data - Overview'!$D43,'Data - Overview'!$D$40:$D$44)</f>
        <v>3</v>
      </c>
      <c r="F43" s="68">
        <f>SUM(E49:E51)</f>
        <v>6.7355635704702668E-2</v>
      </c>
      <c r="G43" s="70">
        <f>D43/F43*100</f>
        <v>110.57662964278821</v>
      </c>
      <c r="H43" s="70">
        <f>RANK('Data - Overview'!$G43,'Data - Overview'!$G$40:$G$44)</f>
        <v>2</v>
      </c>
      <c r="I43" s="70">
        <f>'Data - Overview'!$G43-100</f>
        <v>10.576629642788205</v>
      </c>
      <c r="J43" s="70" t="str">
        <f>IF(I30&gt;0,"above","below")</f>
        <v>above</v>
      </c>
      <c r="K43" s="1" t="str">
        <f>"" &amp;TEXT('Data - Overview'!$C43,"0")&amp;" "</f>
        <v xml:space="preserve">Diabetes </v>
      </c>
      <c r="L43" s="1" t="str">
        <f>"Index: "&amp;TEXT('Data - Overview'!$G43,"0")&amp;""</f>
        <v>Index: 111</v>
      </c>
      <c r="M43" s="1" t="str">
        <f>'Data - Overview'!$K43&amp;CHAR(10)&amp;'Data - Overview'!$L43</f>
        <v>Diabetes 
Index: 111</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1.5632653061224494E-2</v>
      </c>
      <c r="E44" s="89">
        <f>RANK('Data - Overview'!$D44,'Data - Overview'!$D$40:$D$44)</f>
        <v>5</v>
      </c>
      <c r="F44" s="88">
        <f>INDEX('Data - Knowledge'!$G:$G,MATCH('Data - Overview'!$A44,'Data - Knowledge'!$A:$A,0))</f>
        <v>1.434271020275411E-2</v>
      </c>
      <c r="G44" s="80">
        <f>INDEX('Data - Knowledge'!$J:$J,MATCH('Data - Overview'!$A44,'Data - Knowledge'!$A:$A,0))</f>
        <v>108.9937176463531</v>
      </c>
      <c r="H44" s="80">
        <f>RANK('Data - Overview'!$G44,'Data - Overview'!$G$40:$G$44)</f>
        <v>3</v>
      </c>
      <c r="I44" s="80">
        <f>'Data - Overview'!$G44-100</f>
        <v>8.9937176463531046</v>
      </c>
      <c r="J44" s="80" t="str">
        <f>IF(I31&gt;0,"above","below")</f>
        <v>above</v>
      </c>
      <c r="K44" s="57" t="str">
        <f>"" &amp;TEXT('Data - Overview'!$C44,"0")&amp;" "</f>
        <v xml:space="preserve">Any kind of liver condition </v>
      </c>
      <c r="L44" s="57" t="str">
        <f>"Index: "&amp;TEXT('Data - Overview'!$G44,"0")&amp;""</f>
        <v>Index: 109</v>
      </c>
      <c r="M44" s="58" t="str">
        <f>'Data - Overview'!$K44&amp;CHAR(10)&amp;'Data - Overview'!$L44</f>
        <v>Any kind of liver condition 
Index: 109</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8.0102040816326554E-3</v>
      </c>
      <c r="E49" s="84">
        <f>INDEX('Data - Knowledge'!$G:$G,MATCH('Data - Overview'!$A49,'Data - Knowledge'!$A:$A,0))</f>
        <v>7.9948280568478153E-3</v>
      </c>
      <c r="F49" s="75">
        <f>INDEX('Data - Knowledge'!$J:$J,MATCH('Data - Overview'!$A49,'Data - Knowledge'!$A:$A,0))</f>
        <v>100.19232464632771</v>
      </c>
    </row>
    <row r="50" spans="1:14">
      <c r="A50" s="1" t="s">
        <v>95</v>
      </c>
      <c r="B50" s="1" t="str">
        <f>INDEX('Data - Knowledge'!$D:$D,MATCH('Data - Overview'!$A50,'Data - Knowledge'!$A:$A,0))</f>
        <v>Type 2 diabetes</v>
      </c>
      <c r="C50" s="1" t="s">
        <v>96</v>
      </c>
      <c r="D50" s="68">
        <f>INDEX('Data - Knowledge'!$E:$E,MATCH('Data - Overview'!$A50,'Data - Knowledge'!$A:$A,0))</f>
        <v>6.546938775510204E-2</v>
      </c>
      <c r="E50" s="68">
        <f>INDEX('Data - Knowledge'!$G:$G,MATCH('Data - Overview'!$A50,'Data - Knowledge'!$A:$A,0))</f>
        <v>5.8360807647854854E-2</v>
      </c>
      <c r="F50" s="70">
        <f>INDEX('Data - Knowledge'!$J:$J,MATCH('Data - Overview'!$A50,'Data - Knowledge'!$A:$A,0))</f>
        <v>112.18040050120601</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0.14378224300335304</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5.2673469387755099E-2</v>
      </c>
      <c r="E61" s="63">
        <f>RANK('Data - Overview'!$D61,'Data - Overview'!$D$61:$D$65)</f>
        <v>5</v>
      </c>
      <c r="F61" s="62">
        <f>INDEX('Data - Knowledge'!$G:$G,MATCH('Data - Overview'!$A61,'Data - Knowledge'!$A:$A,0))</f>
        <v>4.7773079179226276E-2</v>
      </c>
      <c r="G61" s="64">
        <f>INDEX('Data - Knowledge'!$J:$J,MATCH('Data - Overview'!$A61,'Data - Knowledge'!$A:$A,0))</f>
        <v>110.2576394335907</v>
      </c>
      <c r="H61" s="64">
        <f>RANK('Data - Overview'!$G61,'Data - Overview'!$G$61:$G$65)</f>
        <v>4</v>
      </c>
      <c r="I61" s="64">
        <f>'Data - Overview'!$G61-100</f>
        <v>10.257639433590697</v>
      </c>
      <c r="J61" s="64" t="str">
        <f>IF(I61&gt;0,"above","below")</f>
        <v>above</v>
      </c>
      <c r="K61" s="61" t="str">
        <f>"" &amp;TEXT('Data - Overview'!$C61,"0")&amp;" "</f>
        <v xml:space="preserve">Has Depression </v>
      </c>
      <c r="L61" s="61" t="str">
        <f>"Index: "&amp;TEXT('Data - Overview'!$G61,"0")&amp;""</f>
        <v>Index: 110</v>
      </c>
      <c r="M61" s="61" t="str">
        <f>'Data - Overview'!$K61&amp;CHAR(10)&amp;'Data - Overview'!$L61</f>
        <v>Has Depression 
Index: 110</v>
      </c>
      <c r="N61" s="61">
        <v>1</v>
      </c>
    </row>
    <row r="62" spans="1:14">
      <c r="A62" s="86" t="s">
        <v>104</v>
      </c>
      <c r="B62" s="1" t="str">
        <f>INDEX('Data - Knowledge'!$D:$D,MATCH('Data - Overview'!$A62,'Data - Knowledge'!$A:$A,0))</f>
        <v>Poor general health</v>
      </c>
      <c r="C62" s="48" t="s">
        <v>105</v>
      </c>
      <c r="D62" s="68">
        <f>INDEX('Data - Knowledge'!$E:$E,MATCH('Data - Overview'!$A62,'Data - Knowledge'!$A:$A,0))</f>
        <v>0.25854081632653059</v>
      </c>
      <c r="E62" s="69">
        <f>RANK('Data - Overview'!$D62,'Data - Overview'!$D$61:$D$65)</f>
        <v>1</v>
      </c>
      <c r="F62" s="68">
        <f>INDEX('Data - Knowledge'!$G:$G,MATCH('Data - Overview'!$A62,'Data - Knowledge'!$A:$A,0))</f>
        <v>0.21211815900893838</v>
      </c>
      <c r="G62" s="70">
        <f>INDEX('Data - Knowledge'!$J:$J,MATCH('Data - Overview'!$A62,'Data - Knowledge'!$A:$A,0))</f>
        <v>121.88528202134547</v>
      </c>
      <c r="H62" s="70">
        <f>RANK('Data - Overview'!$G62,'Data - Overview'!$G$61:$G$65)</f>
        <v>2</v>
      </c>
      <c r="I62" s="70">
        <f>'Data - Overview'!$G62-100</f>
        <v>21.885282021345475</v>
      </c>
      <c r="J62" s="70" t="str">
        <f>IF(I62&gt;0,"above","below")</f>
        <v>above</v>
      </c>
      <c r="K62" s="1" t="str">
        <f>"" &amp;TEXT('Data - Overview'!$C62,"0")&amp;" "</f>
        <v xml:space="preserve">Poor general health </v>
      </c>
      <c r="L62" s="1" t="str">
        <f>"Index: "&amp;TEXT('Data - Overview'!$G62,"0")&amp;""</f>
        <v>Index: 122</v>
      </c>
      <c r="M62" s="1" t="str">
        <f>'Data - Overview'!$K62&amp;CHAR(10)&amp;'Data - Overview'!$L62</f>
        <v>Poor general health 
Index: 122</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0.10644897959183672</v>
      </c>
      <c r="E63" s="85">
        <f>RANK('Data - Overview'!$D63,'Data - Overview'!$D$61:$D$65)</f>
        <v>4</v>
      </c>
      <c r="F63" s="84">
        <f>INDEX('Data - Knowledge'!$G:$G,MATCH('Data - Overview'!$A63,'Data - Knowledge'!$A:$A,0))</f>
        <v>8.5511563547238614E-2</v>
      </c>
      <c r="G63" s="75">
        <f>INDEX('Data - Knowledge'!$J:$J,MATCH('Data - Overview'!$A63,'Data - Knowledge'!$A:$A,0))</f>
        <v>124.48489441200753</v>
      </c>
      <c r="H63" s="75">
        <f>RANK('Data - Overview'!$G63,'Data - Overview'!$G$61:$G$65)</f>
        <v>1</v>
      </c>
      <c r="I63" s="75">
        <f>'Data - Overview'!$G63-100</f>
        <v>24.484894412007534</v>
      </c>
      <c r="J63" s="75" t="str">
        <f>IF(I63&gt;0,"above","below")</f>
        <v>above</v>
      </c>
      <c r="K63" s="72" t="str">
        <f>"" &amp;TEXT('Data - Overview'!$C63,"0")&amp;" "</f>
        <v xml:space="preserve">Feels downhearted / depressed in the past 4 weeks </v>
      </c>
      <c r="L63" s="72" t="str">
        <f>"Index: "&amp;TEXT('Data - Overview'!$G63,"0")&amp;""</f>
        <v>Index: 124</v>
      </c>
      <c r="M63" s="72" t="str">
        <f>'Data - Overview'!$K63&amp;CHAR(10)&amp;'Data - Overview'!$L63</f>
        <v>Feels downhearted / depressed in the past 4 weeks 
Index: 124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0.15985714285714284</v>
      </c>
      <c r="E64" s="69">
        <f>RANK('Data - Overview'!$D64,'Data - Overview'!$D$61:$D$65)</f>
        <v>2</v>
      </c>
      <c r="F64" s="68">
        <f>INDEX('Data - Knowledge'!$G:$G,MATCH('Data - Overview'!$A64,'Data - Knowledge'!$A:$A,0))</f>
        <v>0.14893117337189785</v>
      </c>
      <c r="G64" s="70">
        <f>INDEX('Data - Knowledge'!$J:$J,MATCH('Data - Overview'!$A64,'Data - Knowledge'!$A:$A,0))</f>
        <v>107.33625421587301</v>
      </c>
      <c r="H64" s="70">
        <f>RANK('Data - Overview'!$G64,'Data - Overview'!$G$61:$G$65)</f>
        <v>5</v>
      </c>
      <c r="I64" s="70">
        <f>'Data - Overview'!$G64-100</f>
        <v>7.3362542158730122</v>
      </c>
      <c r="J64" s="70" t="str">
        <f>IF(I64&gt;0,"above","below")</f>
        <v>above</v>
      </c>
      <c r="K64" s="1" t="str">
        <f>"" &amp;TEXT('Data - Overview'!$C64,"0")&amp;" "</f>
        <v xml:space="preserve">Does not enjoy general happiness </v>
      </c>
      <c r="L64" s="1" t="str">
        <f>"Index: "&amp;TEXT('Data - Overview'!$G64,"0")&amp;""</f>
        <v>Index: 107</v>
      </c>
      <c r="M64" s="1" t="str">
        <f>'Data - Overview'!$K64&amp;CHAR(10)&amp;'Data - Overview'!$L64</f>
        <v>Does not enjoy general happiness 
Index: 107</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0.1111326530612245</v>
      </c>
      <c r="E65" s="89">
        <f>RANK('Data - Overview'!$D65,'Data - Overview'!$D$61:$D$65)</f>
        <v>3</v>
      </c>
      <c r="F65" s="88">
        <f>INDEX('Data - Knowledge'!$G:$G,MATCH('Data - Overview'!$A65,'Data - Knowledge'!$A:$A,0))</f>
        <v>9.5531618257743381E-2</v>
      </c>
      <c r="G65" s="80">
        <f>INDEX('Data - Knowledge'!$J:$J,MATCH('Data - Overview'!$A65,'Data - Knowledge'!$A:$A,0))</f>
        <v>116.33075529128971</v>
      </c>
      <c r="H65" s="80">
        <f>RANK('Data - Overview'!$G65,'Data - Overview'!$G$61:$G$65)</f>
        <v>3</v>
      </c>
      <c r="I65" s="80">
        <f>'Data - Overview'!$G65-100</f>
        <v>16.330755291289705</v>
      </c>
      <c r="J65" s="80" t="str">
        <f>IF(I65&gt;0,"above","below")</f>
        <v>above</v>
      </c>
      <c r="K65" s="57" t="str">
        <f>"" &amp;TEXT('Data - Overview'!$C65,"0")&amp;" "</f>
        <v xml:space="preserve">Does not feel a sense of self-worth </v>
      </c>
      <c r="L65" s="57" t="str">
        <f>"Index: "&amp;TEXT('Data - Overview'!$G65,"0")&amp;""</f>
        <v>Index: 116</v>
      </c>
      <c r="M65" s="57" t="str">
        <f>'Data - Overview'!$K65&amp;CHAR(10)&amp;'Data - Overview'!$L65</f>
        <v>Does not feel a sense of self-worth 
Index: 116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0.25854081632653059</v>
      </c>
      <c r="C68" s="102">
        <f>ABS(INDEX('Data - Overview'!$I$61:$I$65,MATCH(1,'Data - Overview'!$H$61:$H$65,0))/100)</f>
        <v>0.24484894412007535</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0.42652040816326531</v>
      </c>
      <c r="E74" s="63">
        <f>RANK('Data - Overview'!$D74,'Data - Overview'!$D$74:$D$83)</f>
        <v>3</v>
      </c>
      <c r="F74" s="62">
        <f>INDEX('Data - Knowledge'!$G:$G,MATCH('Data - Overview'!$A74,'Data - Knowledge'!$A:$A,0))</f>
        <v>0.36675228686425176</v>
      </c>
      <c r="G74" s="64">
        <f>INDEX('Data - Knowledge'!$J:$J,MATCH('Data - Overview'!$A74,'Data - Knowledge'!$A:$A,0))</f>
        <v>116.29659130691007</v>
      </c>
      <c r="H74" s="64">
        <f>RANK('Data - Overview'!$G74,'Data - Overview'!$G$74:$G$83)</f>
        <v>6</v>
      </c>
      <c r="I74" s="64">
        <f>'Data - Overview'!$G74-100</f>
        <v>16.296591306910074</v>
      </c>
      <c r="J74" s="64" t="str">
        <f t="shared" ref="J74:J83" si="0">IF(I74&gt;0,"above","below")</f>
        <v>above</v>
      </c>
      <c r="K74" s="61" t="str">
        <f>"" &amp;TEXT('Data - Overview'!$C74,"0")&amp;" "</f>
        <v xml:space="preserve">Eats fruit 3 or less days per week </v>
      </c>
      <c r="L74" s="61" t="str">
        <f>"Index: "&amp;TEXT('Data - Overview'!$G74,"0")&amp;""</f>
        <v>Index: 116</v>
      </c>
      <c r="M74" s="61" t="str">
        <f>'Data - Overview'!$K74&amp;CHAR(10)&amp;'Data - Overview'!$L74</f>
        <v>Eats fruit 3 or less days per week 
Index: 116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0.43784693877551012</v>
      </c>
      <c r="E75" s="69">
        <f>RANK('Data - Overview'!$D75,'Data - Overview'!$D$74:$D$83)</f>
        <v>2</v>
      </c>
      <c r="F75" s="68">
        <f>INDEX('Data - Knowledge'!$G:$G,MATCH('Data - Overview'!$A75,'Data - Knowledge'!$A:$A,0))</f>
        <v>0.38215443230591417</v>
      </c>
      <c r="G75" s="70">
        <f>INDEX('Data - Knowledge'!$J:$J,MATCH('Data - Overview'!$A75,'Data - Knowledge'!$A:$A,0))</f>
        <v>114.57329858338896</v>
      </c>
      <c r="H75" s="70">
        <f>RANK('Data - Overview'!$G75,'Data - Overview'!$G$74:$G$83)</f>
        <v>7</v>
      </c>
      <c r="I75" s="70">
        <f>'Data - Overview'!$G75-100</f>
        <v>14.573298583388961</v>
      </c>
      <c r="J75" s="70" t="str">
        <f t="shared" si="0"/>
        <v>above</v>
      </c>
      <c r="K75" s="1" t="str">
        <f>"" &amp;TEXT('Data - Overview'!$C75,"0")&amp;" "</f>
        <v xml:space="preserve">Never does moderate intensity sports </v>
      </c>
      <c r="L75" s="1" t="str">
        <f>"Index: "&amp;TEXT('Data - Overview'!$G75,"0")&amp;""</f>
        <v>Index: 115</v>
      </c>
      <c r="M75" s="1" t="str">
        <f>'Data - Overview'!$K75&amp;CHAR(10)&amp;'Data - Overview'!$L75</f>
        <v>Never does moderate intensity sports 
Index: 115</v>
      </c>
      <c r="N75" s="1">
        <v>2</v>
      </c>
    </row>
    <row r="76" spans="1:14">
      <c r="A76" s="56" t="s">
        <v>118</v>
      </c>
      <c r="B76" s="72" t="str">
        <f>INDEX('Data - Knowledge'!$D:$D,MATCH('Data - Overview'!$A76,'Data - Knowledge'!$A:$A,0))</f>
        <v>Current cigarette smoker</v>
      </c>
      <c r="C76" s="72" t="s">
        <v>119</v>
      </c>
      <c r="D76" s="103">
        <f>INDEX('Data - Knowledge'!$E:$E,MATCH('Data - Overview'!$A76,'Data - Knowledge'!$A:$A,0))</f>
        <v>0.17859183673469389</v>
      </c>
      <c r="E76" s="104">
        <f>RANK('Data - Overview'!$D76,'Data - Overview'!$D$74:$D$83)</f>
        <v>7</v>
      </c>
      <c r="F76" s="84">
        <f>INDEX('Data - Knowledge'!$G:$G,MATCH('Data - Overview'!$A76,'Data - Knowledge'!$A:$A,0))</f>
        <v>0.13318458697053651</v>
      </c>
      <c r="G76" s="75">
        <f>INDEX('Data - Knowledge'!$J:$J,MATCH('Data - Overview'!$A76,'Data - Knowledge'!$A:$A,0))</f>
        <v>134.09347192269516</v>
      </c>
      <c r="H76" s="75">
        <f>RANK('Data - Overview'!$G76,'Data - Overview'!$G$74:$G$83)</f>
        <v>2</v>
      </c>
      <c r="I76" s="75">
        <f>'Data - Overview'!$G76-100</f>
        <v>34.093471922695159</v>
      </c>
      <c r="J76" s="75" t="str">
        <f t="shared" si="0"/>
        <v>above</v>
      </c>
      <c r="K76" s="72" t="str">
        <f>"" &amp;TEXT('Data - Overview'!$C76,"0")&amp;" "</f>
        <v xml:space="preserve">Current cigarette smoker </v>
      </c>
      <c r="L76" s="72" t="str">
        <f>"Index: "&amp;TEXT('Data - Overview'!$G76,"0")&amp;""</f>
        <v>Index: 134</v>
      </c>
      <c r="M76" s="72" t="str">
        <f>'Data - Overview'!$K76&amp;CHAR(10)&amp;'Data - Overview'!$L76</f>
        <v>Current cigarette smoker 
Index: 134</v>
      </c>
      <c r="N76" s="72">
        <v>3</v>
      </c>
    </row>
    <row r="77" spans="1:14">
      <c r="A77" s="86" t="s">
        <v>120</v>
      </c>
      <c r="B77" s="1" t="str">
        <f>INDEX('Data - Knowledge'!$D:$D,MATCH('Data - Overview'!$A77,'Data - Knowledge'!$A:$A,0))</f>
        <v>Never eats fruit</v>
      </c>
      <c r="C77" s="1" t="s">
        <v>121</v>
      </c>
      <c r="D77" s="105">
        <f>INDEX('Data - Knowledge'!$E:$E,MATCH('Data - Overview'!$A77,'Data - Knowledge'!$A:$A,0))</f>
        <v>0.10135714285714287</v>
      </c>
      <c r="E77" s="106">
        <f>RANK('Data - Overview'!$D77,'Data - Overview'!$D$74:$D$83)</f>
        <v>9</v>
      </c>
      <c r="F77" s="68">
        <f>INDEX('Data - Knowledge'!$G:$G,MATCH('Data - Overview'!$A77,'Data - Knowledge'!$A:$A,0))</f>
        <v>7.7028603952863012E-2</v>
      </c>
      <c r="G77" s="70">
        <f>INDEX('Data - Knowledge'!$J:$J,MATCH('Data - Overview'!$A77,'Data - Knowledge'!$A:$A,0))</f>
        <v>131.58377233367423</v>
      </c>
      <c r="H77" s="70">
        <f>RANK('Data - Overview'!$G77,'Data - Overview'!$G$74:$G$83)</f>
        <v>3</v>
      </c>
      <c r="I77" s="70">
        <f>'Data - Overview'!$G77-100</f>
        <v>31.583772333674233</v>
      </c>
      <c r="J77" s="70" t="str">
        <f t="shared" si="0"/>
        <v>above</v>
      </c>
      <c r="K77" s="1" t="str">
        <f>"" &amp;TEXT('Data - Overview'!$C77,"0")&amp;" "</f>
        <v xml:space="preserve">Never eats fruit </v>
      </c>
      <c r="L77" s="1" t="str">
        <f>"Index: "&amp;TEXT('Data - Overview'!$G77,"0")&amp;""</f>
        <v>Index: 132</v>
      </c>
      <c r="M77" s="1" t="str">
        <f>'Data - Overview'!$K77&amp;CHAR(10)&amp;'Data - Overview'!$L77</f>
        <v>Never eats fruit 
Index: 132</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0.15580612244897957</v>
      </c>
      <c r="E78" s="104">
        <f>RANK('Data - Overview'!$D78,'Data - Overview'!$D$74:$D$83)</f>
        <v>8</v>
      </c>
      <c r="F78" s="84">
        <f>INDEX('Data - Knowledge'!$G:$G,MATCH('Data - Overview'!$A78,'Data - Knowledge'!$A:$A,0))</f>
        <v>0.13266256337880927</v>
      </c>
      <c r="G78" s="75">
        <f>INDEX('Data - Knowledge'!$J:$J,MATCH('Data - Overview'!$A78,'Data - Knowledge'!$A:$A,0))</f>
        <v>117.44543334662197</v>
      </c>
      <c r="H78" s="75">
        <f>RANK('Data - Overview'!$G78,'Data - Overview'!$G$74:$G$83)</f>
        <v>4</v>
      </c>
      <c r="I78" s="75">
        <f>'Data - Overview'!$G78-100</f>
        <v>17.445433346621968</v>
      </c>
      <c r="J78" s="75" t="str">
        <f t="shared" si="0"/>
        <v>above</v>
      </c>
      <c r="K78" s="72" t="str">
        <f>"" &amp;TEXT('Data - Overview'!$C78,"0")&amp;" "</f>
        <v xml:space="preserve">Drinks whole fat milk </v>
      </c>
      <c r="L78" s="72" t="str">
        <f>"Index: "&amp;TEXT('Data - Overview'!$G78,"0")&amp;""</f>
        <v>Index: 117</v>
      </c>
      <c r="M78" s="72" t="str">
        <f>'Data - Overview'!$K78&amp;CHAR(10)&amp;'Data - Overview'!$L78</f>
        <v>Drinks whole fat milk 
Index: 117</v>
      </c>
      <c r="N78" s="72">
        <v>5</v>
      </c>
    </row>
    <row r="79" spans="1:14">
      <c r="A79" s="86" t="s">
        <v>124</v>
      </c>
      <c r="B79" s="1" t="str">
        <f>INDEX('Data - Knowledge'!$D:$D,MATCH('Data - Overview'!$A79,'Data - Knowledge'!$A:$A,0))</f>
        <v>Usually eats white bread</v>
      </c>
      <c r="C79" s="1" t="s">
        <v>125</v>
      </c>
      <c r="D79" s="105">
        <f>INDEX('Data - Knowledge'!$E:$E,MATCH('Data - Overview'!$A79,'Data - Knowledge'!$A:$A,0))</f>
        <v>0.34844897959183679</v>
      </c>
      <c r="E79" s="106">
        <f>RANK('Data - Overview'!$D79,'Data - Overview'!$D$74:$D$83)</f>
        <v>5</v>
      </c>
      <c r="F79" s="68">
        <f>INDEX('Data - Knowledge'!$G:$G,MATCH('Data - Overview'!$A79,'Data - Knowledge'!$A:$A,0))</f>
        <v>0.29718134325324225</v>
      </c>
      <c r="G79" s="70">
        <f>INDEX('Data - Knowledge'!$J:$J,MATCH('Data - Overview'!$A79,'Data - Knowledge'!$A:$A,0))</f>
        <v>117.25129706238219</v>
      </c>
      <c r="H79" s="70">
        <f>RANK('Data - Overview'!$G79,'Data - Overview'!$G$74:$G$83)</f>
        <v>5</v>
      </c>
      <c r="I79" s="70">
        <f>'Data - Overview'!$G79-100</f>
        <v>17.251297062382193</v>
      </c>
      <c r="J79" s="70" t="str">
        <f t="shared" si="0"/>
        <v>above</v>
      </c>
      <c r="K79" s="1" t="str">
        <f>"" &amp;TEXT('Data - Overview'!$C79,"0")&amp;" "</f>
        <v xml:space="preserve">Eats white bread </v>
      </c>
      <c r="L79" s="1" t="str">
        <f>"Index: "&amp;TEXT('Data - Overview'!$G79,"0")&amp;""</f>
        <v>Index: 117</v>
      </c>
      <c r="M79" s="1" t="str">
        <f>'Data - Overview'!$K79&amp;CHAR(10)&amp;'Data - Overview'!$L79</f>
        <v>Eats white bread 
Index: 117</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0.46247959183673465</v>
      </c>
      <c r="E80" s="104">
        <f>RANK('Data - Overview'!$D80,'Data - Overview'!$D$74:$D$83)</f>
        <v>1</v>
      </c>
      <c r="F80" s="84">
        <f>INDEX('Data - Knowledge'!$G:$G,MATCH('Data - Overview'!$A80,'Data - Knowledge'!$A:$A,0))</f>
        <v>0.40501082303881425</v>
      </c>
      <c r="G80" s="75">
        <f>INDEX('Data - Knowledge'!$J:$J,MATCH('Data - Overview'!$A80,'Data - Knowledge'!$A:$A,0))</f>
        <v>114.18944026402298</v>
      </c>
      <c r="H80" s="75">
        <f>RANK('Data - Overview'!$G80,'Data - Overview'!$G$74:$G$83)</f>
        <v>8</v>
      </c>
      <c r="I80" s="75">
        <f>'Data - Overview'!$G80-100</f>
        <v>14.189440264022977</v>
      </c>
      <c r="J80" s="75" t="str">
        <f t="shared" si="0"/>
        <v>above</v>
      </c>
      <c r="K80" s="72" t="str">
        <f>"" &amp;TEXT('Data - Overview'!$C80,"0")&amp;" "</f>
        <v xml:space="preserve">Never does mild intensity sports </v>
      </c>
      <c r="L80" s="72" t="str">
        <f>"Index: "&amp;TEXT('Data - Overview'!$G80,"0")&amp;""</f>
        <v>Index: 114</v>
      </c>
      <c r="M80" s="72" t="str">
        <f>'Data - Overview'!$K80&amp;CHAR(10)&amp;'Data - Overview'!$L80</f>
        <v>Never does mild intensity sports 
Index: 114</v>
      </c>
      <c r="N80" s="72">
        <v>7</v>
      </c>
    </row>
    <row r="81" spans="1:14">
      <c r="A81" s="86" t="s">
        <v>128</v>
      </c>
      <c r="B81" s="1" t="str">
        <f>INDEX('Data - Knowledge'!$D:$D,MATCH('Data - Overview'!$A81,'Data - Knowledge'!$A:$A,0))</f>
        <v>Smokes 20+ per day</v>
      </c>
      <c r="C81" s="1" t="s">
        <v>129</v>
      </c>
      <c r="D81" s="105">
        <f>INDEX('Data - Knowledge'!$E:$E,MATCH('Data - Overview'!$A81,'Data - Knowledge'!$A:$A,0))</f>
        <v>4.1428571428571426E-2</v>
      </c>
      <c r="E81" s="106">
        <f>RANK('Data - Overview'!$D81,'Data - Overview'!$D$74:$D$83)</f>
        <v>10</v>
      </c>
      <c r="F81" s="68">
        <f>INDEX('Data - Knowledge'!$G:$G,MATCH('Data - Overview'!$A81,'Data - Knowledge'!$A:$A,0))</f>
        <v>3.0152416961418051E-2</v>
      </c>
      <c r="G81" s="70">
        <f>INDEX('Data - Knowledge'!$J:$J,MATCH('Data - Overview'!$A81,'Data - Knowledge'!$A:$A,0))</f>
        <v>137.39718272529174</v>
      </c>
      <c r="H81" s="70">
        <f>RANK('Data - Overview'!$G81,'Data - Overview'!$G$74:$G$83)</f>
        <v>1</v>
      </c>
      <c r="I81" s="70">
        <f>'Data - Overview'!$G81-100</f>
        <v>37.397182725291742</v>
      </c>
      <c r="J81" s="70" t="str">
        <f t="shared" si="0"/>
        <v>above</v>
      </c>
      <c r="K81" s="1" t="str">
        <f>"" &amp;TEXT('Data - Overview'!$C81,"0")&amp;" "</f>
        <v xml:space="preserve">Smokes 20+ per day </v>
      </c>
      <c r="L81" s="1" t="str">
        <f>"Index: "&amp;TEXT('Data - Overview'!$G81,"0")&amp;""</f>
        <v>Index: 137</v>
      </c>
      <c r="M81" s="1" t="str">
        <f>'Data - Overview'!$K81&amp;CHAR(10)&amp;'Data - Overview'!$L81</f>
        <v>Smokes 20+ per day 
Index: 137</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0.29011224489795923</v>
      </c>
      <c r="E82" s="104">
        <f>RANK('Data - Overview'!$D82,'Data - Overview'!$D$74:$D$83)</f>
        <v>6</v>
      </c>
      <c r="F82" s="84">
        <f>INDEX('Data - Knowledge'!$G:$G,MATCH('Data - Overview'!$A82,'Data - Knowledge'!$A:$A,0))</f>
        <v>0.30211903600322926</v>
      </c>
      <c r="G82" s="75">
        <f>INDEX('Data - Knowledge'!$J:$J,MATCH('Data - Overview'!$A82,'Data - Knowledge'!$A:$A,0))</f>
        <v>96.025807819292226</v>
      </c>
      <c r="H82" s="75">
        <f>RANK('Data - Overview'!$G82,'Data - Overview'!$G$74:$G$83)</f>
        <v>10</v>
      </c>
      <c r="I82" s="75">
        <f>'Data - Overview'!$G82-100</f>
        <v>-3.9741921807077745</v>
      </c>
      <c r="J82" s="75" t="str">
        <f t="shared" si="0"/>
        <v>below</v>
      </c>
      <c r="K82" s="72" t="str">
        <f>"" &amp;TEXT('Data - Overview'!$C82,"0")&amp;" "</f>
        <v xml:space="preserve">&gt; 3 units per day (Women) </v>
      </c>
      <c r="L82" s="72" t="str">
        <f>"Index: "&amp;TEXT('Data - Overview'!$G82,"0")&amp;""</f>
        <v>Index: 96</v>
      </c>
      <c r="M82" s="72" t="str">
        <f>'Data - Overview'!$K82&amp;CHAR(10)&amp;'Data - Overview'!$L82</f>
        <v>&gt; 3 units per day (Women) 
Index: 96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0.42304081632653068</v>
      </c>
      <c r="E83" s="110">
        <f>RANK('Data - Overview'!$D83,'Data - Overview'!$D$74:$D$83)</f>
        <v>4</v>
      </c>
      <c r="F83" s="111">
        <f>INDEX('Data - Knowledge'!$G:$G,MATCH('Data - Overview'!$A83,'Data - Knowledge'!$A:$A,0))</f>
        <v>0.42035953281178312</v>
      </c>
      <c r="G83" s="112">
        <f>INDEX('Data - Knowledge'!$J:$J,MATCH('Data - Overview'!$A83,'Data - Knowledge'!$A:$A,0))</f>
        <v>100.63785481366688</v>
      </c>
      <c r="H83" s="112">
        <f>RANK('Data - Overview'!$G83,'Data - Overview'!$G$74:$G$83)</f>
        <v>9</v>
      </c>
      <c r="I83" s="112">
        <f>'Data - Overview'!$G83-100</f>
        <v>0.63785481366687691</v>
      </c>
      <c r="J83" s="112" t="str">
        <f t="shared" si="0"/>
        <v>above</v>
      </c>
      <c r="K83" s="108" t="str">
        <f>"" &amp;TEXT('Data - Overview'!$C83,"0")&amp;" "</f>
        <v xml:space="preserve">&gt; 4 units per day (Men) </v>
      </c>
      <c r="L83" s="108" t="str">
        <f>"Index: "&amp;TEXT('Data - Overview'!$G83,"0")&amp;""</f>
        <v>Index: 101</v>
      </c>
      <c r="M83" s="108" t="str">
        <f>'Data - Overview'!$K83&amp;CHAR(10)&amp;'Data - Overview'!$L83</f>
        <v>&gt; 4 units per day (Men) 
Index: 101</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0.42652040816326531</v>
      </c>
      <c r="B89" s="62">
        <f>D75</f>
        <v>0.43784693877551012</v>
      </c>
      <c r="C89" s="62">
        <f>D76</f>
        <v>0.17859183673469389</v>
      </c>
      <c r="D89" s="62">
        <f>D82</f>
        <v>0.29011224489795923</v>
      </c>
      <c r="E89" s="62">
        <f>D83</f>
        <v>0.42304081632653068</v>
      </c>
      <c r="F89" s="68"/>
      <c r="G89" s="69"/>
      <c r="H89" s="68"/>
      <c r="I89" s="70"/>
      <c r="J89" s="70"/>
    </row>
    <row r="90" spans="1:14" ht="15" thickBot="1">
      <c r="A90" s="113">
        <f>1-A89</f>
        <v>0.57347959183673469</v>
      </c>
      <c r="B90" s="113">
        <f>1-B89</f>
        <v>0.56215306122448983</v>
      </c>
      <c r="C90" s="113">
        <f>1-C89</f>
        <v>0.82140816326530608</v>
      </c>
      <c r="D90" s="113">
        <f>1-D89</f>
        <v>0.70988775510204083</v>
      </c>
      <c r="E90" s="113">
        <f>1-E89</f>
        <v>0.57695918367346932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5.7418367346938774E-2</v>
      </c>
      <c r="F96" s="63">
        <f>RANK('Data - Overview'!$E96,'Data - Overview'!$E$96:$E$103)</f>
        <v>8</v>
      </c>
      <c r="G96" s="62">
        <f>INDEX('Data - Knowledge'!$G:$G,MATCH('Data - Overview'!$A96,'Data - Knowledge'!$A:$A,0))</f>
        <v>5.268175271084162E-2</v>
      </c>
      <c r="H96" s="64">
        <f>INDEX('Data - Knowledge'!$J:$J,MATCH('Data - Overview'!$A96,'Data - Knowledge'!$A:$A,0))</f>
        <v>108.99099667791118</v>
      </c>
      <c r="I96" s="64">
        <f>RANK('Data - Overview'!$H96,'Data - Overview'!$H$96:$H$103)</f>
        <v>3</v>
      </c>
      <c r="J96" s="64">
        <f>'Data - Overview'!$H96-100</f>
        <v>8.9909966779111841</v>
      </c>
      <c r="K96" s="61" t="str">
        <f>"" &amp;TEXT('Data - Overview'!$B96,"0")&amp;" "</f>
        <v xml:space="preserve">Age 0-4 </v>
      </c>
      <c r="L96" s="61" t="str">
        <f>"Index: "&amp;TEXT('Data - Overview'!$H96,"0")&amp;""</f>
        <v>Index: 109</v>
      </c>
      <c r="M96" s="61" t="str">
        <f>'Data - Overview'!$K96&amp;CHAR(10)&amp;'Data - Overview'!$L96</f>
        <v>Age 0-4 
Index: 109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0.15901020408163266</v>
      </c>
      <c r="F97" s="69">
        <f>RANK('Data - Overview'!$E97,'Data - Overview'!$E$96:$E$103)</f>
        <v>3</v>
      </c>
      <c r="G97" s="68">
        <f>INDEX('Data - Knowledge'!$G:$G,MATCH('Data - Overview'!$A97,'Data - Knowledge'!$A:$A,0))</f>
        <v>0.15599186602315032</v>
      </c>
      <c r="H97" s="70">
        <f>INDEX('Data - Knowledge'!$J:$J,MATCH('Data - Overview'!$A97,'Data - Knowledge'!$A:$A,0))</f>
        <v>101.93493297787359</v>
      </c>
      <c r="I97" s="70">
        <f>RANK('Data - Overview'!$H97,'Data - Overview'!$H$96:$H$103)</f>
        <v>4</v>
      </c>
      <c r="J97" s="70">
        <f>'Data - Overview'!$H97-100</f>
        <v>1.9349329778735864</v>
      </c>
      <c r="K97" s="1" t="str">
        <f>"" &amp;TEXT('Data - Overview'!$B97,"0")&amp;" "</f>
        <v xml:space="preserve">Age 5-17 </v>
      </c>
      <c r="L97" s="1" t="str">
        <f>"Index: "&amp;TEXT('Data - Overview'!$H97,"0")&amp;""</f>
        <v>Index: 102</v>
      </c>
      <c r="M97" s="1" t="str">
        <f>'Data - Overview'!$K97&amp;CHAR(10)&amp;'Data - Overview'!$L97</f>
        <v>Age 5-17 
Index: 102</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7.8948979591836735E-2</v>
      </c>
      <c r="F98" s="85">
        <f>RANK('Data - Overview'!$E98,'Data - Overview'!$E$96:$E$103)</f>
        <v>7</v>
      </c>
      <c r="G98" s="84">
        <f>INDEX('Data - Knowledge'!$G:$G,MATCH('Data - Overview'!$A98,'Data - Knowledge'!$A:$A,0))</f>
        <v>7.2341385999454069E-2</v>
      </c>
      <c r="H98" s="75">
        <f>INDEX('Data - Knowledge'!$J:$J,MATCH('Data - Overview'!$A98,'Data - Knowledge'!$A:$A,0))</f>
        <v>109.13390516520174</v>
      </c>
      <c r="I98" s="75">
        <f>RANK('Data - Overview'!$H98,'Data - Overview'!$H$96:$H$103)</f>
        <v>2</v>
      </c>
      <c r="J98" s="75">
        <f>'Data - Overview'!$H98-100</f>
        <v>9.1339051652017389</v>
      </c>
      <c r="K98" s="72" t="str">
        <f>"" &amp;TEXT('Data - Overview'!$B98,"0")&amp;" "</f>
        <v xml:space="preserve">Age 18-24 </v>
      </c>
      <c r="L98" s="72" t="str">
        <f>"Index: "&amp;TEXT('Data - Overview'!$H98,"0")&amp;""</f>
        <v>Index: 109</v>
      </c>
      <c r="M98" s="72" t="str">
        <f>'Data - Overview'!$K98&amp;CHAR(10)&amp;'Data - Overview'!$L98</f>
        <v>Age 18-24 
Index: 109</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0.13271428571428573</v>
      </c>
      <c r="F99" s="69">
        <f>RANK('Data - Overview'!$E99,'Data - Overview'!$E$96:$E$103)</f>
        <v>4</v>
      </c>
      <c r="G99" s="68">
        <f>INDEX('Data - Knowledge'!$G:$G,MATCH('Data - Overview'!$A99,'Data - Knowledge'!$A:$A,0))</f>
        <v>0.11770483043809059</v>
      </c>
      <c r="H99" s="70">
        <f>INDEX('Data - Knowledge'!$J:$J,MATCH('Data - Overview'!$A99,'Data - Knowledge'!$A:$A,0))</f>
        <v>112.75177511435241</v>
      </c>
      <c r="I99" s="70">
        <f>RANK('Data - Overview'!$H99,'Data - Overview'!$H$96:$H$103)</f>
        <v>1</v>
      </c>
      <c r="J99" s="70">
        <f>'Data - Overview'!$H99-100</f>
        <v>12.751775114352412</v>
      </c>
      <c r="K99" s="1" t="str">
        <f>"" &amp;TEXT('Data - Overview'!$B99,"0")&amp;" "</f>
        <v xml:space="preserve">Age 25-34 </v>
      </c>
      <c r="L99" s="1" t="str">
        <f>"Index: "&amp;TEXT('Data - Overview'!$H99,"0")&amp;""</f>
        <v>Index: 113</v>
      </c>
      <c r="M99" s="1" t="str">
        <f>'Data - Overview'!$K99&amp;CHAR(10)&amp;'Data - Overview'!$L99</f>
        <v>Age 25-34 
Index: 113</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0.18608163265306124</v>
      </c>
      <c r="F100" s="85">
        <f>RANK('Data - Overview'!$E100,'Data - Overview'!$E$96:$E$103)</f>
        <v>2</v>
      </c>
      <c r="G100" s="84">
        <f>INDEX('Data - Knowledge'!$G:$G,MATCH('Data - Overview'!$A100,'Data - Knowledge'!$A:$A,0))</f>
        <v>0.18513943338037742</v>
      </c>
      <c r="H100" s="75">
        <f>INDEX('Data - Knowledge'!$J:$J,MATCH('Data - Overview'!$A100,'Data - Knowledge'!$A:$A,0))</f>
        <v>100.50891333924959</v>
      </c>
      <c r="I100" s="75">
        <f>RANK('Data - Overview'!$H100,'Data - Overview'!$H$96:$H$103)</f>
        <v>5</v>
      </c>
      <c r="J100" s="75">
        <f>'Data - Overview'!$H100-100</f>
        <v>0.50891333924958815</v>
      </c>
      <c r="K100" s="72" t="str">
        <f>"" &amp;TEXT('Data - Overview'!$B100,"0")&amp;" "</f>
        <v xml:space="preserve">Age 35-49 </v>
      </c>
      <c r="L100" s="72" t="str">
        <f>"Index: "&amp;TEXT('Data - Overview'!$H100,"0")&amp;""</f>
        <v>Index: 101</v>
      </c>
      <c r="M100" s="72" t="str">
        <f>'Data - Overview'!$K100&amp;CHAR(10)&amp;'Data - Overview'!$L100</f>
        <v>Age 35-49 
Index: 101</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0.19630612244897963</v>
      </c>
      <c r="F101" s="69">
        <f>RANK('Data - Overview'!$E101,'Data - Overview'!$E$96:$E$103)</f>
        <v>1</v>
      </c>
      <c r="G101" s="68">
        <f>INDEX('Data - Knowledge'!$G:$G,MATCH('Data - Overview'!$A101,'Data - Knowledge'!$A:$A,0))</f>
        <v>0.20978183169840689</v>
      </c>
      <c r="H101" s="70">
        <f>INDEX('Data - Knowledge'!$J:$J,MATCH('Data - Overview'!$A101,'Data - Knowledge'!$A:$A,0))</f>
        <v>93.576322057860267</v>
      </c>
      <c r="I101" s="70">
        <f>RANK('Data - Overview'!$H101,'Data - Overview'!$H$96:$H$103)</f>
        <v>6</v>
      </c>
      <c r="J101" s="70">
        <f>'Data - Overview'!$H101-100</f>
        <v>-6.423677942139733</v>
      </c>
      <c r="K101" s="1" t="str">
        <f>"" &amp;TEXT('Data - Overview'!$B101,"0")&amp;" "</f>
        <v xml:space="preserve">Age 50-64 </v>
      </c>
      <c r="L101" s="1" t="str">
        <f>"Index: "&amp;TEXT('Data - Overview'!$H101,"0")&amp;""</f>
        <v>Index: 94</v>
      </c>
      <c r="M101" s="1" t="str">
        <f>'Data - Overview'!$K101&amp;CHAR(10)&amp;'Data - Overview'!$L101</f>
        <v>Age 50-64 
Index: 94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0.10185714285714285</v>
      </c>
      <c r="F102" s="85">
        <f>RANK('Data - Overview'!$E102,'Data - Overview'!$E$96:$E$103)</f>
        <v>5</v>
      </c>
      <c r="G102" s="84">
        <f>INDEX('Data - Knowledge'!$G:$G,MATCH('Data - Overview'!$A102,'Data - Knowledge'!$A:$A,0))</f>
        <v>0.11245917039824832</v>
      </c>
      <c r="H102" s="75">
        <f>INDEX('Data - Knowledge'!$J:$J,MATCH('Data - Overview'!$A102,'Data - Knowledge'!$A:$A,0))</f>
        <v>90.572554017995316</v>
      </c>
      <c r="I102" s="75">
        <f>RANK('Data - Overview'!$H102,'Data - Overview'!$H$96:$H$103)</f>
        <v>8</v>
      </c>
      <c r="J102" s="75">
        <f>'Data - Overview'!$H102-100</f>
        <v>-9.4274459820046843</v>
      </c>
      <c r="K102" s="72" t="str">
        <f>"" &amp;TEXT('Data - Overview'!$B102,"0")&amp;" "</f>
        <v xml:space="preserve">Aged 65-74 </v>
      </c>
      <c r="L102" s="72" t="str">
        <f>"Index: "&amp;TEXT('Data - Overview'!$H102,"0")&amp;""</f>
        <v>Index: 91</v>
      </c>
      <c r="M102" s="72" t="str">
        <f>'Data - Overview'!$K102&amp;CHAR(10)&amp;'Data - Overview'!$L102</f>
        <v>Aged 65-74 
Index: 91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8.7836734693877538E-2</v>
      </c>
      <c r="F103" s="115">
        <f>RANK('Data - Overview'!$E103,'Data - Overview'!$E$96:$E$103)</f>
        <v>6</v>
      </c>
      <c r="G103" s="111">
        <f>INDEX('Data - Knowledge'!$G:$G,MATCH('Data - Overview'!$A103,'Data - Knowledge'!$A:$A,0))</f>
        <v>9.4001954361449411E-2</v>
      </c>
      <c r="H103" s="112">
        <f>INDEX('Data - Knowledge'!$J:$J,MATCH('Data - Overview'!$A103,'Data - Knowledge'!$A:$A,0))</f>
        <v>93.441392033333884</v>
      </c>
      <c r="I103" s="112">
        <f>RANK('Data - Overview'!$H103,'Data - Overview'!$H$96:$H$103)</f>
        <v>7</v>
      </c>
      <c r="J103" s="112">
        <f>'Data - Overview'!$H103-100</f>
        <v>-6.5586079666661163</v>
      </c>
      <c r="K103" s="108" t="str">
        <f>"" &amp;TEXT('Data - Overview'!$B103,"0")&amp;" "</f>
        <v xml:space="preserve">Aged 75 plus </v>
      </c>
      <c r="L103" s="108" t="str">
        <f>"Index: "&amp;TEXT('Data - Overview'!$H103,"0")&amp;""</f>
        <v>Index: 93</v>
      </c>
      <c r="M103" s="108" t="str">
        <f>'Data - Overview'!$K103&amp;CHAR(10)&amp;'Data - Overview'!$L103</f>
        <v>Aged 75 plus 
Index: 93</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41.426204081632648</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0.25906122448979596</v>
      </c>
      <c r="E115" s="63">
        <f>RANK('Data - Overview'!$D115,'Data - Overview'!$D$115:$D$119)</f>
        <v>2</v>
      </c>
      <c r="F115" s="62">
        <f>INDEX('Data - Knowledge'!$G:$G,MATCH('Data - Overview'!$A115,'Data - Knowledge'!$A:$A,0))</f>
        <v>0.30298150180916372</v>
      </c>
      <c r="G115" s="64">
        <f>INDEX('Data - Knowledge'!$J:$J,MATCH('Data - Overview'!$A115,'Data - Knowledge'!$A:$A,0))</f>
        <v>85.503973986163871</v>
      </c>
      <c r="H115" s="64">
        <f>RANK('Data - Overview'!$G115,'Data - Overview'!$G$115:$G$119)</f>
        <v>5</v>
      </c>
      <c r="I115" s="64">
        <f>'Data - Overview'!$G115-100</f>
        <v>-14.496026013836129</v>
      </c>
      <c r="J115" s="61" t="str">
        <f>"" &amp;TEXT('Data - Overview'!$B115,"0")&amp;" "</f>
        <v xml:space="preserve">Couple, no children </v>
      </c>
      <c r="K115" s="61" t="str">
        <f>"Index: "&amp;TEXT('Data - Overview'!$G115,"0")&amp;""</f>
        <v>Index: 86</v>
      </c>
      <c r="L115" s="61" t="str">
        <f>'Data - Overview'!$J115&amp;CHAR(10)&amp;'Data - Overview'!$K115</f>
        <v>Couple, no children 
Index: 86</v>
      </c>
      <c r="M115" s="61">
        <v>1</v>
      </c>
    </row>
    <row r="116" spans="1:13">
      <c r="A116" s="86" t="s">
        <v>159</v>
      </c>
      <c r="B116" s="1" t="str">
        <f>INDEX('Data - Knowledge'!$D:$D,MATCH('Data - Overview'!$A116,'Data - Knowledge'!$A:$A,0))</f>
        <v>Couple with children</v>
      </c>
      <c r="C116" s="1" t="s">
        <v>160</v>
      </c>
      <c r="D116" s="68">
        <f>INDEX('Data - Knowledge'!$E:$E,MATCH('Data - Overview'!$A116,'Data - Knowledge'!$A:$A,0))</f>
        <v>0.18347959183673471</v>
      </c>
      <c r="E116" s="69">
        <f>RANK('Data - Overview'!$D116,'Data - Overview'!$D$115:$D$119)</f>
        <v>4</v>
      </c>
      <c r="F116" s="68">
        <f>INDEX('Data - Knowledge'!$G:$G,MATCH('Data - Overview'!$A116,'Data - Knowledge'!$A:$A,0))</f>
        <v>0.18888569744277756</v>
      </c>
      <c r="G116" s="70">
        <f>INDEX('Data - Knowledge'!$J:$J,MATCH('Data - Overview'!$A116,'Data - Knowledge'!$A:$A,0))</f>
        <v>97.137895733116267</v>
      </c>
      <c r="H116" s="70">
        <f>RANK('Data - Overview'!$G116,'Data - Overview'!$G$115:$G$119)</f>
        <v>4</v>
      </c>
      <c r="I116" s="70">
        <f>'Data - Overview'!$G116-100</f>
        <v>-2.8621042668837333</v>
      </c>
      <c r="J116" s="1" t="str">
        <f>"" &amp;TEXT('Data - Overview'!$B116,"0")&amp;" "</f>
        <v xml:space="preserve">Couple with children </v>
      </c>
      <c r="K116" s="1" t="str">
        <f>"Index: "&amp;TEXT('Data - Overview'!$G116,"0")&amp;""</f>
        <v>Index: 97</v>
      </c>
      <c r="L116" s="1" t="str">
        <f>'Data - Overview'!$J116&amp;CHAR(10)&amp;'Data - Overview'!$K116</f>
        <v>Couple with children 
Index: 97</v>
      </c>
      <c r="M116" s="1">
        <v>2</v>
      </c>
    </row>
    <row r="117" spans="1:13">
      <c r="A117" s="56" t="s">
        <v>161</v>
      </c>
      <c r="B117" s="72" t="str">
        <f>INDEX('Data - Knowledge'!$D:$D,MATCH('Data - Overview'!$A117,'Data - Knowledge'!$A:$A,0))</f>
        <v>Single parent</v>
      </c>
      <c r="C117" s="72" t="s">
        <v>162</v>
      </c>
      <c r="D117" s="84">
        <f>INDEX('Data - Knowledge'!$E:$E,MATCH('Data - Overview'!$A117,'Data - Knowledge'!$A:$A,0))</f>
        <v>4.0571428571428571E-2</v>
      </c>
      <c r="E117" s="85">
        <f>RANK('Data - Overview'!$D117,'Data - Overview'!$D$115:$D$119)</f>
        <v>5</v>
      </c>
      <c r="F117" s="84">
        <f>INDEX('Data - Knowledge'!$G:$G,MATCH('Data - Overview'!$A117,'Data - Knowledge'!$A:$A,0))</f>
        <v>3.043571225294606E-2</v>
      </c>
      <c r="G117" s="75">
        <f>INDEX('Data - Knowledge'!$J:$J,MATCH('Data - Overview'!$A117,'Data - Knowledge'!$A:$A,0))</f>
        <v>133.30205067733024</v>
      </c>
      <c r="H117" s="75">
        <f>RANK('Data - Overview'!$G117,'Data - Overview'!$G$115:$G$119)</f>
        <v>1</v>
      </c>
      <c r="I117" s="75">
        <f>'Data - Overview'!$G117-100</f>
        <v>33.302050677330243</v>
      </c>
      <c r="J117" s="72" t="str">
        <f>"" &amp;TEXT('Data - Overview'!$B117,"0")&amp;" "</f>
        <v xml:space="preserve">Single parent </v>
      </c>
      <c r="K117" s="72" t="str">
        <f>"Index: "&amp;TEXT('Data - Overview'!$G117,"0")&amp;""</f>
        <v>Index: 133</v>
      </c>
      <c r="L117" s="72" t="str">
        <f>'Data - Overview'!$J117&amp;CHAR(10)&amp;'Data - Overview'!$K117</f>
        <v>Single parent 
Index: 133</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0.19311224489795922</v>
      </c>
      <c r="E118" s="69">
        <f>RANK('Data - Overview'!$D118,'Data - Overview'!$D$115:$D$119)</f>
        <v>3</v>
      </c>
      <c r="F118" s="68">
        <f>INDEX('Data - Knowledge'!$G:$G,MATCH('Data - Overview'!$A118,'Data - Knowledge'!$A:$A,0))</f>
        <v>0.16054127681076091</v>
      </c>
      <c r="G118" s="70">
        <f>INDEX('Data - Knowledge'!$J:$J,MATCH('Data - Overview'!$A118,'Data - Knowledge'!$A:$A,0))</f>
        <v>120.28822040925435</v>
      </c>
      <c r="H118" s="70">
        <f>RANK('Data - Overview'!$G118,'Data - Overview'!$G$115:$G$119)</f>
        <v>2</v>
      </c>
      <c r="I118" s="70">
        <f>'Data - Overview'!$G118-100</f>
        <v>20.28822040925435</v>
      </c>
      <c r="J118" s="1" t="str">
        <f>"" &amp;TEXT('Data - Overview'!$B118,"0")&amp;" "</f>
        <v xml:space="preserve">Single person, no children </v>
      </c>
      <c r="K118" s="1" t="str">
        <f>"Index: "&amp;TEXT('Data - Overview'!$G118,"0")&amp;""</f>
        <v>Index: 120</v>
      </c>
      <c r="L118" s="1" t="str">
        <f>'Data - Overview'!$J118&amp;CHAR(10)&amp;'Data - Overview'!$K118</f>
        <v>Single person, no children 
Index: 120</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0.32390816326530608</v>
      </c>
      <c r="E119" s="89">
        <f>RANK('Data - Overview'!$D119,'Data - Overview'!$D$115:$D$119)</f>
        <v>1</v>
      </c>
      <c r="F119" s="88">
        <f>INDEX('Data - Knowledge'!$G:$G,MATCH('Data - Overview'!$A119,'Data - Knowledge'!$A:$A,0))</f>
        <v>0.31733822940079798</v>
      </c>
      <c r="G119" s="80">
        <f>INDEX('Data - Knowledge'!$J:$J,MATCH('Data - Overview'!$A119,'Data - Knowledge'!$A:$A,0))</f>
        <v>102.07032536764117</v>
      </c>
      <c r="H119" s="80">
        <f>RANK('Data - Overview'!$G119,'Data - Overview'!$G$115:$G$119)</f>
        <v>3</v>
      </c>
      <c r="I119" s="80">
        <f>'Data - Overview'!$G119-100</f>
        <v>2.0703253676411748</v>
      </c>
      <c r="J119" s="57" t="str">
        <f>"" &amp;TEXT('Data - Overview'!$B119,"0")&amp;" "</f>
        <v xml:space="preserve">Other: two or more adults, may include a couple, may have children </v>
      </c>
      <c r="K119" s="57" t="str">
        <f>"Index: "&amp;TEXT('Data - Overview'!$G119,"0")&amp;""</f>
        <v>Index: 102</v>
      </c>
      <c r="L119" s="57" t="str">
        <f>'Data - Overview'!$J119&amp;CHAR(10)&amp;'Data - Overview'!$K119</f>
        <v>Other: two or more adults, may include a couple, may have children 
Index: 102</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33.302050677330243</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0.71097959183673476</v>
      </c>
      <c r="E128" s="63">
        <f>RANK('Data - Overview'!$D128,'Data - Overview'!$D$128:$D$131)</f>
        <v>1</v>
      </c>
      <c r="F128" s="62">
        <f>INDEX('Data - Knowledge'!$G:$G,MATCH('Data - Overview'!$A128,'Data - Knowledge'!$A:$A,0))</f>
        <v>0.72502948385110844</v>
      </c>
      <c r="G128" s="64">
        <f>INDEX('Data - Knowledge'!$J:$J,MATCH('Data - Overview'!$A128,'Data - Knowledge'!$A:$A,0))</f>
        <v>98.06216266685523</v>
      </c>
      <c r="H128" s="64">
        <f>RANK('Data - Overview'!$G128,'Data - Overview'!$G$128:$G$131)</f>
        <v>4</v>
      </c>
      <c r="I128" s="64">
        <f>'Data - Overview'!$G128 - 100</f>
        <v>-1.9378373331447705</v>
      </c>
      <c r="J128" s="61" t="str">
        <f>"" &amp;TEXT('Data - Overview'!$C128,"0")&amp;" "</f>
        <v xml:space="preserve">0 </v>
      </c>
      <c r="K128" s="61" t="str">
        <f>"Index: "&amp;TEXT('Data - Overview'!$G128,"0")&amp;""</f>
        <v>Index: 98</v>
      </c>
      <c r="L128" s="61" t="str">
        <f>'Data - Overview'!$J128&amp;CHAR(10)&amp;'Data - Overview'!$K128</f>
        <v>0 
Index: 98</v>
      </c>
      <c r="M128" s="61">
        <v>1</v>
      </c>
    </row>
    <row r="129" spans="1:13">
      <c r="A129" s="86" t="s">
        <v>170</v>
      </c>
      <c r="B129" s="1" t="str">
        <f>INDEX('Data - Knowledge'!$D:$D,MATCH('Data - Overview'!$A129,'Data - Knowledge'!$A:$A,0))</f>
        <v>Children at home : 1</v>
      </c>
      <c r="C129" s="1">
        <v>1</v>
      </c>
      <c r="D129" s="68">
        <f>INDEX('Data - Knowledge'!$E:$E,MATCH('Data - Overview'!$A129,'Data - Knowledge'!$A:$A,0))</f>
        <v>0.13417346938775512</v>
      </c>
      <c r="E129" s="69">
        <f>RANK('Data - Overview'!$D129,'Data - Overview'!$D$128:$D$131)</f>
        <v>2</v>
      </c>
      <c r="F129" s="68">
        <f>INDEX('Data - Knowledge'!$G:$G,MATCH('Data - Overview'!$A129,'Data - Knowledge'!$A:$A,0))</f>
        <v>0.12684393857555221</v>
      </c>
      <c r="G129" s="70">
        <f>INDEX('Data - Knowledge'!$J:$J,MATCH('Data - Overview'!$A129,'Data - Knowledge'!$A:$A,0))</f>
        <v>105.77838475729547</v>
      </c>
      <c r="H129" s="70">
        <f>RANK('Data - Overview'!$G129,'Data - Overview'!$G$128:$G$131)</f>
        <v>2</v>
      </c>
      <c r="I129" s="70">
        <f>'Data - Overview'!$G129 - 100</f>
        <v>5.7783847572954699</v>
      </c>
      <c r="J129" s="1" t="str">
        <f>"" &amp;TEXT('Data - Overview'!$C129,"0")&amp;" "</f>
        <v xml:space="preserve">1 </v>
      </c>
      <c r="K129" s="1" t="str">
        <f>"Index: "&amp;TEXT('Data - Overview'!$G129,"0")&amp;""</f>
        <v>Index: 106</v>
      </c>
      <c r="L129" s="1" t="str">
        <f>'Data - Overview'!$J129&amp;CHAR(10)&amp;'Data - Overview'!$K129</f>
        <v>1 
Index: 106</v>
      </c>
      <c r="M129" s="1">
        <v>2</v>
      </c>
    </row>
    <row r="130" spans="1:13">
      <c r="A130" s="56" t="s">
        <v>171</v>
      </c>
      <c r="B130" s="72" t="str">
        <f>INDEX('Data - Knowledge'!$D:$D,MATCH('Data - Overview'!$A130,'Data - Knowledge'!$A:$A,0))</f>
        <v>Children at home : 2</v>
      </c>
      <c r="C130" s="72">
        <v>2</v>
      </c>
      <c r="D130" s="84">
        <f>INDEX('Data - Knowledge'!$E:$E,MATCH('Data - Overview'!$A130,'Data - Knowledge'!$A:$A,0))</f>
        <v>0.109265306122449</v>
      </c>
      <c r="E130" s="85">
        <f>RANK('Data - Overview'!$D130,'Data - Overview'!$D$128:$D$131)</f>
        <v>3</v>
      </c>
      <c r="F130" s="84">
        <f>INDEX('Data - Knowledge'!$G:$G,MATCH('Data - Overview'!$A130,'Data - Knowledge'!$A:$A,0))</f>
        <v>0.10787175846067174</v>
      </c>
      <c r="G130" s="75">
        <f>INDEX('Data - Knowledge'!$J:$J,MATCH('Data - Overview'!$A130,'Data - Knowledge'!$A:$A,0))</f>
        <v>101.29185588671507</v>
      </c>
      <c r="H130" s="75">
        <f>RANK('Data - Overview'!$G130,'Data - Overview'!$G$128:$G$131)</f>
        <v>3</v>
      </c>
      <c r="I130" s="75">
        <f>'Data - Overview'!$G130 - 100</f>
        <v>1.2918558867150693</v>
      </c>
      <c r="J130" s="72" t="str">
        <f>"" &amp;TEXT('Data - Overview'!$C130,"0")&amp;" "</f>
        <v xml:space="preserve">2 </v>
      </c>
      <c r="K130" s="72" t="str">
        <f>"Index: "&amp;TEXT('Data - Overview'!$G130,"0")&amp;""</f>
        <v>Index: 101</v>
      </c>
      <c r="L130" s="72" t="str">
        <f>'Data - Overview'!$J130&amp;CHAR(10)&amp;'Data - Overview'!$K130</f>
        <v>2 
Index: 101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4.5806122448979601E-2</v>
      </c>
      <c r="E131" s="115">
        <f>RANK('Data - Overview'!$D131,'Data - Overview'!$D$128:$D$131)</f>
        <v>4</v>
      </c>
      <c r="F131" s="111">
        <f>INDEX('Data - Knowledge'!$G:$G,MATCH('Data - Overview'!$A131,'Data - Knowledge'!$A:$A,0))</f>
        <v>4.0459208149658213E-2</v>
      </c>
      <c r="G131" s="112">
        <f>INDEX('Data - Knowledge'!$J:$J,MATCH('Data - Overview'!$A131,'Data - Knowledge'!$A:$A,0))</f>
        <v>113.21556833130101</v>
      </c>
      <c r="H131" s="112">
        <f>RANK('Data - Overview'!$G131,'Data - Overview'!$G$128:$G$131)</f>
        <v>1</v>
      </c>
      <c r="I131" s="112">
        <f>'Data - Overview'!$G131 - 100</f>
        <v>13.215568331301014</v>
      </c>
      <c r="J131" s="108" t="str">
        <f>"" &amp;TEXT('Data - Overview'!$C131,"0")&amp;" "</f>
        <v xml:space="preserve">3+ </v>
      </c>
      <c r="K131" s="108" t="str">
        <f>"Index: "&amp;TEXT('Data - Overview'!$G131,"0")&amp;""</f>
        <v>Index: 113</v>
      </c>
      <c r="L131" s="108" t="str">
        <f>'Data - Overview'!$J131&amp;CHAR(10)&amp;'Data - Overview'!$K131</f>
        <v>3+ 
Index: 113</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0.21833673469387757</v>
      </c>
      <c r="E137" s="63">
        <f>RANK('Data - Overview'!$D137,'Data - Overview'!$D$137:$D$140)</f>
        <v>3</v>
      </c>
      <c r="F137" s="62">
        <f>INDEX('Data - Knowledge'!$G:$G,MATCH('Data - Overview'!$A137,'Data - Knowledge'!$A:$A,0))</f>
        <v>0.18364006353852674</v>
      </c>
      <c r="G137" s="64">
        <f>INDEX('Data - Knowledge'!$J:$J,MATCH('Data - Overview'!$A137,'Data - Knowledge'!$A:$A,0))</f>
        <v>118.89384619390073</v>
      </c>
      <c r="H137" s="64">
        <f>RANK('Data - Overview'!$G137,'Data - Overview'!$G$137:$G$140)</f>
        <v>1</v>
      </c>
      <c r="I137" s="61">
        <v>1</v>
      </c>
      <c r="J137" s="61" t="str">
        <f>"" &amp;TEXT('Data - Overview'!$C137,"0")&amp;" "</f>
        <v xml:space="preserve">1 person </v>
      </c>
      <c r="K137" s="61" t="str">
        <f>"Index: "&amp;TEXT('Data - Overview'!$G137,"0")&amp;""</f>
        <v>Index: 119</v>
      </c>
      <c r="L137" s="61" t="str">
        <f>'Data - Overview'!$J137&amp;CHAR(10)&amp;'Data - Overview'!$K137</f>
        <v>1 person 
Index: 119</v>
      </c>
    </row>
    <row r="138" spans="1:13">
      <c r="A138" s="1" t="s">
        <v>177</v>
      </c>
      <c r="B138" s="1" t="str">
        <f>INDEX('Data - Knowledge'!$D:$D,MATCH('Data - Overview'!$A138,'Data - Knowledge'!$A:$A,0))</f>
        <v>Household size : 2 persons</v>
      </c>
      <c r="C138" s="1" t="s">
        <v>178</v>
      </c>
      <c r="D138" s="68">
        <f>INDEX('Data - Knowledge'!$E:$E,MATCH('Data - Overview'!$A138,'Data - Knowledge'!$A:$A,0))</f>
        <v>0.36356122448979589</v>
      </c>
      <c r="E138" s="69">
        <f>RANK('Data - Overview'!$D138,'Data - Overview'!$D$137:$D$140)</f>
        <v>1</v>
      </c>
      <c r="F138" s="68">
        <f>INDEX('Data - Knowledge'!$G:$G,MATCH('Data - Overview'!$A138,'Data - Knowledge'!$A:$A,0))</f>
        <v>0.38787418326276724</v>
      </c>
      <c r="G138" s="70">
        <f>INDEX('Data - Knowledge'!$J:$J,MATCH('Data - Overview'!$A138,'Data - Knowledge'!$A:$A,0))</f>
        <v>93.731740904111575</v>
      </c>
      <c r="H138" s="70">
        <f>RANK('Data - Overview'!$G138,'Data - Overview'!$G$137:$G$140)</f>
        <v>4</v>
      </c>
      <c r="I138" s="1">
        <v>2</v>
      </c>
      <c r="J138" s="1" t="str">
        <f>"" &amp;TEXT('Data - Overview'!$C138,"0")&amp;" "</f>
        <v xml:space="preserve">2 people </v>
      </c>
      <c r="K138" s="1" t="str">
        <f>"Index: "&amp;TEXT('Data - Overview'!$G138,"0")&amp;""</f>
        <v>Index: 94</v>
      </c>
      <c r="L138" s="1" t="str">
        <f>'Data - Overview'!$J138&amp;CHAR(10)&amp;'Data - Overview'!$K138</f>
        <v>2 people 
Index: 94</v>
      </c>
    </row>
    <row r="139" spans="1:13">
      <c r="A139" s="72" t="s">
        <v>179</v>
      </c>
      <c r="B139" s="72" t="str">
        <f>INDEX('Data - Knowledge'!$D:$D,MATCH('Data - Overview'!$A139,'Data - Knowledge'!$A:$A,0))</f>
        <v>Household size : 3-4 persons</v>
      </c>
      <c r="C139" s="72" t="s">
        <v>180</v>
      </c>
      <c r="D139" s="84">
        <f>INDEX('Data - Knowledge'!$E:$E,MATCH('Data - Overview'!$A139,'Data - Knowledge'!$A:$A,0))</f>
        <v>0.33686734693877557</v>
      </c>
      <c r="E139" s="85">
        <f>RANK('Data - Overview'!$D139,'Data - Overview'!$D$137:$D$140)</f>
        <v>2</v>
      </c>
      <c r="F139" s="84">
        <f>INDEX('Data - Knowledge'!$G:$G,MATCH('Data - Overview'!$A139,'Data - Knowledge'!$A:$A,0))</f>
        <v>0.3470210449590253</v>
      </c>
      <c r="G139" s="75">
        <f>INDEX('Data - Knowledge'!$J:$J,MATCH('Data - Overview'!$A139,'Data - Knowledge'!$A:$A,0))</f>
        <v>97.074039696512173</v>
      </c>
      <c r="H139" s="75">
        <f>RANK('Data - Overview'!$G139,'Data - Overview'!$G$137:$G$140)</f>
        <v>3</v>
      </c>
      <c r="I139" s="72">
        <v>3</v>
      </c>
      <c r="J139" s="72" t="str">
        <f>"" &amp;TEXT('Data - Overview'!$C139,"0")&amp;" "</f>
        <v xml:space="preserve">3-4 people </v>
      </c>
      <c r="K139" s="72" t="str">
        <f>"Index: "&amp;TEXT('Data - Overview'!$G139,"0")&amp;""</f>
        <v>Index: 97</v>
      </c>
      <c r="L139" s="72" t="str">
        <f>'Data - Overview'!$J139&amp;CHAR(10)&amp;'Data - Overview'!$K139</f>
        <v>3-4 people 
Index: 97</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8.1377551020408168E-2</v>
      </c>
      <c r="E140" s="115">
        <f>RANK('Data - Overview'!$D140,'Data - Overview'!$D$137:$D$140)</f>
        <v>4</v>
      </c>
      <c r="F140" s="111">
        <f>INDEX('Data - Knowledge'!$G:$G,MATCH('Data - Overview'!$A140,'Data - Knowledge'!$A:$A,0))</f>
        <v>8.1627077053531491E-2</v>
      </c>
      <c r="G140" s="112">
        <f>INDEX('Data - Knowledge'!$J:$J,MATCH('Data - Overview'!$A140,'Data - Knowledge'!$A:$A,0))</f>
        <v>99.694309728915471</v>
      </c>
      <c r="H140" s="112">
        <f>RANK('Data - Overview'!$G140,'Data - Overview'!$G$137:$G$140)</f>
        <v>2</v>
      </c>
      <c r="I140" s="108">
        <v>4</v>
      </c>
      <c r="J140" s="108" t="str">
        <f>"" &amp;TEXT('Data - Overview'!$C140,"0")&amp;" "</f>
        <v xml:space="preserve">5+ people </v>
      </c>
      <c r="K140" s="108" t="str">
        <f>"Index: "&amp;TEXT('Data - Overview'!$G140,"0")&amp;""</f>
        <v>Index: 100</v>
      </c>
      <c r="L140" s="108" t="str">
        <f>'Data - Overview'!$J140&amp;CHAR(10)&amp;'Data - Overview'!$K140</f>
        <v>5+ people 
Index: 100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0.20678571428571427</v>
      </c>
      <c r="E146" s="63">
        <f>RANK('Data - Overview'!$D146,'Data - Overview'!$D$146:$D$151)</f>
        <v>2</v>
      </c>
      <c r="F146" s="62">
        <f>INDEX('Data - Knowledge'!$G:$G,MATCH('Data - Overview'!$A146,'Data - Knowledge'!$A:$A,0))</f>
        <v>0.16121802891177203</v>
      </c>
      <c r="G146" s="64">
        <f>INDEX('Data - Knowledge'!$J:$J,MATCH('Data - Overview'!$A146,'Data - Knowledge'!$A:$A,0))</f>
        <v>128.26463372708741</v>
      </c>
      <c r="H146" s="64">
        <f>RANK('Data - Overview'!$G146,'Data - Overview'!$G$146:$G$151)</f>
        <v>1</v>
      </c>
      <c r="I146" s="64">
        <f xml:space="preserve"> 'Data - Overview'!$G146 - 100</f>
        <v>28.264633727087414</v>
      </c>
      <c r="J146" s="61" t="str">
        <f>"" &amp;TEXT('Data - Overview'!$C146,"0")&amp;" "</f>
        <v xml:space="preserve">&lt;20k </v>
      </c>
      <c r="K146" s="61" t="str">
        <f>"Index: "&amp;TEXT('Data - Overview'!$G146,"0")&amp;""</f>
        <v>Index: 128</v>
      </c>
      <c r="L146" s="61" t="str">
        <f>'Data - Overview'!$J146&amp;CHAR(10)&amp;'Data - Overview'!$K146</f>
        <v>&lt;20k 
Index: 128</v>
      </c>
      <c r="M146" s="61">
        <v>1</v>
      </c>
    </row>
    <row r="147" spans="1:13">
      <c r="A147" s="86" t="s">
        <v>186</v>
      </c>
      <c r="B147" s="1" t="str">
        <f>INDEX('Data - Knowledge'!$D:$D,MATCH('Data - Overview'!$A147,'Data - Knowledge'!$A:$A,0))</f>
        <v>£20,000-£40,000</v>
      </c>
      <c r="C147" s="1" t="s">
        <v>187</v>
      </c>
      <c r="D147" s="68">
        <f>INDEX('Data - Knowledge'!$E:$E,MATCH('Data - Overview'!$A147,'Data - Knowledge'!$A:$A,0))</f>
        <v>0.33970408163265298</v>
      </c>
      <c r="E147" s="69">
        <f>RANK('Data - Overview'!$D147,'Data - Overview'!$D$146:$D$151)</f>
        <v>1</v>
      </c>
      <c r="F147" s="68">
        <f>INDEX('Data - Knowledge'!$G:$G,MATCH('Data - Overview'!$A147,'Data - Knowledge'!$A:$A,0))</f>
        <v>0.31110931065925584</v>
      </c>
      <c r="G147" s="70">
        <f>INDEX('Data - Knowledge'!$J:$J,MATCH('Data - Overview'!$A147,'Data - Knowledge'!$A:$A,0))</f>
        <v>109.19122957548375</v>
      </c>
      <c r="H147" s="70">
        <f>RANK('Data - Overview'!$G147,'Data - Overview'!$G$146:$G$151)</f>
        <v>2</v>
      </c>
      <c r="I147" s="70">
        <f xml:space="preserve"> 'Data - Overview'!$G147 - 100</f>
        <v>9.1912295754837459</v>
      </c>
      <c r="J147" s="1" t="str">
        <f>"" &amp;TEXT('Data - Overview'!$C147,"0")&amp;" "</f>
        <v xml:space="preserve">20k - 40k </v>
      </c>
      <c r="K147" s="1" t="str">
        <f>"Index: "&amp;TEXT('Data - Overview'!$G147,"0")&amp;""</f>
        <v>Index: 109</v>
      </c>
      <c r="L147" s="1" t="str">
        <f>'Data - Overview'!$J147&amp;CHAR(10)&amp;'Data - Overview'!$K147</f>
        <v>20k - 40k 
Index: 109</v>
      </c>
      <c r="M147" s="1">
        <v>2</v>
      </c>
    </row>
    <row r="148" spans="1:13">
      <c r="A148" s="56" t="s">
        <v>188</v>
      </c>
      <c r="B148" s="72" t="str">
        <f>INDEX('Data - Knowledge'!$D:$D,MATCH('Data - Overview'!$A148,'Data - Knowledge'!$A:$A,0))</f>
        <v>£40,000-£60,000</v>
      </c>
      <c r="C148" s="72" t="s">
        <v>189</v>
      </c>
      <c r="D148" s="84">
        <f>INDEX('Data - Knowledge'!$E:$E,MATCH('Data - Overview'!$A148,'Data - Knowledge'!$A:$A,0))</f>
        <v>0.20631632653061227</v>
      </c>
      <c r="E148" s="85">
        <f>RANK('Data - Overview'!$D148,'Data - Overview'!$D$146:$D$151)</f>
        <v>3</v>
      </c>
      <c r="F148" s="84">
        <f>INDEX('Data - Knowledge'!$G:$G,MATCH('Data - Overview'!$A148,'Data - Knowledge'!$A:$A,0))</f>
        <v>0.21309835113457506</v>
      </c>
      <c r="G148" s="75">
        <f>INDEX('Data - Knowledge'!$J:$J,MATCH('Data - Overview'!$A148,'Data - Knowledge'!$A:$A,0))</f>
        <v>96.817420422141211</v>
      </c>
      <c r="H148" s="75">
        <f>RANK('Data - Overview'!$G148,'Data - Overview'!$G$146:$G$151)</f>
        <v>3</v>
      </c>
      <c r="I148" s="75">
        <f xml:space="preserve"> 'Data - Overview'!$G148 - 100</f>
        <v>-3.1825795778587889</v>
      </c>
      <c r="J148" s="72" t="str">
        <f>"" &amp;TEXT('Data - Overview'!$C148,"0")&amp;" "</f>
        <v xml:space="preserve">40k - 60k </v>
      </c>
      <c r="K148" s="72" t="str">
        <f>"Index: "&amp;TEXT('Data - Overview'!$G148,"0")&amp;""</f>
        <v>Index: 97</v>
      </c>
      <c r="L148" s="72" t="str">
        <f>'Data - Overview'!$J148&amp;CHAR(10)&amp;'Data - Overview'!$K148</f>
        <v>40k - 60k 
Index: 97</v>
      </c>
      <c r="M148" s="72">
        <v>3</v>
      </c>
    </row>
    <row r="149" spans="1:13">
      <c r="A149" s="86" t="s">
        <v>190</v>
      </c>
      <c r="B149" s="1" t="str">
        <f>INDEX('Data - Knowledge'!$D:$D,MATCH('Data - Overview'!$A149,'Data - Knowledge'!$A:$A,0))</f>
        <v>£60,000-£80,000</v>
      </c>
      <c r="C149" s="1" t="s">
        <v>191</v>
      </c>
      <c r="D149" s="68">
        <f>INDEX('Data - Knowledge'!$E:$E,MATCH('Data - Overview'!$A149,'Data - Knowledge'!$A:$A,0))</f>
        <v>0.13291836734693879</v>
      </c>
      <c r="E149" s="69">
        <f>RANK('Data - Overview'!$D149,'Data - Overview'!$D$146:$D$151)</f>
        <v>4</v>
      </c>
      <c r="F149" s="68">
        <f>INDEX('Data - Knowledge'!$G:$G,MATCH('Data - Overview'!$A149,'Data - Knowledge'!$A:$A,0))</f>
        <v>0.14212792500827628</v>
      </c>
      <c r="G149" s="70">
        <f>INDEX('Data - Knowledge'!$J:$J,MATCH('Data - Overview'!$A149,'Data - Knowledge'!$A:$A,0))</f>
        <v>93.520233507383438</v>
      </c>
      <c r="H149" s="70">
        <f>RANK('Data - Overview'!$G149,'Data - Overview'!$G$146:$G$151)</f>
        <v>4</v>
      </c>
      <c r="I149" s="70">
        <f xml:space="preserve"> 'Data - Overview'!$G149 - 100</f>
        <v>-6.4797664926165623</v>
      </c>
      <c r="J149" s="1" t="str">
        <f>"" &amp;TEXT('Data - Overview'!$C149,"0")&amp;" "</f>
        <v xml:space="preserve">60k - 80k </v>
      </c>
      <c r="K149" s="1" t="str">
        <f>"Index: "&amp;TEXT('Data - Overview'!$G149,"0")&amp;""</f>
        <v>Index: 94</v>
      </c>
      <c r="L149" s="1" t="str">
        <f>'Data - Overview'!$J149&amp;CHAR(10)&amp;'Data - Overview'!$K149</f>
        <v>60k - 80k 
Index: 94</v>
      </c>
      <c r="M149" s="1">
        <v>4</v>
      </c>
    </row>
    <row r="150" spans="1:13">
      <c r="A150" s="56" t="s">
        <v>192</v>
      </c>
      <c r="B150" s="72" t="str">
        <f>INDEX('Data - Knowledge'!$D:$D,MATCH('Data - Overview'!$A150,'Data - Knowledge'!$A:$A,0))</f>
        <v>£80,000-£100,000</v>
      </c>
      <c r="C150" s="72" t="s">
        <v>193</v>
      </c>
      <c r="D150" s="84">
        <f>INDEX('Data - Knowledge'!$E:$E,MATCH('Data - Overview'!$A150,'Data - Knowledge'!$A:$A,0))</f>
        <v>5.5387755102040803E-2</v>
      </c>
      <c r="E150" s="85">
        <f>RANK('Data - Overview'!$D150,'Data - Overview'!$D$146:$D$151)</f>
        <v>6</v>
      </c>
      <c r="F150" s="84">
        <f>INDEX('Data - Knowledge'!$G:$G,MATCH('Data - Overview'!$A150,'Data - Knowledge'!$A:$A,0))</f>
        <v>7.5628836850022363E-2</v>
      </c>
      <c r="G150" s="75">
        <f>INDEX('Data - Knowledge'!$J:$J,MATCH('Data - Overview'!$A150,'Data - Knowledge'!$A:$A,0))</f>
        <v>73.236291088118747</v>
      </c>
      <c r="H150" s="75">
        <f>RANK('Data - Overview'!$G150,'Data - Overview'!$G$146:$G$151)</f>
        <v>5</v>
      </c>
      <c r="I150" s="75">
        <f xml:space="preserve"> 'Data - Overview'!$G150 - 100</f>
        <v>-26.763708911881253</v>
      </c>
      <c r="J150" s="72" t="str">
        <f>"" &amp;TEXT('Data - Overview'!$C150,"0")&amp;" "</f>
        <v xml:space="preserve">80k - 100k </v>
      </c>
      <c r="K150" s="72" t="str">
        <f>"Index: "&amp;TEXT('Data - Overview'!$G150,"0")&amp;""</f>
        <v>Index: 73</v>
      </c>
      <c r="L150" s="72" t="str">
        <f>'Data - Overview'!$J150&amp;CHAR(10)&amp;'Data - Overview'!$K150</f>
        <v>80k - 100k 
Index: 73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5.9020408163265307E-2</v>
      </c>
      <c r="E151" s="115">
        <f>RANK('Data - Overview'!$D151,'Data - Overview'!$D$146:$D$151)</f>
        <v>5</v>
      </c>
      <c r="F151" s="111">
        <f>INDEX('Data - Knowledge'!$G:$G,MATCH('Data - Overview'!$A151,'Data - Knowledge'!$A:$A,0))</f>
        <v>9.6759790682952054E-2</v>
      </c>
      <c r="G151" s="112">
        <f>INDEX('Data - Knowledge'!$J:$J,MATCH('Data - Overview'!$A151,'Data - Knowledge'!$A:$A,0))</f>
        <v>60.996833236911932</v>
      </c>
      <c r="H151" s="112">
        <f>RANK('Data - Overview'!$G151,'Data - Overview'!$G$146:$G$151)</f>
        <v>6</v>
      </c>
      <c r="I151" s="112">
        <f xml:space="preserve"> 'Data - Overview'!$G151 - 100</f>
        <v>-39.003166763088068</v>
      </c>
      <c r="J151" s="108" t="str">
        <f>"" &amp;TEXT('Data - Overview'!$C151,"0")&amp;" "</f>
        <v xml:space="preserve">100k+ </v>
      </c>
      <c r="K151" s="108" t="str">
        <f>"Index: "&amp;TEXT('Data - Overview'!$G151,"0")&amp;""</f>
        <v>Index: 61</v>
      </c>
      <c r="L151" s="108" t="str">
        <f>'Data - Overview'!$J151&amp;CHAR(10)&amp;'Data - Overview'!$K151</f>
        <v>100k+ 
Index: 61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0.33970408163265298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3ADD-AE41-4082-B1BD-9D6C25FA9B1B}">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98</v>
      </c>
      <c r="K2" s="123">
        <f>'Input Sheet'!B8</f>
        <v>1</v>
      </c>
      <c r="L2" s="123">
        <f>'Input Sheet'!B9</f>
        <v>16</v>
      </c>
      <c r="M2" s="123">
        <f>'Input Sheet'!B10</f>
        <v>11</v>
      </c>
      <c r="N2" s="123">
        <f>'Input Sheet'!B11</f>
        <v>4</v>
      </c>
      <c r="O2" s="123">
        <f>'Input Sheet'!B12</f>
        <v>1</v>
      </c>
      <c r="P2" s="123">
        <f>'Input Sheet'!B13</f>
        <v>1</v>
      </c>
      <c r="Q2" s="123">
        <f>'Input Sheet'!B14</f>
        <v>2</v>
      </c>
      <c r="R2" s="123">
        <f>'Input Sheet'!B15</f>
        <v>0</v>
      </c>
      <c r="S2" s="123">
        <f>'Input Sheet'!B16</f>
        <v>2</v>
      </c>
      <c r="T2" s="123">
        <f>'Input Sheet'!B17</f>
        <v>9</v>
      </c>
      <c r="U2" s="123">
        <f>'Input Sheet'!B18</f>
        <v>2</v>
      </c>
      <c r="V2" s="123">
        <f>'Input Sheet'!B19</f>
        <v>3</v>
      </c>
      <c r="W2" s="123">
        <f>'Input Sheet'!B20</f>
        <v>3</v>
      </c>
      <c r="X2" s="123">
        <f>'Input Sheet'!B21</f>
        <v>5</v>
      </c>
      <c r="Y2" s="123">
        <f>'Input Sheet'!B22</f>
        <v>5</v>
      </c>
      <c r="Z2" s="123">
        <f>'Input Sheet'!B23</f>
        <v>5</v>
      </c>
      <c r="AA2" s="123">
        <f>'Input Sheet'!B24</f>
        <v>12</v>
      </c>
      <c r="AB2" s="123">
        <f>'Input Sheet'!B25</f>
        <v>0</v>
      </c>
      <c r="AC2" s="123">
        <f>'Input Sheet'!B26</f>
        <v>3</v>
      </c>
      <c r="AD2" s="123">
        <f>'Input Sheet'!B27</f>
        <v>1</v>
      </c>
      <c r="AE2" s="123">
        <f>'Input Sheet'!B28</f>
        <v>0</v>
      </c>
      <c r="AF2" s="123">
        <f>'Input Sheet'!B29</f>
        <v>0</v>
      </c>
      <c r="AG2" s="123">
        <f>'Input Sheet'!B30</f>
        <v>6</v>
      </c>
      <c r="AH2" s="123">
        <f>'Input Sheet'!B31</f>
        <v>2</v>
      </c>
      <c r="AI2" s="123">
        <f>'Input Sheet'!B32</f>
        <v>4</v>
      </c>
      <c r="AJ2" s="123">
        <f>'Input Sheet'!B32</f>
        <v>4</v>
      </c>
      <c r="AK2" s="123">
        <f>'Input Sheet'!B32</f>
        <v>4</v>
      </c>
      <c r="AL2" s="123">
        <f>'Input Sheet'!B32</f>
        <v>4</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1.020408163265306E-2</v>
      </c>
      <c r="L4" s="126">
        <f t="shared" si="0"/>
        <v>0.16326530612244897</v>
      </c>
      <c r="M4" s="126">
        <f t="shared" si="0"/>
        <v>0.11224489795918367</v>
      </c>
      <c r="N4" s="126">
        <f t="shared" si="0"/>
        <v>4.0816326530612242E-2</v>
      </c>
      <c r="O4" s="126">
        <f t="shared" si="0"/>
        <v>1.020408163265306E-2</v>
      </c>
      <c r="P4" s="126">
        <f t="shared" si="0"/>
        <v>1.020408163265306E-2</v>
      </c>
      <c r="Q4" s="126">
        <f t="shared" si="0"/>
        <v>2.0408163265306121E-2</v>
      </c>
      <c r="R4" s="126">
        <f t="shared" si="0"/>
        <v>0</v>
      </c>
      <c r="S4" s="126">
        <f t="shared" si="0"/>
        <v>2.0408163265306121E-2</v>
      </c>
      <c r="T4" s="126">
        <f t="shared" si="0"/>
        <v>9.1836734693877556E-2</v>
      </c>
      <c r="U4" s="126">
        <f t="shared" si="0"/>
        <v>2.0408163265306121E-2</v>
      </c>
      <c r="V4" s="126">
        <f t="shared" si="0"/>
        <v>3.0612244897959183E-2</v>
      </c>
      <c r="W4" s="126">
        <f t="shared" si="0"/>
        <v>3.0612244897959183E-2</v>
      </c>
      <c r="X4" s="126">
        <f t="shared" si="0"/>
        <v>5.1020408163265307E-2</v>
      </c>
      <c r="Y4" s="126">
        <f t="shared" si="0"/>
        <v>5.1020408163265307E-2</v>
      </c>
      <c r="Z4" s="126">
        <f t="shared" si="0"/>
        <v>5.1020408163265307E-2</v>
      </c>
      <c r="AA4" s="126">
        <f t="shared" si="0"/>
        <v>0.12244897959183673</v>
      </c>
      <c r="AB4" s="126">
        <f t="shared" si="0"/>
        <v>0</v>
      </c>
      <c r="AC4" s="126">
        <f t="shared" si="0"/>
        <v>3.0612244897959183E-2</v>
      </c>
      <c r="AD4" s="126">
        <f t="shared" si="0"/>
        <v>1.020408163265306E-2</v>
      </c>
      <c r="AE4" s="126">
        <f t="shared" si="0"/>
        <v>0</v>
      </c>
      <c r="AF4" s="126">
        <f t="shared" si="0"/>
        <v>0</v>
      </c>
      <c r="AG4" s="126">
        <f t="shared" si="0"/>
        <v>6.1224489795918366E-2</v>
      </c>
      <c r="AH4" s="126">
        <f t="shared" si="0"/>
        <v>2.0408163265306121E-2</v>
      </c>
      <c r="AI4" s="126">
        <f t="shared" si="0"/>
        <v>4.0816326530612242E-2</v>
      </c>
      <c r="AJ4" s="126">
        <f t="shared" si="0"/>
        <v>4.0816326530612242E-2</v>
      </c>
      <c r="AK4" s="126">
        <f t="shared" si="0"/>
        <v>4.0816326530612242E-2</v>
      </c>
      <c r="AL4" s="126">
        <f t="shared" si="0"/>
        <v>4.0816326530612242E-2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0.13996938775510206</v>
      </c>
      <c r="F9" s="128">
        <f t="shared" ref="F9:F72" si="2">SUMPRODUCT($K$2:$AI$2,$K9:$AI9)</f>
        <v>13.717000000000002</v>
      </c>
      <c r="G9" s="122">
        <f t="shared" ref="G9:G72" si="3">SUMPRODUCT($K$3:$AI$3,$K9:$AI9)/$J$3</f>
        <v>0.12982592244118041</v>
      </c>
      <c r="H9" s="128">
        <f t="shared" ref="H9:H72" si="4">SUMPRODUCT($K$3:$AI$3,$K9:$AI9)</f>
        <v>44706.595000000001</v>
      </c>
      <c r="I9" s="122">
        <f t="shared" ref="I9:I72" si="5">CORREL($K$4:$AI$4,$K9:$AI9)</f>
        <v>0.26896487561457255</v>
      </c>
      <c r="J9" s="128">
        <f>$E9/$G9*100</f>
        <v>107.81312785858871</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8.0204081632653072E-3</v>
      </c>
      <c r="F10" s="128">
        <f t="shared" si="2"/>
        <v>0.78600000000000014</v>
      </c>
      <c r="G10" s="122">
        <f t="shared" si="3"/>
        <v>7.0691983342916383E-3</v>
      </c>
      <c r="H10" s="128">
        <f t="shared" si="4"/>
        <v>2434.335</v>
      </c>
      <c r="I10" s="122">
        <f t="shared" si="5"/>
        <v>0.13945863828014887</v>
      </c>
      <c r="J10" s="128">
        <f t="shared" ref="J10:J73" si="6">$E10/$G10*100</f>
        <v>113.45569587939683</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1.9551020408163266E-2</v>
      </c>
      <c r="F11" s="128">
        <f t="shared" si="2"/>
        <v>1.9160000000000001</v>
      </c>
      <c r="G11" s="122">
        <f t="shared" si="3"/>
        <v>1.8556278640252298E-2</v>
      </c>
      <c r="H11" s="128">
        <f t="shared" si="4"/>
        <v>6390.0030000000006</v>
      </c>
      <c r="I11" s="122">
        <f t="shared" si="5"/>
        <v>0.12086795723609962</v>
      </c>
      <c r="J11" s="128">
        <f t="shared" si="6"/>
        <v>105.36067488097088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2.3714285714285712E-2</v>
      </c>
      <c r="F12" s="128">
        <f t="shared" si="2"/>
        <v>2.3239999999999998</v>
      </c>
      <c r="G12" s="122">
        <f t="shared" si="3"/>
        <v>2.0246307621719261E-2</v>
      </c>
      <c r="H12" s="128">
        <f t="shared" si="4"/>
        <v>6971.978000000001</v>
      </c>
      <c r="I12" s="122">
        <f t="shared" si="5"/>
        <v>0.3723005293791532</v>
      </c>
      <c r="J12" s="128">
        <f t="shared" si="6"/>
        <v>117.12894102649203</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2.1163265306122451E-2</v>
      </c>
      <c r="F13" s="128">
        <f t="shared" si="2"/>
        <v>2.0740000000000003</v>
      </c>
      <c r="G13" s="122">
        <f t="shared" si="3"/>
        <v>1.9254357383885378E-2</v>
      </c>
      <c r="H13" s="128">
        <f t="shared" si="4"/>
        <v>6630.3920000000007</v>
      </c>
      <c r="I13" s="122">
        <f t="shared" si="5"/>
        <v>0.36247395041428621</v>
      </c>
      <c r="J13" s="128">
        <f t="shared" si="6"/>
        <v>109.9141606451883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2.2000000000000002E-2</v>
      </c>
      <c r="F14" s="128">
        <f t="shared" si="2"/>
        <v>2.1560000000000001</v>
      </c>
      <c r="G14" s="122">
        <f t="shared" si="3"/>
        <v>1.9234430447383249E-2</v>
      </c>
      <c r="H14" s="128">
        <f t="shared" si="4"/>
        <v>6623.5300000000007</v>
      </c>
      <c r="I14" s="122">
        <f t="shared" si="5"/>
        <v>0.12669300374235903</v>
      </c>
      <c r="J14" s="128">
        <f t="shared" si="6"/>
        <v>114.3782243003353</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5.969387755102043E-3</v>
      </c>
      <c r="F15" s="128">
        <f t="shared" si="2"/>
        <v>0.58500000000000019</v>
      </c>
      <c r="G15" s="122">
        <f t="shared" si="3"/>
        <v>5.0529710359567661E-3</v>
      </c>
      <c r="H15" s="128">
        <f t="shared" si="4"/>
        <v>1740.0309999999999</v>
      </c>
      <c r="I15" s="122">
        <f t="shared" si="5"/>
        <v>0.29587083201212544</v>
      </c>
      <c r="J15" s="128">
        <f t="shared" si="6"/>
        <v>118.13619576728398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3.8704081632653063E-2</v>
      </c>
      <c r="F16" s="128">
        <f t="shared" si="2"/>
        <v>3.7930000000000001</v>
      </c>
      <c r="G16" s="122">
        <f t="shared" si="3"/>
        <v>3.8942423292039098E-2</v>
      </c>
      <c r="H16" s="128">
        <f t="shared" si="4"/>
        <v>13410.135</v>
      </c>
      <c r="I16" s="122">
        <f t="shared" si="5"/>
        <v>-7.9639520592175994E-2</v>
      </c>
      <c r="J16" s="128">
        <f t="shared" si="6"/>
        <v>99.387963975434573</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1.0571428571428574E-2</v>
      </c>
      <c r="F17" s="128">
        <f t="shared" si="2"/>
        <v>1.0360000000000003</v>
      </c>
      <c r="G17" s="122">
        <f t="shared" si="3"/>
        <v>8.80491523356507E-3</v>
      </c>
      <c r="H17" s="128">
        <f t="shared" si="4"/>
        <v>3032.0430000000001</v>
      </c>
      <c r="I17" s="122">
        <f t="shared" si="5"/>
        <v>0.16260689299862352</v>
      </c>
      <c r="J17" s="128">
        <f t="shared" si="6"/>
        <v>120.06280913562242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1.5632653061224494E-2</v>
      </c>
      <c r="F18" s="128">
        <f t="shared" si="2"/>
        <v>1.5320000000000003</v>
      </c>
      <c r="G18" s="122">
        <f t="shared" si="3"/>
        <v>1.434271020275411E-2</v>
      </c>
      <c r="H18" s="128">
        <f t="shared" si="4"/>
        <v>4939.027</v>
      </c>
      <c r="I18" s="122">
        <f t="shared" si="5"/>
        <v>-5.1256090512066824E-2</v>
      </c>
      <c r="J18" s="128">
        <f t="shared" si="6"/>
        <v>108.9937176463531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1.2132653061224493E-2</v>
      </c>
      <c r="F19" s="128">
        <f t="shared" si="2"/>
        <v>1.1890000000000003</v>
      </c>
      <c r="G19" s="122">
        <f t="shared" si="3"/>
        <v>1.0960927290784593E-2</v>
      </c>
      <c r="H19" s="128">
        <f t="shared" si="4"/>
        <v>3774.4830000000006</v>
      </c>
      <c r="I19" s="122">
        <f t="shared" si="5"/>
        <v>0.34506774591356132</v>
      </c>
      <c r="J19" s="128">
        <f t="shared" si="6"/>
        <v>110.69002411342541</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0.17866326530612245</v>
      </c>
      <c r="F20" s="128">
        <f t="shared" si="2"/>
        <v>17.509</v>
      </c>
      <c r="G20" s="122">
        <f t="shared" si="3"/>
        <v>0.17472912782627387</v>
      </c>
      <c r="H20" s="128">
        <f t="shared" si="4"/>
        <v>60169.373000000014</v>
      </c>
      <c r="I20" s="122">
        <f t="shared" si="5"/>
        <v>0.14079488643278443</v>
      </c>
      <c r="J20" s="128">
        <f t="shared" si="6"/>
        <v>102.25156362238592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3.0204081632653071E-3</v>
      </c>
      <c r="F21" s="128">
        <f t="shared" si="2"/>
        <v>0.2960000000000001</v>
      </c>
      <c r="G21" s="122">
        <f t="shared" si="3"/>
        <v>3.046129318906487E-3</v>
      </c>
      <c r="H21" s="128">
        <f t="shared" si="4"/>
        <v>1048.9590000000001</v>
      </c>
      <c r="I21" s="122">
        <f t="shared" si="5"/>
        <v>-0.2131861696116204</v>
      </c>
      <c r="J21" s="128">
        <f t="shared" si="6"/>
        <v>99.155611829033802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3.444897959183673E-2</v>
      </c>
      <c r="F22" s="128">
        <f t="shared" si="2"/>
        <v>3.3759999999999994</v>
      </c>
      <c r="G22" s="122">
        <f t="shared" si="3"/>
        <v>2.6724092368988091E-2</v>
      </c>
      <c r="H22" s="128">
        <f t="shared" si="4"/>
        <v>9202.6550000000007</v>
      </c>
      <c r="I22" s="122">
        <f t="shared" si="5"/>
        <v>0.26574775994633948</v>
      </c>
      <c r="J22" s="128">
        <f t="shared" si="6"/>
        <v>128.90607889012151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9.3959183673469421E-2</v>
      </c>
      <c r="F23" s="128">
        <f t="shared" si="2"/>
        <v>9.2080000000000037</v>
      </c>
      <c r="G23" s="122">
        <f t="shared" si="3"/>
        <v>8.9439841676394932E-2</v>
      </c>
      <c r="H23" s="128">
        <f t="shared" si="4"/>
        <v>30799.325000000004</v>
      </c>
      <c r="I23" s="122">
        <f t="shared" si="5"/>
        <v>0.15186760320013573</v>
      </c>
      <c r="J23" s="128">
        <f t="shared" si="6"/>
        <v>105.05294051550993</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2.7336734693877554E-2</v>
      </c>
      <c r="F24" s="128">
        <f t="shared" si="2"/>
        <v>2.6790000000000003</v>
      </c>
      <c r="G24" s="122">
        <f t="shared" si="3"/>
        <v>2.4920193519534912E-2</v>
      </c>
      <c r="H24" s="128">
        <f t="shared" si="4"/>
        <v>8581.4680000000026</v>
      </c>
      <c r="I24" s="122">
        <f t="shared" si="5"/>
        <v>0.28041698783728758</v>
      </c>
      <c r="J24" s="128">
        <f t="shared" si="6"/>
        <v>109.69712041942338</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1.0918367346938778E-2</v>
      </c>
      <c r="F25" s="128">
        <f t="shared" si="2"/>
        <v>1.0700000000000003</v>
      </c>
      <c r="G25" s="122">
        <f t="shared" si="3"/>
        <v>1.0892370730460744E-2</v>
      </c>
      <c r="H25" s="128">
        <f t="shared" si="4"/>
        <v>3750.8750000000009</v>
      </c>
      <c r="I25" s="122">
        <f t="shared" si="5"/>
        <v>0.2363035631804522</v>
      </c>
      <c r="J25" s="128">
        <f t="shared" si="6"/>
        <v>100.23866812029574</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4.9183673469387762E-3</v>
      </c>
      <c r="F26" s="128">
        <f t="shared" si="2"/>
        <v>0.4820000000000001</v>
      </c>
      <c r="G26" s="122">
        <f t="shared" si="3"/>
        <v>5.0388868561206659E-3</v>
      </c>
      <c r="H26" s="128">
        <f t="shared" si="4"/>
        <v>1735.1810000000003</v>
      </c>
      <c r="I26" s="122">
        <f t="shared" si="5"/>
        <v>0.20420238034388277</v>
      </c>
      <c r="J26" s="128">
        <f t="shared" si="6"/>
        <v>97.608211642309527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1.0204081632653064E-3</v>
      </c>
      <c r="F27" s="128">
        <f t="shared" si="2"/>
        <v>0.10000000000000003</v>
      </c>
      <c r="G27" s="122">
        <f t="shared" si="3"/>
        <v>1.0219945521811604E-3</v>
      </c>
      <c r="H27" s="128">
        <f t="shared" si="4"/>
        <v>351.93200000000002</v>
      </c>
      <c r="I27" s="122">
        <f t="shared" si="5"/>
        <v>-0.14757144364499886</v>
      </c>
      <c r="J27" s="128">
        <f t="shared" si="6"/>
        <v>99.844775208197717</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1.0724489795918371E-2</v>
      </c>
      <c r="F28" s="128">
        <f t="shared" si="2"/>
        <v>1.0510000000000004</v>
      </c>
      <c r="G28" s="122">
        <f t="shared" si="3"/>
        <v>1.1544662821830769E-2</v>
      </c>
      <c r="H28" s="128">
        <f t="shared" si="4"/>
        <v>3975.4969999999998</v>
      </c>
      <c r="I28" s="122">
        <f t="shared" si="5"/>
        <v>2.2587747098864338E-3</v>
      </c>
      <c r="J28" s="128">
        <f t="shared" si="6"/>
        <v>92.895651968618225</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6.7653061224489811E-3</v>
      </c>
      <c r="F29" s="128">
        <f t="shared" si="2"/>
        <v>0.66300000000000014</v>
      </c>
      <c r="G29" s="122">
        <f t="shared" si="3"/>
        <v>7.5321816249368399E-3</v>
      </c>
      <c r="H29" s="128">
        <f t="shared" si="4"/>
        <v>2593.7670000000003</v>
      </c>
      <c r="I29" s="122">
        <f t="shared" si="5"/>
        <v>-5.5045463786540454E-2</v>
      </c>
      <c r="J29" s="128">
        <f t="shared" si="6"/>
        <v>89.818680155707355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1.0204081632653061E-5</v>
      </c>
      <c r="F30" s="128">
        <f t="shared" si="2"/>
        <v>1E-3</v>
      </c>
      <c r="G30" s="122">
        <f t="shared" si="3"/>
        <v>1.0997276090580152E-5</v>
      </c>
      <c r="H30" s="128">
        <f t="shared" si="4"/>
        <v>3.7869999999999999</v>
      </c>
      <c r="I30" s="122">
        <f t="shared" si="5"/>
        <v>-0.14757144364499888</v>
      </c>
      <c r="J30" s="128">
        <f t="shared" si="6"/>
        <v>92.787355237843755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9.3163265306122484E-3</v>
      </c>
      <c r="F31" s="128">
        <f t="shared" si="2"/>
        <v>0.91300000000000026</v>
      </c>
      <c r="G31" s="122">
        <f t="shared" si="3"/>
        <v>9.5585117813438338E-3</v>
      </c>
      <c r="H31" s="128">
        <f t="shared" si="4"/>
        <v>3291.55</v>
      </c>
      <c r="I31" s="122">
        <f t="shared" si="5"/>
        <v>0.26401472572143792</v>
      </c>
      <c r="J31" s="128">
        <f t="shared" si="6"/>
        <v>97.466287051041988</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1.5418367346938779E-2</v>
      </c>
      <c r="F32" s="128">
        <f t="shared" si="2"/>
        <v>1.5110000000000003</v>
      </c>
      <c r="G32" s="122">
        <f t="shared" si="3"/>
        <v>1.6170046869827332E-2</v>
      </c>
      <c r="H32" s="128">
        <f t="shared" si="4"/>
        <v>5568.2849999999999</v>
      </c>
      <c r="I32" s="122">
        <f t="shared" si="5"/>
        <v>-9.5765921511158734E-3</v>
      </c>
      <c r="J32" s="128">
        <f t="shared" si="6"/>
        <v>95.351407890529018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8.0102040816326554E-3</v>
      </c>
      <c r="F33" s="128">
        <f t="shared" si="2"/>
        <v>0.78500000000000025</v>
      </c>
      <c r="G33" s="122">
        <f t="shared" si="3"/>
        <v>7.9948280568478153E-3</v>
      </c>
      <c r="H33" s="128">
        <f t="shared" si="4"/>
        <v>2753.0830000000001</v>
      </c>
      <c r="I33" s="122">
        <f t="shared" si="5"/>
        <v>1.0107633126369819E-2</v>
      </c>
      <c r="J33" s="128">
        <f t="shared" si="6"/>
        <v>100.19232464632771</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6.546938775510204E-2</v>
      </c>
      <c r="F34" s="128">
        <f t="shared" si="2"/>
        <v>6.4160000000000004</v>
      </c>
      <c r="G34" s="122">
        <f t="shared" si="3"/>
        <v>5.8360807647854854E-2</v>
      </c>
      <c r="H34" s="128">
        <f t="shared" si="4"/>
        <v>20097.011000000002</v>
      </c>
      <c r="I34" s="122">
        <f t="shared" si="5"/>
        <v>0.23122086580407475</v>
      </c>
      <c r="J34" s="128">
        <f t="shared" si="6"/>
        <v>112.18040050120601</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1.0510204081632655E-3</v>
      </c>
      <c r="F35" s="128">
        <f t="shared" si="2"/>
        <v>0.10300000000000002</v>
      </c>
      <c r="G35" s="122">
        <f t="shared" si="3"/>
        <v>1.0438990817695538E-3</v>
      </c>
      <c r="H35" s="128">
        <f t="shared" si="4"/>
        <v>359.47500000000002</v>
      </c>
      <c r="I35" s="122">
        <f t="shared" si="5"/>
        <v>5.4581218882396851E-2</v>
      </c>
      <c r="J35" s="128">
        <f t="shared" si="6"/>
        <v>100.68218532979645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9.8000000000000032E-2</v>
      </c>
      <c r="G36" s="122">
        <f t="shared" si="3"/>
        <v>1E-3</v>
      </c>
      <c r="H36" s="128">
        <f t="shared" si="4"/>
        <v>344.358</v>
      </c>
      <c r="I36" s="122">
        <f t="shared" si="5"/>
        <v>-0.19810960927684809</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4.9908163265306123E-2</v>
      </c>
      <c r="F37" s="128">
        <f t="shared" si="2"/>
        <v>4.891</v>
      </c>
      <c r="G37" s="122">
        <f t="shared" si="3"/>
        <v>4.4351785060895925E-2</v>
      </c>
      <c r="H37" s="128">
        <f t="shared" si="4"/>
        <v>15272.892</v>
      </c>
      <c r="I37" s="122">
        <f t="shared" si="5"/>
        <v>0.3397242331141424</v>
      </c>
      <c r="J37" s="128">
        <f t="shared" si="6"/>
        <v>112.52796972383676</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5.2673469387755099E-2</v>
      </c>
      <c r="F38" s="128">
        <f t="shared" si="2"/>
        <v>5.1619999999999999</v>
      </c>
      <c r="G38" s="122">
        <f t="shared" si="3"/>
        <v>4.7773079179226276E-2</v>
      </c>
      <c r="H38" s="128">
        <f t="shared" si="4"/>
        <v>16451.042000000001</v>
      </c>
      <c r="I38" s="122">
        <f t="shared" si="5"/>
        <v>0.13532120280456011</v>
      </c>
      <c r="J38" s="128">
        <f t="shared" si="6"/>
        <v>110.2576394335907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3.2551020408163279E-3</v>
      </c>
      <c r="F39" s="128">
        <f t="shared" si="2"/>
        <v>0.31900000000000012</v>
      </c>
      <c r="G39" s="122">
        <f t="shared" si="3"/>
        <v>2.5975786826500325E-3</v>
      </c>
      <c r="H39" s="128">
        <f t="shared" si="4"/>
        <v>894.49699999999996</v>
      </c>
      <c r="I39" s="122">
        <f t="shared" si="5"/>
        <v>-3.0103997163962809E-2</v>
      </c>
      <c r="J39" s="128">
        <f t="shared" si="6"/>
        <v>125.31293325426796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3.6020408163265315E-3</v>
      </c>
      <c r="F40" s="128">
        <f t="shared" si="2"/>
        <v>0.35300000000000009</v>
      </c>
      <c r="G40" s="122">
        <f t="shared" si="3"/>
        <v>2.8797152962904888E-3</v>
      </c>
      <c r="H40" s="128">
        <f t="shared" si="4"/>
        <v>991.65300000000013</v>
      </c>
      <c r="I40" s="122">
        <f t="shared" si="5"/>
        <v>0.17363080059344446</v>
      </c>
      <c r="J40" s="128">
        <f t="shared" si="6"/>
        <v>125.08322683726783</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3.010204081632654E-3</v>
      </c>
      <c r="F41" s="128">
        <f t="shared" si="2"/>
        <v>0.2950000000000001</v>
      </c>
      <c r="G41" s="122">
        <f t="shared" si="3"/>
        <v>3.0277008229807351E-3</v>
      </c>
      <c r="H41" s="128">
        <f t="shared" si="4"/>
        <v>1042.6130000000001</v>
      </c>
      <c r="I41" s="122">
        <f t="shared" si="5"/>
        <v>-8.4041169408233973E-2</v>
      </c>
      <c r="J41" s="128">
        <f t="shared" si="6"/>
        <v>99.422111286053166</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7.8775510204081665E-3</v>
      </c>
      <c r="F42" s="128">
        <f t="shared" si="2"/>
        <v>0.77200000000000024</v>
      </c>
      <c r="G42" s="122">
        <f t="shared" si="3"/>
        <v>6.3439850388258738E-3</v>
      </c>
      <c r="H42" s="128">
        <f t="shared" si="4"/>
        <v>2184.6020000000003</v>
      </c>
      <c r="I42" s="122">
        <f t="shared" si="5"/>
        <v>0.32419501253754335</v>
      </c>
      <c r="J42" s="128">
        <f t="shared" si="6"/>
        <v>124.17354347774629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5.9489795918367368E-3</v>
      </c>
      <c r="F43" s="128">
        <f t="shared" si="2"/>
        <v>0.58300000000000018</v>
      </c>
      <c r="G43" s="122">
        <f t="shared" si="3"/>
        <v>5.7393962097584501E-3</v>
      </c>
      <c r="H43" s="128">
        <f t="shared" si="4"/>
        <v>1976.4070000000004</v>
      </c>
      <c r="I43" s="122">
        <f t="shared" si="5"/>
        <v>0.31344344428984905</v>
      </c>
      <c r="J43" s="128">
        <f t="shared" si="6"/>
        <v>103.65166255157538</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0.24768367346938783</v>
      </c>
      <c r="F44" s="128">
        <f t="shared" si="2"/>
        <v>24.273000000000007</v>
      </c>
      <c r="G44" s="122">
        <f t="shared" si="3"/>
        <v>0.18653765557936797</v>
      </c>
      <c r="H44" s="128">
        <f t="shared" si="4"/>
        <v>64235.733999999997</v>
      </c>
      <c r="I44" s="122">
        <f t="shared" si="5"/>
        <v>0.20049664548131621</v>
      </c>
      <c r="J44" s="128">
        <f t="shared" si="6"/>
        <v>132.77945018666941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0.23018367346938773</v>
      </c>
      <c r="F45" s="128">
        <f t="shared" si="2"/>
        <v>22.557999999999996</v>
      </c>
      <c r="G45" s="122">
        <f t="shared" si="3"/>
        <v>0.2151952735234843</v>
      </c>
      <c r="H45" s="128">
        <f t="shared" si="4"/>
        <v>74104.214000000007</v>
      </c>
      <c r="I45" s="122">
        <f t="shared" si="5"/>
        <v>8.0986865297883515E-2</v>
      </c>
      <c r="J45" s="128">
        <f t="shared" si="6"/>
        <v>106.96502283739413</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0.26266326530612238</v>
      </c>
      <c r="F46" s="128">
        <f t="shared" si="2"/>
        <v>25.740999999999996</v>
      </c>
      <c r="G46" s="122">
        <f t="shared" si="3"/>
        <v>0.27938740787204014</v>
      </c>
      <c r="H46" s="128">
        <f t="shared" si="4"/>
        <v>96209.28899999999</v>
      </c>
      <c r="I46" s="122">
        <f t="shared" si="5"/>
        <v>-5.3590579131738432E-2</v>
      </c>
      <c r="J46" s="128">
        <f t="shared" si="6"/>
        <v>94.013995586523563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0.29011224489795923</v>
      </c>
      <c r="F47" s="128">
        <f t="shared" si="2"/>
        <v>28.431000000000004</v>
      </c>
      <c r="G47" s="122">
        <f t="shared" si="3"/>
        <v>0.30211903600322926</v>
      </c>
      <c r="H47" s="128">
        <f t="shared" si="4"/>
        <v>104037.10700000002</v>
      </c>
      <c r="I47" s="122">
        <f t="shared" si="5"/>
        <v>0.16806075134835186</v>
      </c>
      <c r="J47" s="128">
        <f t="shared" si="6"/>
        <v>96.025807819292226</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0.42304081632653068</v>
      </c>
      <c r="F48" s="128">
        <f t="shared" si="2"/>
        <v>41.458000000000006</v>
      </c>
      <c r="G48" s="122">
        <f t="shared" si="3"/>
        <v>0.42035953281178312</v>
      </c>
      <c r="H48" s="128">
        <f t="shared" si="4"/>
        <v>144754.16800000001</v>
      </c>
      <c r="I48" s="122">
        <f t="shared" si="5"/>
        <v>0.17134189930167912</v>
      </c>
      <c r="J48" s="128">
        <f t="shared" si="6"/>
        <v>100.63785481366688</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4.5377551020408163E-2</v>
      </c>
      <c r="F49" s="128">
        <f t="shared" si="2"/>
        <v>4.4470000000000001</v>
      </c>
      <c r="G49" s="122">
        <f t="shared" si="3"/>
        <v>3.8788836036915075E-2</v>
      </c>
      <c r="H49" s="128">
        <f t="shared" si="4"/>
        <v>13357.246000000001</v>
      </c>
      <c r="I49" s="122">
        <f t="shared" si="5"/>
        <v>0.14428899744895507</v>
      </c>
      <c r="J49" s="128">
        <f t="shared" si="6"/>
        <v>116.98611161526644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1.8755102040816325E-2</v>
      </c>
      <c r="F50" s="128">
        <f t="shared" si="2"/>
        <v>1.8379999999999999</v>
      </c>
      <c r="G50" s="122">
        <f t="shared" si="3"/>
        <v>1.4211495013909942E-2</v>
      </c>
      <c r="H50" s="128">
        <f t="shared" si="4"/>
        <v>4893.8419999999996</v>
      </c>
      <c r="I50" s="122">
        <f t="shared" si="5"/>
        <v>0.41731973908223274</v>
      </c>
      <c r="J50" s="128">
        <f t="shared" si="6"/>
        <v>131.97135151832504</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0.20990816326530609</v>
      </c>
      <c r="F51" s="128">
        <f t="shared" si="2"/>
        <v>20.570999999999998</v>
      </c>
      <c r="G51" s="122">
        <f t="shared" si="3"/>
        <v>0.20031148107492786</v>
      </c>
      <c r="H51" s="128">
        <f t="shared" si="4"/>
        <v>68978.861000000004</v>
      </c>
      <c r="I51" s="122">
        <f t="shared" si="5"/>
        <v>0.16938706733041267</v>
      </c>
      <c r="J51" s="128">
        <f t="shared" si="6"/>
        <v>104.79087975331205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0.18464285714285714</v>
      </c>
      <c r="F52" s="128">
        <f t="shared" si="2"/>
        <v>18.094999999999999</v>
      </c>
      <c r="G52" s="122">
        <f t="shared" si="3"/>
        <v>0.16209498254723281</v>
      </c>
      <c r="H52" s="128">
        <f t="shared" si="4"/>
        <v>55818.703999999998</v>
      </c>
      <c r="I52" s="122">
        <f t="shared" si="5"/>
        <v>0.37655322883735048</v>
      </c>
      <c r="J52" s="128">
        <f t="shared" si="6"/>
        <v>113.91028534091367</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8.0091836734693903E-2</v>
      </c>
      <c r="F53" s="128">
        <f t="shared" si="2"/>
        <v>7.849000000000002</v>
      </c>
      <c r="G53" s="122">
        <f t="shared" si="3"/>
        <v>6.8823645740769782E-2</v>
      </c>
      <c r="H53" s="128">
        <f t="shared" si="4"/>
        <v>23699.972999999998</v>
      </c>
      <c r="I53" s="122">
        <f t="shared" si="5"/>
        <v>0.20274370110879719</v>
      </c>
      <c r="J53" s="128">
        <f t="shared" si="6"/>
        <v>116.37255753112343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4.2755102040816319E-2</v>
      </c>
      <c r="F54" s="128">
        <f t="shared" si="2"/>
        <v>4.1899999999999995</v>
      </c>
      <c r="G54" s="122">
        <f t="shared" si="3"/>
        <v>3.3393201261477885E-2</v>
      </c>
      <c r="H54" s="128">
        <f t="shared" si="4"/>
        <v>11499.216000000002</v>
      </c>
      <c r="I54" s="122">
        <f t="shared" si="5"/>
        <v>-1.7312398496003532E-4</v>
      </c>
      <c r="J54" s="128">
        <f t="shared" si="6"/>
        <v>128.03534978881538</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0.18151020408163263</v>
      </c>
      <c r="F55" s="128">
        <f t="shared" si="2"/>
        <v>17.787999999999997</v>
      </c>
      <c r="G55" s="122">
        <f t="shared" si="3"/>
        <v>0.17084342457558702</v>
      </c>
      <c r="H55" s="128">
        <f t="shared" si="4"/>
        <v>58831.299999999996</v>
      </c>
      <c r="I55" s="122">
        <f t="shared" si="5"/>
        <v>0.14982442951956532</v>
      </c>
      <c r="J55" s="128">
        <f t="shared" si="6"/>
        <v>106.24359967762544</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0.25854081632653059</v>
      </c>
      <c r="F56" s="128">
        <f t="shared" si="2"/>
        <v>25.336999999999996</v>
      </c>
      <c r="G56" s="122">
        <f t="shared" si="3"/>
        <v>0.21211815900893838</v>
      </c>
      <c r="H56" s="128">
        <f t="shared" si="4"/>
        <v>73044.585000000006</v>
      </c>
      <c r="I56" s="122">
        <f t="shared" si="5"/>
        <v>0.24535684796548285</v>
      </c>
      <c r="J56" s="128">
        <f t="shared" si="6"/>
        <v>121.88528202134547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0.29517346938775513</v>
      </c>
      <c r="F57" s="128">
        <f t="shared" si="2"/>
        <v>28.927000000000003</v>
      </c>
      <c r="G57" s="122">
        <f t="shared" si="3"/>
        <v>0.25784976100453599</v>
      </c>
      <c r="H57" s="128">
        <f t="shared" si="4"/>
        <v>88792.627999999997</v>
      </c>
      <c r="I57" s="122">
        <f t="shared" si="5"/>
        <v>0.18050899665001868</v>
      </c>
      <c r="J57" s="128">
        <f t="shared" si="6"/>
        <v>114.4749827332834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0.34031632653061222</v>
      </c>
      <c r="F58" s="128">
        <f t="shared" si="2"/>
        <v>33.350999999999999</v>
      </c>
      <c r="G58" s="122">
        <f t="shared" si="3"/>
        <v>0.29780462774205912</v>
      </c>
      <c r="H58" s="128">
        <f t="shared" si="4"/>
        <v>102551.406</v>
      </c>
      <c r="I58" s="122">
        <f t="shared" si="5"/>
        <v>0.18632988609220155</v>
      </c>
      <c r="J58" s="128">
        <f t="shared" si="6"/>
        <v>114.27502960947076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0.13854081632653062</v>
      </c>
      <c r="F59" s="128">
        <f t="shared" si="2"/>
        <v>13.577</v>
      </c>
      <c r="G59" s="122">
        <f t="shared" si="3"/>
        <v>0.11472561404120134</v>
      </c>
      <c r="H59" s="128">
        <f t="shared" si="4"/>
        <v>39506.683000000012</v>
      </c>
      <c r="I59" s="122">
        <f t="shared" si="5"/>
        <v>0.14170928400934821</v>
      </c>
      <c r="J59" s="128">
        <f t="shared" si="6"/>
        <v>120.75840036626569</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0.12581632653061223</v>
      </c>
      <c r="F60" s="128">
        <f t="shared" si="2"/>
        <v>12.329999999999998</v>
      </c>
      <c r="G60" s="122">
        <f t="shared" si="3"/>
        <v>9.9069352243885744E-2</v>
      </c>
      <c r="H60" s="128">
        <f t="shared" si="4"/>
        <v>34115.324000000008</v>
      </c>
      <c r="I60" s="122">
        <f t="shared" si="5"/>
        <v>0.17362034675415608</v>
      </c>
      <c r="J60" s="128">
        <f t="shared" si="6"/>
        <v>126.99823273385459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0.10925510204081632</v>
      </c>
      <c r="F61" s="128">
        <f t="shared" si="2"/>
        <v>10.706999999999999</v>
      </c>
      <c r="G61" s="122">
        <f t="shared" si="3"/>
        <v>8.4653052927476644E-2</v>
      </c>
      <c r="H61" s="128">
        <f t="shared" si="4"/>
        <v>29150.956000000002</v>
      </c>
      <c r="I61" s="122">
        <f t="shared" si="5"/>
        <v>0.28304557417144999</v>
      </c>
      <c r="J61" s="128">
        <f t="shared" si="6"/>
        <v>129.06221129959312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7.8408163265306127E-2</v>
      </c>
      <c r="F62" s="128">
        <f t="shared" si="2"/>
        <v>7.6840000000000002</v>
      </c>
      <c r="G62" s="122">
        <f t="shared" si="3"/>
        <v>5.8125680251366316E-2</v>
      </c>
      <c r="H62" s="128">
        <f t="shared" si="4"/>
        <v>20016.043000000001</v>
      </c>
      <c r="I62" s="122">
        <f t="shared" si="5"/>
        <v>0.30921346641126479</v>
      </c>
      <c r="J62" s="128">
        <f t="shared" si="6"/>
        <v>134.89418605722562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0.12762244897959182</v>
      </c>
      <c r="F63" s="128">
        <f t="shared" si="2"/>
        <v>12.507</v>
      </c>
      <c r="G63" s="122">
        <f t="shared" si="3"/>
        <v>0.10038879886629613</v>
      </c>
      <c r="H63" s="128">
        <f t="shared" si="4"/>
        <v>34569.686000000002</v>
      </c>
      <c r="I63" s="122">
        <f t="shared" si="5"/>
        <v>0.29817893013645996</v>
      </c>
      <c r="J63" s="128">
        <f t="shared" si="6"/>
        <v>127.12817607227984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0.18443877551020407</v>
      </c>
      <c r="F64" s="128">
        <f t="shared" si="2"/>
        <v>18.074999999999999</v>
      </c>
      <c r="G64" s="122">
        <f t="shared" si="3"/>
        <v>0.16148858455444623</v>
      </c>
      <c r="H64" s="128">
        <f t="shared" si="4"/>
        <v>55609.885999999991</v>
      </c>
      <c r="I64" s="122">
        <f t="shared" si="5"/>
        <v>0.39758877603115911</v>
      </c>
      <c r="J64" s="128">
        <f t="shared" si="6"/>
        <v>114.21164908905381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0.26953061224489794</v>
      </c>
      <c r="F65" s="128">
        <f t="shared" si="2"/>
        <v>26.413999999999998</v>
      </c>
      <c r="G65" s="122">
        <f t="shared" si="3"/>
        <v>0.23452032187432845</v>
      </c>
      <c r="H65" s="128">
        <f t="shared" si="4"/>
        <v>80758.948999999993</v>
      </c>
      <c r="I65" s="122">
        <f t="shared" si="5"/>
        <v>0.26947617602530483</v>
      </c>
      <c r="J65" s="128">
        <f t="shared" si="6"/>
        <v>114.92846764440752</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0.10644897959183672</v>
      </c>
      <c r="F66" s="128">
        <f t="shared" si="2"/>
        <v>10.431999999999999</v>
      </c>
      <c r="G66" s="122">
        <f t="shared" si="3"/>
        <v>8.5511563547238614E-2</v>
      </c>
      <c r="H66" s="128">
        <f t="shared" si="4"/>
        <v>29446.590999999997</v>
      </c>
      <c r="I66" s="122">
        <f t="shared" si="5"/>
        <v>0.33666429476577281</v>
      </c>
      <c r="J66" s="128">
        <f t="shared" si="6"/>
        <v>124.48489441200753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0.10924489795918368</v>
      </c>
      <c r="F67" s="128">
        <f t="shared" si="2"/>
        <v>10.706000000000001</v>
      </c>
      <c r="G67" s="122">
        <f t="shared" si="3"/>
        <v>8.3262000592406737E-2</v>
      </c>
      <c r="H67" s="128">
        <f t="shared" si="4"/>
        <v>28671.936000000002</v>
      </c>
      <c r="I67" s="122">
        <f t="shared" si="5"/>
        <v>0.26556666585481126</v>
      </c>
      <c r="J67" s="128">
        <f t="shared" si="6"/>
        <v>131.2061891161747</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0.15576530612244902</v>
      </c>
      <c r="F68" s="128">
        <f t="shared" si="2"/>
        <v>15.265000000000004</v>
      </c>
      <c r="G68" s="122">
        <f t="shared" si="3"/>
        <v>0.12921515399671274</v>
      </c>
      <c r="H68" s="128">
        <f t="shared" si="4"/>
        <v>44496.272000000004</v>
      </c>
      <c r="I68" s="122">
        <f t="shared" si="5"/>
        <v>0.16938497606020286</v>
      </c>
      <c r="J68" s="128">
        <f t="shared" si="6"/>
        <v>120.54724334145182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0.15671428571428569</v>
      </c>
      <c r="F69" s="128">
        <f t="shared" si="2"/>
        <v>15.357999999999997</v>
      </c>
      <c r="G69" s="122">
        <f t="shared" si="3"/>
        <v>0.13210650543910699</v>
      </c>
      <c r="H69" s="128">
        <f t="shared" si="4"/>
        <v>45491.932000000001</v>
      </c>
      <c r="I69" s="122">
        <f t="shared" si="5"/>
        <v>0.1474278428613095</v>
      </c>
      <c r="J69" s="128">
        <f t="shared" si="6"/>
        <v>118.62722823027167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6.5714285714285725E-2</v>
      </c>
      <c r="F70" s="128">
        <f t="shared" si="2"/>
        <v>6.44</v>
      </c>
      <c r="G70" s="122">
        <f t="shared" si="3"/>
        <v>5.6606615789381975E-2</v>
      </c>
      <c r="H70" s="128">
        <f t="shared" si="4"/>
        <v>19492.940999999999</v>
      </c>
      <c r="I70" s="122">
        <f t="shared" si="5"/>
        <v>0.13939729240093721</v>
      </c>
      <c r="J70" s="128">
        <f t="shared" si="6"/>
        <v>116.08940898143591</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5.2255102040816334E-2</v>
      </c>
      <c r="F71" s="128">
        <f t="shared" si="2"/>
        <v>5.1210000000000004</v>
      </c>
      <c r="G71" s="122">
        <f t="shared" si="3"/>
        <v>4.5053894493521277E-2</v>
      </c>
      <c r="H71" s="128">
        <f t="shared" si="4"/>
        <v>15514.669</v>
      </c>
      <c r="I71" s="122">
        <f t="shared" si="5"/>
        <v>0.19670873890473678</v>
      </c>
      <c r="J71" s="128">
        <f t="shared" si="6"/>
        <v>115.98354066446039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3.68469387755102E-2</v>
      </c>
      <c r="F72" s="128">
        <f t="shared" si="2"/>
        <v>3.6109999999999993</v>
      </c>
      <c r="G72" s="122">
        <f t="shared" si="3"/>
        <v>3.2582242898379021E-2</v>
      </c>
      <c r="H72" s="128">
        <f t="shared" si="4"/>
        <v>11219.956000000002</v>
      </c>
      <c r="I72" s="122">
        <f t="shared" si="5"/>
        <v>0.17213885403444482</v>
      </c>
      <c r="J72" s="128">
        <f t="shared" si="6"/>
        <v>113.08901873462906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3.5326530612244889E-2</v>
      </c>
      <c r="F73" s="128">
        <f t="shared" ref="F73:F136" si="8">SUMPRODUCT($K$2:$AI$2,$K73:$AI73)</f>
        <v>3.4619999999999993</v>
      </c>
      <c r="G73" s="122">
        <f t="shared" ref="G73:G136" si="9">SUMPRODUCT($K$3:$AI$3,$K73:$AI73)/$J$3</f>
        <v>3.1478400385645179E-2</v>
      </c>
      <c r="H73" s="128">
        <f t="shared" ref="H73:H136" si="10">SUMPRODUCT($K$3:$AI$3,$K73:$AI73)</f>
        <v>10839.839000000002</v>
      </c>
      <c r="I73" s="122">
        <f t="shared" ref="I73:I136" si="11">CORREL($K$4:$AI$4,$K73:$AI73)</f>
        <v>0.12824916244955795</v>
      </c>
      <c r="J73" s="128">
        <f t="shared" si="6"/>
        <v>112.2246689140994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1.8316326530612246E-2</v>
      </c>
      <c r="F74" s="128">
        <f t="shared" si="8"/>
        <v>1.7950000000000002</v>
      </c>
      <c r="G74" s="122">
        <f t="shared" si="9"/>
        <v>1.5219260188524732E-2</v>
      </c>
      <c r="H74" s="128">
        <f t="shared" si="10"/>
        <v>5240.8739999999998</v>
      </c>
      <c r="I74" s="122">
        <f t="shared" si="11"/>
        <v>0.24264167911801612</v>
      </c>
      <c r="J74" s="128">
        <f t="shared" ref="J74:J137" si="12">$E74/$G74*100</f>
        <v>120.34965105874653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6.748979591836736E-2</v>
      </c>
      <c r="F75" s="128">
        <f t="shared" si="8"/>
        <v>6.6140000000000008</v>
      </c>
      <c r="G75" s="122">
        <f t="shared" si="9"/>
        <v>5.433733498277956E-2</v>
      </c>
      <c r="H75" s="128">
        <f t="shared" si="10"/>
        <v>18711.496000000003</v>
      </c>
      <c r="I75" s="122">
        <f t="shared" si="11"/>
        <v>0.15816805756572155</v>
      </c>
      <c r="J75" s="128">
        <f t="shared" si="12"/>
        <v>124.20520060425496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1.1938775510204086E-2</v>
      </c>
      <c r="F76" s="128">
        <f t="shared" si="8"/>
        <v>1.1700000000000004</v>
      </c>
      <c r="G76" s="122">
        <f t="shared" si="9"/>
        <v>9.8013840247649243E-3</v>
      </c>
      <c r="H76" s="128">
        <f t="shared" si="10"/>
        <v>3375.1849999999999</v>
      </c>
      <c r="I76" s="122">
        <f t="shared" si="11"/>
        <v>0.22280559147058571</v>
      </c>
      <c r="J76" s="128">
        <f t="shared" si="12"/>
        <v>121.80703745551307</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6.4112244897959192E-2</v>
      </c>
      <c r="F77" s="128">
        <f t="shared" si="8"/>
        <v>6.2830000000000004</v>
      </c>
      <c r="G77" s="122">
        <f t="shared" si="9"/>
        <v>5.1606203427828012E-2</v>
      </c>
      <c r="H77" s="128">
        <f t="shared" si="10"/>
        <v>17771.008999999998</v>
      </c>
      <c r="I77" s="122">
        <f t="shared" si="11"/>
        <v>9.5429847557869402E-2</v>
      </c>
      <c r="J77" s="128">
        <f t="shared" si="12"/>
        <v>124.23360107786469</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4.6500000000000014E-2</v>
      </c>
      <c r="F78" s="128">
        <f t="shared" si="8"/>
        <v>4.5570000000000013</v>
      </c>
      <c r="G78" s="122">
        <f t="shared" si="9"/>
        <v>3.6574315102306319E-2</v>
      </c>
      <c r="H78" s="128">
        <f t="shared" si="10"/>
        <v>12594.657999999999</v>
      </c>
      <c r="I78" s="122">
        <f t="shared" si="11"/>
        <v>0.217136186293236</v>
      </c>
      <c r="J78" s="128">
        <f t="shared" si="12"/>
        <v>127.13840264658242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9.7275510204081622E-2</v>
      </c>
      <c r="F79" s="128">
        <f t="shared" si="8"/>
        <v>9.5329999999999995</v>
      </c>
      <c r="G79" s="122">
        <f t="shared" si="9"/>
        <v>8.3982207470132825E-2</v>
      </c>
      <c r="H79" s="128">
        <f t="shared" si="10"/>
        <v>28919.945</v>
      </c>
      <c r="I79" s="122">
        <f t="shared" si="11"/>
        <v>0.16644187901500324</v>
      </c>
      <c r="J79" s="128">
        <f t="shared" si="12"/>
        <v>115.82871316960367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0.10135714285714287</v>
      </c>
      <c r="F80" s="128">
        <f t="shared" si="8"/>
        <v>9.9330000000000016</v>
      </c>
      <c r="G80" s="122">
        <f t="shared" si="9"/>
        <v>7.7028603952863012E-2</v>
      </c>
      <c r="H80" s="128">
        <f t="shared" si="10"/>
        <v>26525.416000000001</v>
      </c>
      <c r="I80" s="122">
        <f t="shared" si="11"/>
        <v>0.3781156101554754</v>
      </c>
      <c r="J80" s="128">
        <f t="shared" si="12"/>
        <v>131.58377233367423</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0.42652040816326531</v>
      </c>
      <c r="F81" s="128">
        <f t="shared" si="8"/>
        <v>41.798999999999999</v>
      </c>
      <c r="G81" s="122">
        <f t="shared" si="9"/>
        <v>0.36675228686425176</v>
      </c>
      <c r="H81" s="128">
        <f t="shared" si="10"/>
        <v>126294.084</v>
      </c>
      <c r="I81" s="122">
        <f t="shared" si="11"/>
        <v>0.29459602453991729</v>
      </c>
      <c r="J81" s="128">
        <f t="shared" si="12"/>
        <v>116.29659130691007</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0.29042857142857137</v>
      </c>
      <c r="F82" s="128">
        <f t="shared" si="8"/>
        <v>28.461999999999996</v>
      </c>
      <c r="G82" s="122">
        <f t="shared" si="9"/>
        <v>0.229505386835793</v>
      </c>
      <c r="H82" s="128">
        <f t="shared" si="10"/>
        <v>79032.016000000003</v>
      </c>
      <c r="I82" s="122">
        <f t="shared" si="11"/>
        <v>0.27458367272112683</v>
      </c>
      <c r="J82" s="128">
        <f t="shared" si="12"/>
        <v>126.54542685587063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0.17859183673469389</v>
      </c>
      <c r="F83" s="128">
        <f t="shared" si="8"/>
        <v>17.502000000000002</v>
      </c>
      <c r="G83" s="122">
        <f t="shared" si="9"/>
        <v>0.13318458697053651</v>
      </c>
      <c r="H83" s="128">
        <f t="shared" si="10"/>
        <v>45863.178000000014</v>
      </c>
      <c r="I83" s="122">
        <f t="shared" si="11"/>
        <v>0.33942340445490321</v>
      </c>
      <c r="J83" s="128">
        <f t="shared" si="12"/>
        <v>134.09347192269516</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4.1428571428571426E-2</v>
      </c>
      <c r="F84" s="128">
        <f t="shared" si="8"/>
        <v>4.0599999999999996</v>
      </c>
      <c r="G84" s="122">
        <f t="shared" si="9"/>
        <v>3.0152416961418051E-2</v>
      </c>
      <c r="H84" s="128">
        <f t="shared" si="10"/>
        <v>10383.225999999997</v>
      </c>
      <c r="I84" s="122">
        <f t="shared" si="11"/>
        <v>0.32792923788141287</v>
      </c>
      <c r="J84" s="128">
        <f t="shared" si="12"/>
        <v>137.39718272529174</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0.15580612244897957</v>
      </c>
      <c r="F85" s="128">
        <f t="shared" si="8"/>
        <v>15.268999999999998</v>
      </c>
      <c r="G85" s="122">
        <f t="shared" si="9"/>
        <v>0.13266256337880927</v>
      </c>
      <c r="H85" s="128">
        <f t="shared" si="10"/>
        <v>45683.415000000001</v>
      </c>
      <c r="I85" s="122">
        <f t="shared" si="11"/>
        <v>4.9990795265769099E-2</v>
      </c>
      <c r="J85" s="128">
        <f t="shared" si="12"/>
        <v>117.44543334662197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0.34844897959183679</v>
      </c>
      <c r="F86" s="128">
        <f t="shared" si="8"/>
        <v>34.148000000000003</v>
      </c>
      <c r="G86" s="122">
        <f t="shared" si="9"/>
        <v>0.29718134325324225</v>
      </c>
      <c r="H86" s="128">
        <f t="shared" si="10"/>
        <v>102336.773</v>
      </c>
      <c r="I86" s="122">
        <f t="shared" si="11"/>
        <v>0.38828166656437879</v>
      </c>
      <c r="J86" s="128">
        <f t="shared" si="12"/>
        <v>117.25129706238219</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0.43784693877551012</v>
      </c>
      <c r="F87" s="128">
        <f t="shared" si="8"/>
        <v>42.908999999999992</v>
      </c>
      <c r="G87" s="122">
        <f t="shared" si="9"/>
        <v>0.38215443230591417</v>
      </c>
      <c r="H87" s="128">
        <f t="shared" si="10"/>
        <v>131597.93599999999</v>
      </c>
      <c r="I87" s="122">
        <f t="shared" si="11"/>
        <v>0.21288485533041093</v>
      </c>
      <c r="J87" s="128">
        <f t="shared" si="12"/>
        <v>114.57329858338896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0.46247959183673465</v>
      </c>
      <c r="F88" s="128">
        <f t="shared" si="8"/>
        <v>45.322999999999993</v>
      </c>
      <c r="G88" s="122">
        <f t="shared" si="9"/>
        <v>0.40501082303881425</v>
      </c>
      <c r="H88" s="128">
        <f t="shared" si="10"/>
        <v>139468.717</v>
      </c>
      <c r="I88" s="122">
        <f t="shared" si="11"/>
        <v>0.1612464965500654</v>
      </c>
      <c r="J88" s="128">
        <f t="shared" si="12"/>
        <v>114.18944026402298</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3.9183673469387762E-3</v>
      </c>
      <c r="F89" s="128">
        <f t="shared" si="8"/>
        <v>0.38400000000000006</v>
      </c>
      <c r="G89" s="122">
        <f t="shared" si="9"/>
        <v>4.0021344066349558E-3</v>
      </c>
      <c r="H89" s="128">
        <f t="shared" si="10"/>
        <v>1378.1670000000001</v>
      </c>
      <c r="I89" s="122">
        <f t="shared" si="11"/>
        <v>0.17838479019275569</v>
      </c>
      <c r="J89" s="128">
        <f t="shared" si="12"/>
        <v>97.906940367687142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2.2734693877551022E-2</v>
      </c>
      <c r="F90" s="128">
        <f t="shared" si="8"/>
        <v>2.2280000000000002</v>
      </c>
      <c r="G90" s="122">
        <f t="shared" si="9"/>
        <v>2.3858075026571182E-2</v>
      </c>
      <c r="H90" s="128">
        <f t="shared" si="10"/>
        <v>8215.7189999999991</v>
      </c>
      <c r="I90" s="122">
        <f t="shared" si="11"/>
        <v>4.0561147733969962E-3</v>
      </c>
      <c r="J90" s="128">
        <f t="shared" si="12"/>
        <v>95.291400719592716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2.5397959183673473E-2</v>
      </c>
      <c r="F91" s="128">
        <f t="shared" si="8"/>
        <v>2.4890000000000003</v>
      </c>
      <c r="G91" s="122">
        <f t="shared" si="9"/>
        <v>2.5000415265508572E-2</v>
      </c>
      <c r="H91" s="128">
        <f t="shared" si="10"/>
        <v>8609.0930000000008</v>
      </c>
      <c r="I91" s="122">
        <f t="shared" si="11"/>
        <v>8.9616647102534447E-2</v>
      </c>
      <c r="J91" s="128">
        <f t="shared" si="12"/>
        <v>101.59014925929397</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1.322448979591837E-2</v>
      </c>
      <c r="F92" s="128">
        <f t="shared" si="8"/>
        <v>1.2960000000000003</v>
      </c>
      <c r="G92" s="122">
        <f t="shared" si="9"/>
        <v>1.3118565562583128E-2</v>
      </c>
      <c r="H92" s="128">
        <f t="shared" si="10"/>
        <v>4517.4830000000011</v>
      </c>
      <c r="I92" s="122">
        <f t="shared" si="11"/>
        <v>-5.1452710303731837E-2</v>
      </c>
      <c r="J92" s="128">
        <f t="shared" si="12"/>
        <v>100.80743761831216</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0.93534693877551034</v>
      </c>
      <c r="F93" s="128">
        <f t="shared" si="8"/>
        <v>91.664000000000016</v>
      </c>
      <c r="G93" s="122">
        <f t="shared" si="9"/>
        <v>0.93446235313249582</v>
      </c>
      <c r="H93" s="128">
        <f t="shared" si="10"/>
        <v>321789.587</v>
      </c>
      <c r="I93" s="122">
        <f t="shared" si="11"/>
        <v>-3.342989443290758E-2</v>
      </c>
      <c r="J93" s="128">
        <f t="shared" si="12"/>
        <v>100.09466252332683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0.95303061224489805</v>
      </c>
      <c r="F94" s="128">
        <f t="shared" si="8"/>
        <v>93.397000000000006</v>
      </c>
      <c r="G94" s="122">
        <f t="shared" si="9"/>
        <v>0.95247506664575809</v>
      </c>
      <c r="H94" s="128">
        <f t="shared" si="10"/>
        <v>327992.40899999999</v>
      </c>
      <c r="I94" s="122">
        <f t="shared" si="11"/>
        <v>3.4156499316441158E-2</v>
      </c>
      <c r="J94" s="128">
        <f t="shared" si="12"/>
        <v>100.05832652408387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1.5714285714285715E-2</v>
      </c>
      <c r="F95" s="128">
        <f t="shared" si="8"/>
        <v>1.5400000000000003</v>
      </c>
      <c r="G95" s="122">
        <f t="shared" si="9"/>
        <v>1.553200157975131E-2</v>
      </c>
      <c r="H95" s="128">
        <f t="shared" si="10"/>
        <v>5348.5690000000013</v>
      </c>
      <c r="I95" s="122">
        <f t="shared" si="11"/>
        <v>0.14865231514487065</v>
      </c>
      <c r="J95" s="128">
        <f t="shared" si="12"/>
        <v>101.17360363117685</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1.4E-2</v>
      </c>
      <c r="F96" s="128">
        <f t="shared" si="8"/>
        <v>1.3720000000000001</v>
      </c>
      <c r="G96" s="122">
        <f t="shared" si="9"/>
        <v>1.4419287485698023E-2</v>
      </c>
      <c r="H96" s="128">
        <f t="shared" si="10"/>
        <v>4965.3969999999999</v>
      </c>
      <c r="I96" s="122">
        <f t="shared" si="11"/>
        <v>-0.1606440816101804</v>
      </c>
      <c r="J96" s="128">
        <f t="shared" si="12"/>
        <v>97.092176114014663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1.1867346938775513E-2</v>
      </c>
      <c r="F97" s="128">
        <f t="shared" si="8"/>
        <v>1.1630000000000003</v>
      </c>
      <c r="G97" s="122">
        <f t="shared" si="9"/>
        <v>1.208347127117709E-2</v>
      </c>
      <c r="H97" s="128">
        <f t="shared" si="10"/>
        <v>4161.04</v>
      </c>
      <c r="I97" s="122">
        <f t="shared" si="11"/>
        <v>-2.0084538530748961E-2</v>
      </c>
      <c r="J97" s="128">
        <f t="shared" si="12"/>
        <v>98.211405253082347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3.8775510204081647E-3</v>
      </c>
      <c r="F98" s="128">
        <f t="shared" si="8"/>
        <v>0.38000000000000012</v>
      </c>
      <c r="G98" s="122">
        <f t="shared" si="9"/>
        <v>4.0144645978894061E-3</v>
      </c>
      <c r="H98" s="128">
        <f t="shared" si="10"/>
        <v>1382.413</v>
      </c>
      <c r="I98" s="122">
        <f t="shared" si="11"/>
        <v>-0.11113835157123035</v>
      </c>
      <c r="J98" s="128">
        <f t="shared" si="12"/>
        <v>96.589493464378208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1.9489795918367352E-3</v>
      </c>
      <c r="F99" s="128">
        <f t="shared" si="8"/>
        <v>0.19100000000000006</v>
      </c>
      <c r="G99" s="122">
        <f t="shared" si="9"/>
        <v>1.8106911992751729E-3</v>
      </c>
      <c r="H99" s="128">
        <f t="shared" si="10"/>
        <v>623.52599999999995</v>
      </c>
      <c r="I99" s="122">
        <f t="shared" si="11"/>
        <v>0.1036727263179798</v>
      </c>
      <c r="J99" s="128">
        <f t="shared" si="12"/>
        <v>107.63732615571998</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0.96777551020408148</v>
      </c>
      <c r="F100" s="128">
        <f t="shared" si="8"/>
        <v>94.841999999999985</v>
      </c>
      <c r="G100" s="122">
        <f t="shared" si="9"/>
        <v>0.96633059200018601</v>
      </c>
      <c r="H100" s="128">
        <f t="shared" si="10"/>
        <v>332763.67000000004</v>
      </c>
      <c r="I100" s="122">
        <f t="shared" si="11"/>
        <v>9.021376914026745E-2</v>
      </c>
      <c r="J100" s="128">
        <f t="shared" si="12"/>
        <v>100.1495262817774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2.3632653061224494E-2</v>
      </c>
      <c r="F101" s="128">
        <f t="shared" si="8"/>
        <v>2.3160000000000003</v>
      </c>
      <c r="G101" s="122">
        <f t="shared" si="9"/>
        <v>2.451231857543603E-2</v>
      </c>
      <c r="H101" s="128">
        <f t="shared" si="10"/>
        <v>8441.0130000000008</v>
      </c>
      <c r="I101" s="122">
        <f t="shared" si="11"/>
        <v>-3.7709347019420254E-2</v>
      </c>
      <c r="J101" s="128">
        <f t="shared" si="12"/>
        <v>96.411332891646339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5.56122448979592E-3</v>
      </c>
      <c r="F102" s="128">
        <f t="shared" si="8"/>
        <v>0.54500000000000015</v>
      </c>
      <c r="G102" s="122">
        <f t="shared" si="9"/>
        <v>5.9528136416171556E-3</v>
      </c>
      <c r="H102" s="128">
        <f t="shared" si="10"/>
        <v>2049.8990000000003</v>
      </c>
      <c r="I102" s="122">
        <f t="shared" si="11"/>
        <v>-7.5318118401700079E-2</v>
      </c>
      <c r="J102" s="128">
        <f t="shared" si="12"/>
        <v>93.421780431969722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1.6632653061224494E-3</v>
      </c>
      <c r="F103" s="128">
        <f t="shared" si="8"/>
        <v>0.16300000000000003</v>
      </c>
      <c r="G103" s="122">
        <f t="shared" si="9"/>
        <v>1.8306123278680911E-3</v>
      </c>
      <c r="H103" s="128">
        <f t="shared" si="10"/>
        <v>630.38600000000008</v>
      </c>
      <c r="I103" s="122">
        <f t="shared" si="11"/>
        <v>-0.33176448513590068</v>
      </c>
      <c r="J103" s="128">
        <f t="shared" si="12"/>
        <v>90.858412827333453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9.8000000000000032E-2</v>
      </c>
      <c r="G104" s="122">
        <f t="shared" si="9"/>
        <v>1.0003078191881704E-3</v>
      </c>
      <c r="H104" s="128">
        <f t="shared" si="10"/>
        <v>344.464</v>
      </c>
      <c r="I104" s="122">
        <f t="shared" si="11"/>
        <v>-0.19810960927684787</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0.18856122448979587</v>
      </c>
      <c r="F107" s="128">
        <f t="shared" si="8"/>
        <v>18.478999999999996</v>
      </c>
      <c r="G107" s="122">
        <f t="shared" si="9"/>
        <v>0.17124168742994203</v>
      </c>
      <c r="H107" s="128">
        <f t="shared" si="10"/>
        <v>58968.444999999978</v>
      </c>
      <c r="I107" s="122">
        <f t="shared" si="11"/>
        <v>0.23921879064180546</v>
      </c>
      <c r="J107" s="128">
        <f t="shared" si="12"/>
        <v>110.11408922663155</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0.16093877551020408</v>
      </c>
      <c r="F108" s="128">
        <f t="shared" si="8"/>
        <v>15.771999999999998</v>
      </c>
      <c r="G108" s="122">
        <f t="shared" si="9"/>
        <v>0.14742097468332377</v>
      </c>
      <c r="H108" s="128">
        <f t="shared" si="10"/>
        <v>50765.592000000004</v>
      </c>
      <c r="I108" s="122">
        <f t="shared" si="11"/>
        <v>0.27617624757846776</v>
      </c>
      <c r="J108" s="128">
        <f t="shared" si="12"/>
        <v>109.16952343851885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0.1665204081632653</v>
      </c>
      <c r="F109" s="128">
        <f t="shared" si="8"/>
        <v>16.318999999999999</v>
      </c>
      <c r="G109" s="122">
        <f t="shared" si="9"/>
        <v>0.14819008125264987</v>
      </c>
      <c r="H109" s="128">
        <f t="shared" si="10"/>
        <v>51030.44</v>
      </c>
      <c r="I109" s="122">
        <f t="shared" si="11"/>
        <v>0.31703053723875185</v>
      </c>
      <c r="J109" s="128">
        <f t="shared" si="12"/>
        <v>112.36946950542794</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0.10830612244897959</v>
      </c>
      <c r="F110" s="128">
        <f t="shared" si="8"/>
        <v>10.614000000000001</v>
      </c>
      <c r="G110" s="122">
        <f t="shared" si="9"/>
        <v>9.978320236498063E-2</v>
      </c>
      <c r="H110" s="128">
        <f t="shared" si="10"/>
        <v>34361.144</v>
      </c>
      <c r="I110" s="122">
        <f t="shared" si="11"/>
        <v>0.14765235184834319</v>
      </c>
      <c r="J110" s="128">
        <f t="shared" si="12"/>
        <v>108.54143771897033</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0.22523469387755107</v>
      </c>
      <c r="F111" s="128">
        <f t="shared" si="8"/>
        <v>22.073000000000004</v>
      </c>
      <c r="G111" s="122">
        <f t="shared" si="9"/>
        <v>0.21484821319673128</v>
      </c>
      <c r="H111" s="128">
        <f t="shared" si="10"/>
        <v>73984.700999999986</v>
      </c>
      <c r="I111" s="122">
        <f t="shared" si="11"/>
        <v>0.27251942176107941</v>
      </c>
      <c r="J111" s="128">
        <f t="shared" si="12"/>
        <v>104.8343342149693</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0.15603061224489798</v>
      </c>
      <c r="F112" s="128">
        <f t="shared" si="8"/>
        <v>15.291</v>
      </c>
      <c r="G112" s="122">
        <f t="shared" si="9"/>
        <v>0.1405233303712996</v>
      </c>
      <c r="H112" s="128">
        <f t="shared" si="10"/>
        <v>48390.332999999991</v>
      </c>
      <c r="I112" s="122">
        <f t="shared" si="11"/>
        <v>0.38614950558151623</v>
      </c>
      <c r="J112" s="128">
        <f t="shared" si="12"/>
        <v>111.03537884607778</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0.18858163265306122</v>
      </c>
      <c r="F113" s="128">
        <f t="shared" si="8"/>
        <v>18.480999999999998</v>
      </c>
      <c r="G113" s="122">
        <f t="shared" si="9"/>
        <v>0.1724004321084453</v>
      </c>
      <c r="H113" s="128">
        <f t="shared" si="10"/>
        <v>59367.468000000008</v>
      </c>
      <c r="I113" s="122">
        <f t="shared" si="11"/>
        <v>0.26849657180256453</v>
      </c>
      <c r="J113" s="128">
        <f t="shared" si="12"/>
        <v>109.38582365874665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0.12432653061224487</v>
      </c>
      <c r="F114" s="128">
        <f t="shared" si="8"/>
        <v>12.183999999999997</v>
      </c>
      <c r="G114" s="122">
        <f t="shared" si="9"/>
        <v>0.10936453632556818</v>
      </c>
      <c r="H114" s="128">
        <f t="shared" si="10"/>
        <v>37660.553000000007</v>
      </c>
      <c r="I114" s="122">
        <f t="shared" si="11"/>
        <v>0.37196161642931813</v>
      </c>
      <c r="J114" s="128">
        <f t="shared" si="12"/>
        <v>113.68084645111666</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0.21620408163265301</v>
      </c>
      <c r="F115" s="128">
        <f t="shared" si="8"/>
        <v>21.187999999999995</v>
      </c>
      <c r="G115" s="122">
        <f t="shared" si="9"/>
        <v>0.2003905818944238</v>
      </c>
      <c r="H115" s="128">
        <f t="shared" si="10"/>
        <v>69006.099999999991</v>
      </c>
      <c r="I115" s="122">
        <f t="shared" si="11"/>
        <v>0.33449714204429498</v>
      </c>
      <c r="J115" s="128">
        <f t="shared" si="12"/>
        <v>107.89133879882668</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0.18554081632653063</v>
      </c>
      <c r="F116" s="128">
        <f t="shared" si="8"/>
        <v>18.183000000000003</v>
      </c>
      <c r="G116" s="122">
        <f t="shared" si="9"/>
        <v>0.16949908235034469</v>
      </c>
      <c r="H116" s="128">
        <f t="shared" si="10"/>
        <v>58368.364999999998</v>
      </c>
      <c r="I116" s="122">
        <f t="shared" si="11"/>
        <v>0.32310602060844562</v>
      </c>
      <c r="J116" s="128">
        <f t="shared" si="12"/>
        <v>109.46420107633894</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0.1111326530612245</v>
      </c>
      <c r="F117" s="128">
        <f t="shared" si="8"/>
        <v>10.891</v>
      </c>
      <c r="G117" s="122">
        <f t="shared" si="9"/>
        <v>9.5531618257743381E-2</v>
      </c>
      <c r="H117" s="128">
        <f t="shared" si="10"/>
        <v>32897.076999999997</v>
      </c>
      <c r="I117" s="122">
        <f t="shared" si="11"/>
        <v>0.29250765086506619</v>
      </c>
      <c r="J117" s="128">
        <f t="shared" si="12"/>
        <v>116.33075529128971</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0.15985714285714284</v>
      </c>
      <c r="F118" s="128">
        <f t="shared" si="8"/>
        <v>15.665999999999997</v>
      </c>
      <c r="G118" s="122">
        <f t="shared" si="9"/>
        <v>0.14893117337189785</v>
      </c>
      <c r="H118" s="128">
        <f t="shared" si="10"/>
        <v>51285.640999999996</v>
      </c>
      <c r="I118" s="122">
        <f t="shared" si="11"/>
        <v>0.34296355123470224</v>
      </c>
      <c r="J118" s="128">
        <f t="shared" si="12"/>
        <v>107.33625421587301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9.0153061224489808E-2</v>
      </c>
      <c r="F119" s="128">
        <f t="shared" si="8"/>
        <v>8.8350000000000009</v>
      </c>
      <c r="G119" s="122">
        <f t="shared" si="9"/>
        <v>8.0028391964176826E-2</v>
      </c>
      <c r="H119" s="128">
        <f t="shared" si="10"/>
        <v>27558.417000000001</v>
      </c>
      <c r="I119" s="122">
        <f t="shared" si="11"/>
        <v>6.6505763260626544E-2</v>
      </c>
      <c r="J119" s="128">
        <f t="shared" si="12"/>
        <v>112.6513466181416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0.39485714285714285</v>
      </c>
      <c r="F120" s="128">
        <f t="shared" si="8"/>
        <v>38.695999999999998</v>
      </c>
      <c r="G120" s="122">
        <f t="shared" si="9"/>
        <v>0.36476834282926485</v>
      </c>
      <c r="H120" s="128">
        <f t="shared" si="10"/>
        <v>125610.89699999998</v>
      </c>
      <c r="I120" s="122">
        <f t="shared" si="11"/>
        <v>8.5344266977042518E-2</v>
      </c>
      <c r="J120" s="128">
        <f t="shared" si="12"/>
        <v>108.24874214535703</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0.15908163265306127</v>
      </c>
      <c r="F121" s="128">
        <f t="shared" si="8"/>
        <v>15.590000000000003</v>
      </c>
      <c r="G121" s="122">
        <f t="shared" si="9"/>
        <v>0.14830481069119927</v>
      </c>
      <c r="H121" s="128">
        <f t="shared" si="10"/>
        <v>51069.948000000004</v>
      </c>
      <c r="I121" s="122">
        <f t="shared" si="11"/>
        <v>-0.15707293325547025</v>
      </c>
      <c r="J121" s="128">
        <f t="shared" si="12"/>
        <v>107.26667052244281</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0.282030612244898</v>
      </c>
      <c r="F122" s="128">
        <f t="shared" si="8"/>
        <v>27.639000000000003</v>
      </c>
      <c r="G122" s="122">
        <f t="shared" si="9"/>
        <v>0.2643738957712613</v>
      </c>
      <c r="H122" s="128">
        <f t="shared" si="10"/>
        <v>91039.266000000003</v>
      </c>
      <c r="I122" s="122">
        <f t="shared" si="11"/>
        <v>-5.0294322717925798E-2</v>
      </c>
      <c r="J122" s="128">
        <f t="shared" si="12"/>
        <v>106.6786913368003</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0.60561224489795906</v>
      </c>
      <c r="F123" s="128">
        <f t="shared" si="8"/>
        <v>59.349999999999987</v>
      </c>
      <c r="G123" s="122">
        <f t="shared" si="9"/>
        <v>0.63960772219608653</v>
      </c>
      <c r="H123" s="128">
        <f t="shared" si="10"/>
        <v>220254.03599999996</v>
      </c>
      <c r="I123" s="122">
        <f t="shared" si="11"/>
        <v>-0.13093038651219654</v>
      </c>
      <c r="J123" s="128">
        <f t="shared" si="12"/>
        <v>94.684948896269688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0.36628571428571427</v>
      </c>
      <c r="F124" s="128">
        <f t="shared" si="8"/>
        <v>35.896000000000001</v>
      </c>
      <c r="G124" s="122">
        <f t="shared" si="9"/>
        <v>0.39689604713699123</v>
      </c>
      <c r="H124" s="128">
        <f t="shared" si="10"/>
        <v>136674.32900000003</v>
      </c>
      <c r="I124" s="122">
        <f t="shared" si="11"/>
        <v>-0.1219020554245009</v>
      </c>
      <c r="J124" s="128">
        <f t="shared" si="12"/>
        <v>92.287569233282994</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0.62677551020408173</v>
      </c>
      <c r="F125" s="128">
        <f t="shared" si="8"/>
        <v>61.424000000000007</v>
      </c>
      <c r="G125" s="122">
        <f t="shared" si="9"/>
        <v>0.64514814814814814</v>
      </c>
      <c r="H125" s="128">
        <f t="shared" si="10"/>
        <v>222161.92599999998</v>
      </c>
      <c r="I125" s="122">
        <f t="shared" si="11"/>
        <v>0.12809370526325342</v>
      </c>
      <c r="J125" s="128">
        <f t="shared" si="12"/>
        <v>97.152183107584861</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0.46056122448979581</v>
      </c>
      <c r="F126" s="128">
        <f t="shared" si="8"/>
        <v>45.134999999999991</v>
      </c>
      <c r="G126" s="122">
        <f t="shared" si="9"/>
        <v>0.48599894005656907</v>
      </c>
      <c r="H126" s="128">
        <f t="shared" si="10"/>
        <v>167357.62300000002</v>
      </c>
      <c r="I126" s="122">
        <f t="shared" si="11"/>
        <v>-4.4120204244270718E-2</v>
      </c>
      <c r="J126" s="128">
        <f t="shared" si="12"/>
        <v>94.765890731405221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5.9132653061224491E-2</v>
      </c>
      <c r="F127" s="128">
        <f t="shared" si="8"/>
        <v>5.7949999999999999</v>
      </c>
      <c r="G127" s="122">
        <f t="shared" si="9"/>
        <v>6.5118896613408139E-2</v>
      </c>
      <c r="H127" s="128">
        <f t="shared" si="10"/>
        <v>22424.213</v>
      </c>
      <c r="I127" s="122">
        <f t="shared" si="11"/>
        <v>-0.32598081956004826</v>
      </c>
      <c r="J127" s="128">
        <f t="shared" si="12"/>
        <v>90.807209790850379</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3.6979591836734695E-2</v>
      </c>
      <c r="F128" s="128">
        <f t="shared" si="8"/>
        <v>3.6240000000000001</v>
      </c>
      <c r="G128" s="122">
        <f t="shared" si="9"/>
        <v>4.3823480215357265E-2</v>
      </c>
      <c r="H128" s="128">
        <f t="shared" si="10"/>
        <v>15090.965999999997</v>
      </c>
      <c r="I128" s="122">
        <f t="shared" si="11"/>
        <v>-0.20775891384895903</v>
      </c>
      <c r="J128" s="128">
        <f t="shared" si="12"/>
        <v>84.383055966823378</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5.4428571428571423E-2</v>
      </c>
      <c r="F129" s="128">
        <f t="shared" si="8"/>
        <v>5.3339999999999996</v>
      </c>
      <c r="G129" s="122">
        <f t="shared" si="9"/>
        <v>6.3866467455380743E-2</v>
      </c>
      <c r="H129" s="128">
        <f t="shared" si="10"/>
        <v>21992.929</v>
      </c>
      <c r="I129" s="122">
        <f t="shared" si="11"/>
        <v>-0.24866699914027332</v>
      </c>
      <c r="J129" s="128">
        <f t="shared" si="12"/>
        <v>85.222454908120682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0.12840816326530613</v>
      </c>
      <c r="F130" s="128">
        <f t="shared" si="8"/>
        <v>12.584</v>
      </c>
      <c r="G130" s="122">
        <f t="shared" si="9"/>
        <v>0.10414213986606963</v>
      </c>
      <c r="H130" s="128">
        <f t="shared" si="10"/>
        <v>35862.179000000004</v>
      </c>
      <c r="I130" s="122">
        <f t="shared" si="11"/>
        <v>0.236546185909905</v>
      </c>
      <c r="J130" s="128">
        <f t="shared" si="12"/>
        <v>123.30086882259519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0.10200000000000001</v>
      </c>
      <c r="F131" s="128">
        <f t="shared" si="8"/>
        <v>9.9960000000000004</v>
      </c>
      <c r="G131" s="122">
        <f t="shared" si="9"/>
        <v>0.10852411443904308</v>
      </c>
      <c r="H131" s="128">
        <f t="shared" si="10"/>
        <v>37371.146999999997</v>
      </c>
      <c r="I131" s="122">
        <f t="shared" si="11"/>
        <v>-0.47041131166542</v>
      </c>
      <c r="J131" s="128">
        <f t="shared" si="12"/>
        <v>93.988327412054019</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0.94094897959183665</v>
      </c>
      <c r="F132" s="128">
        <f t="shared" si="8"/>
        <v>92.212999999999994</v>
      </c>
      <c r="G132" s="122">
        <f t="shared" si="9"/>
        <v>0.93486268650648452</v>
      </c>
      <c r="H132" s="128">
        <f t="shared" si="10"/>
        <v>321927.44500000001</v>
      </c>
      <c r="I132" s="122">
        <f t="shared" si="11"/>
        <v>0.32581135201824951</v>
      </c>
      <c r="J132" s="128">
        <f t="shared" si="12"/>
        <v>100.65103604766772</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0.96303061224489794</v>
      </c>
      <c r="F133" s="128">
        <f t="shared" si="8"/>
        <v>94.376999999999995</v>
      </c>
      <c r="G133" s="122">
        <f t="shared" si="9"/>
        <v>0.95618627707211667</v>
      </c>
      <c r="H133" s="128">
        <f t="shared" si="10"/>
        <v>329270.39399999997</v>
      </c>
      <c r="I133" s="122">
        <f t="shared" si="11"/>
        <v>0.20395757007971541</v>
      </c>
      <c r="J133" s="128">
        <f t="shared" si="12"/>
        <v>100.71579516846225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0.94576530612244913</v>
      </c>
      <c r="F134" s="128">
        <f t="shared" si="8"/>
        <v>92.685000000000016</v>
      </c>
      <c r="G134" s="122">
        <f t="shared" si="9"/>
        <v>0.93580660533514548</v>
      </c>
      <c r="H134" s="128">
        <f t="shared" si="10"/>
        <v>322252.49100000004</v>
      </c>
      <c r="I134" s="122">
        <f t="shared" si="11"/>
        <v>0.25680335020082851</v>
      </c>
      <c r="J134" s="128">
        <f t="shared" si="12"/>
        <v>101.064183639069</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0.87118367346938785</v>
      </c>
      <c r="F135" s="128">
        <f t="shared" si="8"/>
        <v>85.376000000000005</v>
      </c>
      <c r="G135" s="122">
        <f t="shared" si="9"/>
        <v>0.89577962178895221</v>
      </c>
      <c r="H135" s="128">
        <f t="shared" si="10"/>
        <v>308468.87900000002</v>
      </c>
      <c r="I135" s="122">
        <f t="shared" si="11"/>
        <v>-0.23652727297477102</v>
      </c>
      <c r="J135" s="128">
        <f t="shared" si="12"/>
        <v>97.254241141315092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0.89800000000000002</v>
      </c>
      <c r="F136" s="128">
        <f t="shared" si="8"/>
        <v>88.004000000000005</v>
      </c>
      <c r="G136" s="122">
        <f t="shared" si="9"/>
        <v>0.89147557774176867</v>
      </c>
      <c r="H136" s="128">
        <f t="shared" si="10"/>
        <v>306986.74699999997</v>
      </c>
      <c r="I136" s="122">
        <f t="shared" si="11"/>
        <v>0.46939718316530804</v>
      </c>
      <c r="J136" s="128">
        <f t="shared" si="12"/>
        <v>100.73186775062966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0.21892857142857142</v>
      </c>
      <c r="F137" s="128">
        <f t="shared" ref="F137:F200" si="14">SUMPRODUCT($K$2:$AI$2,$K137:$AI137)</f>
        <v>21.454999999999998</v>
      </c>
      <c r="G137" s="122">
        <f t="shared" ref="G137:G200" si="15">SUMPRODUCT($K$3:$AI$3,$K137:$AI137)/$J$3</f>
        <v>0.18608291661584747</v>
      </c>
      <c r="H137" s="128">
        <f t="shared" ref="H137:H200" si="16">SUMPRODUCT($K$3:$AI$3,$K137:$AI137)</f>
        <v>64079.141000000003</v>
      </c>
      <c r="I137" s="122">
        <f t="shared" ref="I137:I200" si="17">CORREL($K$4:$AI$4,$K137:$AI137)</f>
        <v>-4.8593621140941311E-2</v>
      </c>
      <c r="J137" s="128">
        <f t="shared" si="12"/>
        <v>117.65108555372174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0.10426530612244898</v>
      </c>
      <c r="F138" s="128">
        <f t="shared" si="14"/>
        <v>10.218</v>
      </c>
      <c r="G138" s="122">
        <f t="shared" si="15"/>
        <v>0.10810204786878774</v>
      </c>
      <c r="H138" s="128">
        <f t="shared" si="16"/>
        <v>37225.805000000008</v>
      </c>
      <c r="I138" s="122">
        <f t="shared" si="17"/>
        <v>-0.31856128563856528</v>
      </c>
      <c r="J138" s="128">
        <f t="shared" ref="J138:J201" si="18">$E138/$G138*100</f>
        <v>96.450814927210516</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0.1129183673469388</v>
      </c>
      <c r="F139" s="128">
        <f t="shared" si="14"/>
        <v>11.066000000000003</v>
      </c>
      <c r="G139" s="122">
        <f t="shared" si="15"/>
        <v>0.1136869275579484</v>
      </c>
      <c r="H139" s="128">
        <f t="shared" si="16"/>
        <v>39149.002999999997</v>
      </c>
      <c r="I139" s="122">
        <f t="shared" si="17"/>
        <v>-0.43977469915649553</v>
      </c>
      <c r="J139" s="128">
        <f t="shared" si="18"/>
        <v>99.323967823285713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8.3948979591836739E-2</v>
      </c>
      <c r="F140" s="128">
        <f t="shared" si="14"/>
        <v>8.2270000000000003</v>
      </c>
      <c r="G140" s="122">
        <f t="shared" si="15"/>
        <v>6.2180007434123781E-2</v>
      </c>
      <c r="H140" s="128">
        <f t="shared" si="16"/>
        <v>21412.182999999997</v>
      </c>
      <c r="I140" s="122">
        <f t="shared" si="17"/>
        <v>3.3034748349569557E-2</v>
      </c>
      <c r="J140" s="128">
        <f t="shared" si="18"/>
        <v>135.00960044235433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0.78109183673469396</v>
      </c>
      <c r="F141" s="128">
        <f t="shared" si="14"/>
        <v>76.547000000000011</v>
      </c>
      <c r="G141" s="122">
        <f t="shared" si="15"/>
        <v>0.81393719617374949</v>
      </c>
      <c r="H141" s="128">
        <f t="shared" si="16"/>
        <v>280285.78500000003</v>
      </c>
      <c r="I141" s="122">
        <f t="shared" si="17"/>
        <v>4.8361085823911985E-2</v>
      </c>
      <c r="J141" s="128">
        <f t="shared" si="18"/>
        <v>95.964632210757927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0.895734693877551</v>
      </c>
      <c r="F142" s="128">
        <f t="shared" si="14"/>
        <v>87.781999999999996</v>
      </c>
      <c r="G142" s="122">
        <f t="shared" si="15"/>
        <v>0.8918982599504004</v>
      </c>
      <c r="H142" s="128">
        <f t="shared" si="16"/>
        <v>307132.30099999998</v>
      </c>
      <c r="I142" s="122">
        <f t="shared" si="17"/>
        <v>0.31922963570484159</v>
      </c>
      <c r="J142" s="128">
        <f t="shared" si="18"/>
        <v>100.43014255094118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0.88698979591836746</v>
      </c>
      <c r="F143" s="128">
        <f t="shared" si="14"/>
        <v>86.925000000000011</v>
      </c>
      <c r="G143" s="122">
        <f t="shared" si="15"/>
        <v>0.88632339309671904</v>
      </c>
      <c r="H143" s="128">
        <f t="shared" si="16"/>
        <v>305212.55099999998</v>
      </c>
      <c r="I143" s="122">
        <f t="shared" si="17"/>
        <v>0.43917165556199156</v>
      </c>
      <c r="J143" s="128">
        <f t="shared" si="18"/>
        <v>100.07518732178782</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0.91594897959183674</v>
      </c>
      <c r="F144" s="128">
        <f t="shared" si="14"/>
        <v>89.763000000000005</v>
      </c>
      <c r="G144" s="122">
        <f t="shared" si="15"/>
        <v>0.93792488050226797</v>
      </c>
      <c r="H144" s="128">
        <f t="shared" si="16"/>
        <v>322981.93599999999</v>
      </c>
      <c r="I144" s="122">
        <f t="shared" si="17"/>
        <v>-3.4876414563893496E-2</v>
      </c>
      <c r="J144" s="128">
        <f t="shared" si="18"/>
        <v>97.656965779747424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7.8612244897959177E-2</v>
      </c>
      <c r="F145" s="128">
        <f t="shared" si="14"/>
        <v>7.7039999999999997</v>
      </c>
      <c r="G145" s="122">
        <f t="shared" si="15"/>
        <v>6.4293035155274458E-2</v>
      </c>
      <c r="H145" s="128">
        <f t="shared" si="16"/>
        <v>22139.821</v>
      </c>
      <c r="I145" s="122">
        <f t="shared" si="17"/>
        <v>0.38729041495961319</v>
      </c>
      <c r="J145" s="128">
        <f t="shared" si="18"/>
        <v>122.27178995065688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0.12307142857142857</v>
      </c>
      <c r="F146" s="128">
        <f t="shared" si="14"/>
        <v>12.061</v>
      </c>
      <c r="G146" s="122">
        <f t="shared" si="15"/>
        <v>0.1048782226636233</v>
      </c>
      <c r="H146" s="128">
        <f t="shared" si="16"/>
        <v>36115.654999999992</v>
      </c>
      <c r="I146" s="122">
        <f t="shared" si="17"/>
        <v>0.35015195636729818</v>
      </c>
      <c r="J146" s="128">
        <f t="shared" si="18"/>
        <v>117.34698152366336</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0.11251020408163265</v>
      </c>
      <c r="F147" s="128">
        <f t="shared" si="14"/>
        <v>11.026</v>
      </c>
      <c r="G147" s="122">
        <f t="shared" si="15"/>
        <v>9.7278898704255434E-2</v>
      </c>
      <c r="H147" s="128">
        <f t="shared" si="16"/>
        <v>33498.766999999993</v>
      </c>
      <c r="I147" s="122">
        <f t="shared" si="17"/>
        <v>0.17213237926865271</v>
      </c>
      <c r="J147" s="128">
        <f t="shared" si="18"/>
        <v>115.65735794736224</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4.4775510204081624E-2</v>
      </c>
      <c r="F148" s="128">
        <f t="shared" si="14"/>
        <v>4.387999999999999</v>
      </c>
      <c r="G148" s="122">
        <f t="shared" si="15"/>
        <v>4.264172169660644E-2</v>
      </c>
      <c r="H148" s="128">
        <f t="shared" si="16"/>
        <v>14684.018</v>
      </c>
      <c r="I148" s="122">
        <f t="shared" si="17"/>
        <v>0.16106305608723087</v>
      </c>
      <c r="J148" s="128">
        <f t="shared" si="18"/>
        <v>105.00399238721405</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9.3938775510204089E-2</v>
      </c>
      <c r="F149" s="128">
        <f t="shared" si="14"/>
        <v>9.2060000000000013</v>
      </c>
      <c r="G149" s="122">
        <f t="shared" si="15"/>
        <v>8.4415721429442619E-2</v>
      </c>
      <c r="H149" s="128">
        <f t="shared" si="16"/>
        <v>29069.229000000003</v>
      </c>
      <c r="I149" s="122">
        <f t="shared" si="17"/>
        <v>0.31150831395682149</v>
      </c>
      <c r="J149" s="128">
        <f t="shared" si="18"/>
        <v>111.28113806232307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0.4153163265306124</v>
      </c>
      <c r="F150" s="128">
        <f t="shared" si="14"/>
        <v>40.701000000000015</v>
      </c>
      <c r="G150" s="122">
        <f t="shared" si="15"/>
        <v>0.38498194901817295</v>
      </c>
      <c r="H150" s="128">
        <f t="shared" si="16"/>
        <v>132571.614</v>
      </c>
      <c r="I150" s="122">
        <f t="shared" si="17"/>
        <v>0.12607695826321544</v>
      </c>
      <c r="J150" s="128">
        <f t="shared" si="18"/>
        <v>107.87942852640282</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0.42705102040816317</v>
      </c>
      <c r="F151" s="128">
        <f t="shared" si="14"/>
        <v>41.850999999999992</v>
      </c>
      <c r="G151" s="122">
        <f t="shared" si="15"/>
        <v>0.40192443910116799</v>
      </c>
      <c r="H151" s="128">
        <f t="shared" si="16"/>
        <v>138405.89600000001</v>
      </c>
      <c r="I151" s="122">
        <f t="shared" si="17"/>
        <v>0.19815725666683165</v>
      </c>
      <c r="J151" s="128">
        <f t="shared" si="18"/>
        <v>106.25156841997125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0.48754081632653057</v>
      </c>
      <c r="F152" s="128">
        <f t="shared" si="14"/>
        <v>47.778999999999996</v>
      </c>
      <c r="G152" s="122">
        <f t="shared" si="15"/>
        <v>0.44306829230045469</v>
      </c>
      <c r="H152" s="128">
        <f t="shared" si="16"/>
        <v>152574.11099999998</v>
      </c>
      <c r="I152" s="122">
        <f t="shared" si="17"/>
        <v>0.28595628857268002</v>
      </c>
      <c r="J152" s="128">
        <f t="shared" si="18"/>
        <v>110.03739712340284</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0.38274489795918365</v>
      </c>
      <c r="F153" s="128">
        <f t="shared" si="14"/>
        <v>37.509</v>
      </c>
      <c r="G153" s="122">
        <f t="shared" si="15"/>
        <v>0.37604821145435852</v>
      </c>
      <c r="H153" s="128">
        <f t="shared" si="16"/>
        <v>129495.20999999999</v>
      </c>
      <c r="I153" s="122">
        <f t="shared" si="17"/>
        <v>-9.7651487320386393E-2</v>
      </c>
      <c r="J153" s="128">
        <f t="shared" si="18"/>
        <v>101.78080530656584</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0.49097959183673467</v>
      </c>
      <c r="F154" s="128">
        <f t="shared" si="14"/>
        <v>48.116</v>
      </c>
      <c r="G154" s="122">
        <f t="shared" si="15"/>
        <v>0.46382709854279563</v>
      </c>
      <c r="H154" s="128">
        <f t="shared" si="16"/>
        <v>159722.57200000001</v>
      </c>
      <c r="I154" s="122">
        <f t="shared" si="17"/>
        <v>9.7218615170920356E-2</v>
      </c>
      <c r="J154" s="128">
        <f t="shared" si="18"/>
        <v>105.8540118460616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0.50632653061224486</v>
      </c>
      <c r="F155" s="128">
        <f t="shared" si="14"/>
        <v>49.62</v>
      </c>
      <c r="G155" s="122">
        <f t="shared" si="15"/>
        <v>0.5511633677742348</v>
      </c>
      <c r="H155" s="128">
        <f t="shared" si="16"/>
        <v>189797.51499999996</v>
      </c>
      <c r="I155" s="122">
        <f t="shared" si="17"/>
        <v>-0.21097282414995036</v>
      </c>
      <c r="J155" s="128">
        <f t="shared" si="18"/>
        <v>91.865054939508269</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0.44998979591836741</v>
      </c>
      <c r="F156" s="128">
        <f t="shared" si="14"/>
        <v>44.099000000000004</v>
      </c>
      <c r="G156" s="122">
        <f t="shared" si="15"/>
        <v>0.49322110710365374</v>
      </c>
      <c r="H156" s="128">
        <f t="shared" si="16"/>
        <v>169844.63399999999</v>
      </c>
      <c r="I156" s="122">
        <f t="shared" si="17"/>
        <v>-0.26674908684523646</v>
      </c>
      <c r="J156" s="128">
        <f t="shared" si="18"/>
        <v>91.234902447879023</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0.39993877551020413</v>
      </c>
      <c r="F157" s="128">
        <f t="shared" si="14"/>
        <v>39.194000000000003</v>
      </c>
      <c r="G157" s="122">
        <f t="shared" si="15"/>
        <v>0.45963988639729592</v>
      </c>
      <c r="H157" s="128">
        <f t="shared" si="16"/>
        <v>158280.67200000002</v>
      </c>
      <c r="I157" s="122">
        <f t="shared" si="17"/>
        <v>-0.25938689176106611</v>
      </c>
      <c r="J157" s="128">
        <f t="shared" si="18"/>
        <v>87.011329378954656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0.57248979591836746</v>
      </c>
      <c r="F158" s="128">
        <f t="shared" si="14"/>
        <v>56.104000000000006</v>
      </c>
      <c r="G158" s="122">
        <f t="shared" si="15"/>
        <v>0.58125503400530854</v>
      </c>
      <c r="H158" s="128">
        <f t="shared" si="16"/>
        <v>200159.82100000003</v>
      </c>
      <c r="I158" s="122">
        <f t="shared" si="17"/>
        <v>2.1159542405730005E-2</v>
      </c>
      <c r="J158" s="128">
        <f t="shared" si="18"/>
        <v>98.492015109694336</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0.41512244897959177</v>
      </c>
      <c r="F159" s="128">
        <f t="shared" si="14"/>
        <v>40.681999999999995</v>
      </c>
      <c r="G159" s="122">
        <f t="shared" si="15"/>
        <v>0.45169437620151126</v>
      </c>
      <c r="H159" s="128">
        <f t="shared" si="16"/>
        <v>155544.57200000001</v>
      </c>
      <c r="I159" s="122">
        <f t="shared" si="17"/>
        <v>-0.14579250769003618</v>
      </c>
      <c r="J159" s="128">
        <f t="shared" si="18"/>
        <v>91.903391065111705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5.7418367346938774E-2</v>
      </c>
      <c r="F160" s="128">
        <f t="shared" si="14"/>
        <v>5.6269999999999998</v>
      </c>
      <c r="G160" s="122">
        <f t="shared" si="15"/>
        <v>5.268175271084162E-2</v>
      </c>
      <c r="H160" s="128">
        <f t="shared" si="16"/>
        <v>18141.382999999998</v>
      </c>
      <c r="I160" s="122">
        <f t="shared" si="17"/>
        <v>5.7690467632768416E-2</v>
      </c>
      <c r="J160" s="128">
        <f t="shared" si="18"/>
        <v>108.99099667791118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0.15901020408163266</v>
      </c>
      <c r="F161" s="128">
        <f t="shared" si="14"/>
        <v>15.583</v>
      </c>
      <c r="G161" s="122">
        <f t="shared" si="15"/>
        <v>0.15599186602315032</v>
      </c>
      <c r="H161" s="128">
        <f t="shared" si="16"/>
        <v>53717.046999999999</v>
      </c>
      <c r="I161" s="122">
        <f t="shared" si="17"/>
        <v>6.2781616553087255E-2</v>
      </c>
      <c r="J161" s="128">
        <f t="shared" si="18"/>
        <v>101.93493297787359</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7.8948979591836735E-2</v>
      </c>
      <c r="F162" s="128">
        <f t="shared" si="14"/>
        <v>7.7370000000000001</v>
      </c>
      <c r="G162" s="122">
        <f t="shared" si="15"/>
        <v>7.2341385999454069E-2</v>
      </c>
      <c r="H162" s="128">
        <f t="shared" si="16"/>
        <v>24911.335000000006</v>
      </c>
      <c r="I162" s="122">
        <f t="shared" si="17"/>
        <v>-4.430526630123123E-2</v>
      </c>
      <c r="J162" s="128">
        <f t="shared" si="18"/>
        <v>109.13390516520174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0.13271428571428573</v>
      </c>
      <c r="F163" s="128">
        <f t="shared" si="14"/>
        <v>13.006</v>
      </c>
      <c r="G163" s="122">
        <f t="shared" si="15"/>
        <v>0.11770483043809059</v>
      </c>
      <c r="H163" s="128">
        <f t="shared" si="16"/>
        <v>40532.6</v>
      </c>
      <c r="I163" s="122">
        <f t="shared" si="17"/>
        <v>-0.14757715650001843</v>
      </c>
      <c r="J163" s="128">
        <f t="shared" si="18"/>
        <v>112.75177511435241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0.18608163265306124</v>
      </c>
      <c r="F164" s="128">
        <f t="shared" si="14"/>
        <v>18.236000000000001</v>
      </c>
      <c r="G164" s="122">
        <f t="shared" si="15"/>
        <v>0.18513943338037742</v>
      </c>
      <c r="H164" s="128">
        <f t="shared" si="16"/>
        <v>63754.24500000001</v>
      </c>
      <c r="I164" s="122">
        <f t="shared" si="17"/>
        <v>-0.21071056478513311</v>
      </c>
      <c r="J164" s="128">
        <f t="shared" si="18"/>
        <v>100.50891333924959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0.19630612244897963</v>
      </c>
      <c r="F165" s="128">
        <f t="shared" si="14"/>
        <v>19.238000000000003</v>
      </c>
      <c r="G165" s="122">
        <f t="shared" si="15"/>
        <v>0.20978183169840689</v>
      </c>
      <c r="H165" s="128">
        <f t="shared" si="16"/>
        <v>72240.051999999996</v>
      </c>
      <c r="I165" s="122">
        <f t="shared" si="17"/>
        <v>0.13838788987629819</v>
      </c>
      <c r="J165" s="128">
        <f t="shared" si="18"/>
        <v>93.576322057860267</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0.10185714285714285</v>
      </c>
      <c r="F166" s="128">
        <f t="shared" si="14"/>
        <v>9.9819999999999993</v>
      </c>
      <c r="G166" s="122">
        <f t="shared" si="15"/>
        <v>0.11245917039824832</v>
      </c>
      <c r="H166" s="128">
        <f t="shared" si="16"/>
        <v>38726.214999999997</v>
      </c>
      <c r="I166" s="122">
        <f t="shared" si="17"/>
        <v>7.6695747397968195E-2</v>
      </c>
      <c r="J166" s="128">
        <f t="shared" si="18"/>
        <v>90.572554017995316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8.7836734693877538E-2</v>
      </c>
      <c r="F167" s="128">
        <f t="shared" si="14"/>
        <v>8.6079999999999988</v>
      </c>
      <c r="G167" s="122">
        <f t="shared" si="15"/>
        <v>9.4001954361449411E-2</v>
      </c>
      <c r="H167" s="128">
        <f t="shared" si="16"/>
        <v>32370.324999999997</v>
      </c>
      <c r="I167" s="122">
        <f t="shared" si="17"/>
        <v>6.0180488201297559E-2</v>
      </c>
      <c r="J167" s="128">
        <f t="shared" si="18"/>
        <v>93.441392033333884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0.83198979591836741</v>
      </c>
      <c r="F168" s="128">
        <f t="shared" si="14"/>
        <v>81.535000000000011</v>
      </c>
      <c r="G168" s="122">
        <f t="shared" si="15"/>
        <v>0.83938482335244124</v>
      </c>
      <c r="H168" s="128">
        <f t="shared" si="16"/>
        <v>289048.87899999996</v>
      </c>
      <c r="I168" s="122">
        <f t="shared" si="17"/>
        <v>-0.33115907561200397</v>
      </c>
      <c r="J168" s="128">
        <f t="shared" si="18"/>
        <v>99.118994383941967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4.5622448979591827E-2</v>
      </c>
      <c r="F169" s="128">
        <f t="shared" si="14"/>
        <v>4.4709999999999992</v>
      </c>
      <c r="G169" s="122">
        <f t="shared" si="15"/>
        <v>4.9000816011244112E-2</v>
      </c>
      <c r="H169" s="128">
        <f t="shared" si="16"/>
        <v>16873.823</v>
      </c>
      <c r="I169" s="122">
        <f t="shared" si="17"/>
        <v>-3.6154473471939251E-2</v>
      </c>
      <c r="J169" s="128">
        <f t="shared" si="18"/>
        <v>93.105488221100117</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9.4663265306122471E-2</v>
      </c>
      <c r="F170" s="128">
        <f t="shared" si="14"/>
        <v>9.2770000000000028</v>
      </c>
      <c r="G170" s="122">
        <f t="shared" si="15"/>
        <v>8.3300428623699754E-2</v>
      </c>
      <c r="H170" s="128">
        <f t="shared" si="16"/>
        <v>28685.168999999998</v>
      </c>
      <c r="I170" s="122">
        <f t="shared" si="17"/>
        <v>0.40052848595904661</v>
      </c>
      <c r="J170" s="128">
        <f t="shared" si="18"/>
        <v>113.64079017378535</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2.795918367346939E-2</v>
      </c>
      <c r="F171" s="128">
        <f t="shared" si="14"/>
        <v>2.74</v>
      </c>
      <c r="G171" s="122">
        <f t="shared" si="15"/>
        <v>2.8529173127965664E-2</v>
      </c>
      <c r="H171" s="128">
        <f t="shared" si="16"/>
        <v>9824.2489999999998</v>
      </c>
      <c r="I171" s="122">
        <f t="shared" si="17"/>
        <v>0.22877311094429434</v>
      </c>
      <c r="J171" s="128">
        <f t="shared" si="18"/>
        <v>98.002082107533838</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0.93412244897959162</v>
      </c>
      <c r="F172" s="128">
        <f t="shared" si="14"/>
        <v>91.543999999999983</v>
      </c>
      <c r="G172" s="122">
        <f t="shared" si="15"/>
        <v>0.93777282943913021</v>
      </c>
      <c r="H172" s="128">
        <f t="shared" si="16"/>
        <v>322929.576</v>
      </c>
      <c r="I172" s="122">
        <f t="shared" si="17"/>
        <v>0.29648700664974309</v>
      </c>
      <c r="J172" s="128">
        <f t="shared" si="18"/>
        <v>99.610739366193641</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1.2275510204081633E-2</v>
      </c>
      <c r="F173" s="128">
        <f t="shared" si="14"/>
        <v>1.2030000000000001</v>
      </c>
      <c r="G173" s="122">
        <f t="shared" si="15"/>
        <v>1.179429547157319E-2</v>
      </c>
      <c r="H173" s="128">
        <f t="shared" si="16"/>
        <v>4061.4600000000005</v>
      </c>
      <c r="I173" s="122">
        <f t="shared" si="17"/>
        <v>-0.23502907458887992</v>
      </c>
      <c r="J173" s="128">
        <f t="shared" si="18"/>
        <v>104.0800633973286</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3.3010204081632653E-2</v>
      </c>
      <c r="F174" s="128">
        <f t="shared" si="14"/>
        <v>3.2350000000000003</v>
      </c>
      <c r="G174" s="122">
        <f t="shared" si="15"/>
        <v>3.2582733666707324E-2</v>
      </c>
      <c r="H174" s="128">
        <f t="shared" si="16"/>
        <v>11220.125</v>
      </c>
      <c r="I174" s="122">
        <f t="shared" si="17"/>
        <v>-0.31581526133406923</v>
      </c>
      <c r="J174" s="128">
        <f t="shared" si="18"/>
        <v>101.31195380749196</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1.5275510204081631E-2</v>
      </c>
      <c r="F175" s="128">
        <f t="shared" si="14"/>
        <v>1.4969999999999999</v>
      </c>
      <c r="G175" s="122">
        <f t="shared" si="15"/>
        <v>1.2716873137839107E-2</v>
      </c>
      <c r="H175" s="128">
        <f t="shared" si="16"/>
        <v>4379.1569999999992</v>
      </c>
      <c r="I175" s="122">
        <f t="shared" si="17"/>
        <v>-0.247839176267796</v>
      </c>
      <c r="J175" s="128">
        <f t="shared" si="18"/>
        <v>120.1200172283648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4.8469387755102041E-3</v>
      </c>
      <c r="F176" s="128">
        <f t="shared" si="14"/>
        <v>0.47499999999999998</v>
      </c>
      <c r="G176" s="122">
        <f t="shared" si="15"/>
        <v>4.8937936682173777E-3</v>
      </c>
      <c r="H176" s="128">
        <f t="shared" si="16"/>
        <v>1685.2169999999999</v>
      </c>
      <c r="I176" s="122">
        <f t="shared" si="17"/>
        <v>-0.26314150826667343</v>
      </c>
      <c r="J176" s="128">
        <f t="shared" si="18"/>
        <v>99.042565014306348</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0.91535714285714287</v>
      </c>
      <c r="F177" s="128">
        <f t="shared" si="14"/>
        <v>89.704999999999998</v>
      </c>
      <c r="G177" s="122">
        <f t="shared" si="15"/>
        <v>0.91786566886786447</v>
      </c>
      <c r="H177" s="128">
        <f t="shared" si="16"/>
        <v>316074.38600000006</v>
      </c>
      <c r="I177" s="122">
        <f t="shared" si="17"/>
        <v>0.33230277205682085</v>
      </c>
      <c r="J177" s="128">
        <f t="shared" si="18"/>
        <v>99.726700093945581</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1.7571428571428575E-2</v>
      </c>
      <c r="F178" s="128">
        <f t="shared" si="14"/>
        <v>1.7220000000000004</v>
      </c>
      <c r="G178" s="122">
        <f t="shared" si="15"/>
        <v>1.6008598609586536E-2</v>
      </c>
      <c r="H178" s="128">
        <f t="shared" si="16"/>
        <v>5512.6890000000003</v>
      </c>
      <c r="I178" s="122">
        <f t="shared" si="17"/>
        <v>-2.5424093194785367E-2</v>
      </c>
      <c r="J178" s="128">
        <f t="shared" si="18"/>
        <v>109.76244079794817</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1.8367346938775516E-3</v>
      </c>
      <c r="F179" s="128">
        <f t="shared" si="14"/>
        <v>0.18000000000000005</v>
      </c>
      <c r="G179" s="122">
        <f t="shared" si="15"/>
        <v>2.2442254862671987E-3</v>
      </c>
      <c r="H179" s="128">
        <f t="shared" si="16"/>
        <v>772.81700000000001</v>
      </c>
      <c r="I179" s="122">
        <f t="shared" si="17"/>
        <v>-0.35996719311635167</v>
      </c>
      <c r="J179" s="128">
        <f t="shared" si="18"/>
        <v>81.842698299116861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4.2142857142857156E-3</v>
      </c>
      <c r="F180" s="128">
        <f t="shared" si="14"/>
        <v>0.41300000000000009</v>
      </c>
      <c r="G180" s="122">
        <f t="shared" si="15"/>
        <v>4.2483665255344727E-3</v>
      </c>
      <c r="H180" s="128">
        <f t="shared" si="16"/>
        <v>1462.9590000000001</v>
      </c>
      <c r="I180" s="122">
        <f t="shared" si="17"/>
        <v>1.5501300265637698E-2</v>
      </c>
      <c r="J180" s="128">
        <f t="shared" si="18"/>
        <v>99.197790231988762</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1.856122448979592E-2</v>
      </c>
      <c r="F181" s="128">
        <f t="shared" si="14"/>
        <v>1.8190000000000002</v>
      </c>
      <c r="G181" s="122">
        <f t="shared" si="15"/>
        <v>1.8297391087182528E-2</v>
      </c>
      <c r="H181" s="128">
        <f t="shared" si="16"/>
        <v>6300.853000000001</v>
      </c>
      <c r="I181" s="122">
        <f t="shared" si="17"/>
        <v>-0.31368933402647337</v>
      </c>
      <c r="J181" s="128">
        <f t="shared" si="18"/>
        <v>101.44191814754515</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8.4285714285714311E-3</v>
      </c>
      <c r="F182" s="128">
        <f t="shared" si="14"/>
        <v>0.82600000000000018</v>
      </c>
      <c r="G182" s="122">
        <f t="shared" si="15"/>
        <v>8.2434094750230853E-3</v>
      </c>
      <c r="H182" s="128">
        <f t="shared" si="16"/>
        <v>2838.6839999999997</v>
      </c>
      <c r="I182" s="122">
        <f t="shared" si="17"/>
        <v>-0.31167388942760743</v>
      </c>
      <c r="J182" s="128">
        <f t="shared" si="18"/>
        <v>102.24618168137071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3.4153061224489793E-2</v>
      </c>
      <c r="F183" s="128">
        <f t="shared" si="14"/>
        <v>3.347</v>
      </c>
      <c r="G183" s="122">
        <f t="shared" si="15"/>
        <v>3.3192413128197977E-2</v>
      </c>
      <c r="H183" s="128">
        <f t="shared" si="16"/>
        <v>11430.072999999999</v>
      </c>
      <c r="I183" s="122">
        <f t="shared" si="17"/>
        <v>-0.3323368833371983</v>
      </c>
      <c r="J183" s="128">
        <f t="shared" si="18"/>
        <v>102.89417974095929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0.40555102040816327</v>
      </c>
      <c r="F184" s="128">
        <f t="shared" si="14"/>
        <v>39.744</v>
      </c>
      <c r="G184" s="122">
        <f t="shared" si="15"/>
        <v>0.4366581145203538</v>
      </c>
      <c r="H184" s="128">
        <f t="shared" si="16"/>
        <v>150366.715</v>
      </c>
      <c r="I184" s="122">
        <f t="shared" si="17"/>
        <v>-7.8641118214710967E-2</v>
      </c>
      <c r="J184" s="128">
        <f t="shared" si="18"/>
        <v>92.876098467479522</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3.1836734693877558E-3</v>
      </c>
      <c r="F185" s="128">
        <f t="shared" si="14"/>
        <v>0.31200000000000006</v>
      </c>
      <c r="G185" s="122">
        <f t="shared" si="15"/>
        <v>4.0487864373704103E-3</v>
      </c>
      <c r="H185" s="128">
        <f t="shared" si="16"/>
        <v>1394.2319999999997</v>
      </c>
      <c r="I185" s="122">
        <f t="shared" si="17"/>
        <v>-0.3128786531258278</v>
      </c>
      <c r="J185" s="128">
        <f t="shared" si="18"/>
        <v>78.632783394114398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3.1326530612244908E-3</v>
      </c>
      <c r="F186" s="128">
        <f t="shared" si="14"/>
        <v>0.30700000000000011</v>
      </c>
      <c r="G186" s="122">
        <f t="shared" si="15"/>
        <v>3.3570905859599594E-3</v>
      </c>
      <c r="H186" s="128">
        <f t="shared" si="16"/>
        <v>1156.0409999999997</v>
      </c>
      <c r="I186" s="122">
        <f t="shared" si="17"/>
        <v>-0.44667294465752727</v>
      </c>
      <c r="J186" s="128">
        <f t="shared" si="18"/>
        <v>93.31452282896052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1.8224489795918369E-2</v>
      </c>
      <c r="F187" s="128">
        <f t="shared" si="14"/>
        <v>1.786</v>
      </c>
      <c r="G187" s="122">
        <f t="shared" si="15"/>
        <v>1.6552404764808716E-2</v>
      </c>
      <c r="H187" s="128">
        <f t="shared" si="16"/>
        <v>5699.9530000000004</v>
      </c>
      <c r="I187" s="122">
        <f t="shared" si="17"/>
        <v>-0.29772759955228539</v>
      </c>
      <c r="J187" s="128">
        <f t="shared" si="18"/>
        <v>110.10176499951592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8.693877551020409E-3</v>
      </c>
      <c r="F188" s="128">
        <f t="shared" si="14"/>
        <v>0.85200000000000009</v>
      </c>
      <c r="G188" s="122">
        <f t="shared" si="15"/>
        <v>9.6218818787424717E-3</v>
      </c>
      <c r="H188" s="128">
        <f t="shared" si="16"/>
        <v>3313.3719999999998</v>
      </c>
      <c r="I188" s="122">
        <f t="shared" si="17"/>
        <v>-0.22969979460005077</v>
      </c>
      <c r="J188" s="128">
        <f t="shared" si="18"/>
        <v>90.355272082769034</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2.8979591836734695E-3</v>
      </c>
      <c r="F189" s="128">
        <f t="shared" si="14"/>
        <v>0.28400000000000003</v>
      </c>
      <c r="G189" s="122">
        <f t="shared" si="15"/>
        <v>3.2523275196162131E-3</v>
      </c>
      <c r="H189" s="128">
        <f t="shared" si="16"/>
        <v>1119.9649999999999</v>
      </c>
      <c r="I189" s="122">
        <f t="shared" si="17"/>
        <v>-0.16233323180133474</v>
      </c>
      <c r="J189" s="128">
        <f t="shared" si="18"/>
        <v>89.104162056084675</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1.1183673469387758E-2</v>
      </c>
      <c r="F190" s="128">
        <f t="shared" si="14"/>
        <v>1.0960000000000003</v>
      </c>
      <c r="G190" s="122">
        <f t="shared" si="15"/>
        <v>9.6768943947868214E-3</v>
      </c>
      <c r="H190" s="128">
        <f t="shared" si="16"/>
        <v>3332.3160000000003</v>
      </c>
      <c r="I190" s="122">
        <f t="shared" si="17"/>
        <v>0.29617842068314848</v>
      </c>
      <c r="J190" s="128">
        <f t="shared" si="18"/>
        <v>115.57089509432565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0.54706122448979577</v>
      </c>
      <c r="F191" s="128">
        <f t="shared" si="14"/>
        <v>53.611999999999988</v>
      </c>
      <c r="G191" s="122">
        <f t="shared" si="15"/>
        <v>0.51704123905935095</v>
      </c>
      <c r="H191" s="128">
        <f t="shared" si="16"/>
        <v>178047.28699999998</v>
      </c>
      <c r="I191" s="122">
        <f t="shared" si="17"/>
        <v>0.37258515729911013</v>
      </c>
      <c r="J191" s="128">
        <f t="shared" si="18"/>
        <v>105.8061104535994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0.15418367346938774</v>
      </c>
      <c r="F192" s="128">
        <f t="shared" si="14"/>
        <v>15.11</v>
      </c>
      <c r="G192" s="122">
        <f t="shared" si="15"/>
        <v>0.29350770999947728</v>
      </c>
      <c r="H192" s="128">
        <f t="shared" si="16"/>
        <v>101071.728</v>
      </c>
      <c r="I192" s="122">
        <f t="shared" si="17"/>
        <v>-0.14011027663091663</v>
      </c>
      <c r="J192" s="128">
        <f t="shared" si="18"/>
        <v>52.53138783634077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0.17776530612244898</v>
      </c>
      <c r="F193" s="128">
        <f t="shared" si="14"/>
        <v>17.420999999999999</v>
      </c>
      <c r="G193" s="122">
        <f t="shared" si="15"/>
        <v>0.13181830827220509</v>
      </c>
      <c r="H193" s="128">
        <f t="shared" si="16"/>
        <v>45392.688999999998</v>
      </c>
      <c r="I193" s="122">
        <f t="shared" si="17"/>
        <v>-0.23290118647977512</v>
      </c>
      <c r="J193" s="128">
        <f t="shared" si="18"/>
        <v>134.8563097588563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0.39820408163265308</v>
      </c>
      <c r="F194" s="128">
        <f t="shared" si="14"/>
        <v>39.024000000000001</v>
      </c>
      <c r="G194" s="122">
        <f t="shared" si="15"/>
        <v>0.35478123929166738</v>
      </c>
      <c r="H194" s="128">
        <f t="shared" si="16"/>
        <v>122171.758</v>
      </c>
      <c r="I194" s="122">
        <f t="shared" si="17"/>
        <v>0.45347797739704021</v>
      </c>
      <c r="J194" s="128">
        <f t="shared" si="18"/>
        <v>112.23932878403629</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0.27021428571428568</v>
      </c>
      <c r="F195" s="128">
        <f t="shared" si="14"/>
        <v>26.480999999999998</v>
      </c>
      <c r="G195" s="122">
        <f t="shared" si="15"/>
        <v>0.22008117133912963</v>
      </c>
      <c r="H195" s="128">
        <f t="shared" si="16"/>
        <v>75786.712</v>
      </c>
      <c r="I195" s="122">
        <f t="shared" si="17"/>
        <v>-9.898833681907129E-3</v>
      </c>
      <c r="J195" s="128">
        <f t="shared" si="18"/>
        <v>122.77937456898775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0.31375510204081636</v>
      </c>
      <c r="F196" s="128">
        <f t="shared" si="14"/>
        <v>30.748000000000001</v>
      </c>
      <c r="G196" s="122">
        <f t="shared" si="15"/>
        <v>0.38643580517949344</v>
      </c>
      <c r="H196" s="128">
        <f t="shared" si="16"/>
        <v>133072.261</v>
      </c>
      <c r="I196" s="122">
        <f t="shared" si="17"/>
        <v>1.566947584045611E-2</v>
      </c>
      <c r="J196" s="128">
        <f t="shared" si="18"/>
        <v>81.192037030596055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0.24542857142857141</v>
      </c>
      <c r="F197" s="128">
        <f t="shared" si="14"/>
        <v>24.052</v>
      </c>
      <c r="G197" s="122">
        <f t="shared" si="15"/>
        <v>0.27757508465027669</v>
      </c>
      <c r="H197" s="128">
        <f t="shared" si="16"/>
        <v>95585.200999999986</v>
      </c>
      <c r="I197" s="122">
        <f t="shared" si="17"/>
        <v>0.10111418381757968</v>
      </c>
      <c r="J197" s="128">
        <f t="shared" si="18"/>
        <v>88.41880449673377</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7.6428571428571448E-3</v>
      </c>
      <c r="F198" s="128">
        <f t="shared" si="14"/>
        <v>0.74900000000000022</v>
      </c>
      <c r="G198" s="122">
        <f t="shared" si="15"/>
        <v>7.6805708013172351E-3</v>
      </c>
      <c r="H198" s="128">
        <f t="shared" si="16"/>
        <v>2644.8660000000004</v>
      </c>
      <c r="I198" s="122">
        <f t="shared" si="17"/>
        <v>-0.37340385403016207</v>
      </c>
      <c r="J198" s="128">
        <f t="shared" si="18"/>
        <v>99.508973233426573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0.16584693877551021</v>
      </c>
      <c r="F199" s="128">
        <f t="shared" si="14"/>
        <v>16.253</v>
      </c>
      <c r="G199" s="122">
        <f t="shared" si="15"/>
        <v>0.16752396633735822</v>
      </c>
      <c r="H199" s="128">
        <f t="shared" si="16"/>
        <v>57688.218000000001</v>
      </c>
      <c r="I199" s="122">
        <f t="shared" si="17"/>
        <v>-0.31031221099392348</v>
      </c>
      <c r="J199" s="128">
        <f t="shared" si="18"/>
        <v>98.998932750630544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0.2671734693877551</v>
      </c>
      <c r="F200" s="128">
        <f t="shared" si="14"/>
        <v>26.183</v>
      </c>
      <c r="G200" s="122">
        <f t="shared" si="15"/>
        <v>0.16080312639752808</v>
      </c>
      <c r="H200" s="128">
        <f t="shared" si="16"/>
        <v>55373.842999999972</v>
      </c>
      <c r="I200" s="122">
        <f t="shared" si="17"/>
        <v>0.12289766446115839</v>
      </c>
      <c r="J200" s="128">
        <f t="shared" si="18"/>
        <v>166.14942468672186</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9.5540816326530609E-2</v>
      </c>
      <c r="F201" s="128">
        <f t="shared" ref="F201:F264" si="20">SUMPRODUCT($K$2:$AI$2,$K201:$AI201)</f>
        <v>9.3629999999999995</v>
      </c>
      <c r="G201" s="122">
        <f t="shared" ref="G201:G264" si="21">SUMPRODUCT($K$3:$AI$3,$K201:$AI201)/$J$3</f>
        <v>6.5015161546994701E-2</v>
      </c>
      <c r="H201" s="128">
        <f t="shared" ref="H201:H264" si="22">SUMPRODUCT($K$3:$AI$3,$K201:$AI201)</f>
        <v>22388.491000000002</v>
      </c>
      <c r="I201" s="122">
        <f t="shared" ref="I201:I264" si="23">CORREL($K$4:$AI$4,$K201:$AI201)</f>
        <v>-5.1552783727348575E-2</v>
      </c>
      <c r="J201" s="128">
        <f t="shared" si="18"/>
        <v>146.95159414080845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0.28207142857142864</v>
      </c>
      <c r="F202" s="128">
        <f t="shared" si="20"/>
        <v>27.643000000000004</v>
      </c>
      <c r="G202" s="122">
        <f t="shared" si="21"/>
        <v>0.23300681558145886</v>
      </c>
      <c r="H202" s="128">
        <f t="shared" si="22"/>
        <v>80237.761000000013</v>
      </c>
      <c r="I202" s="122">
        <f t="shared" si="23"/>
        <v>-4.6838727697003188E-2</v>
      </c>
      <c r="J202" s="128">
        <f t="shared" ref="J202:J265" si="24">$E202/$G202*100</f>
        <v>121.05715786361489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0.46504081632653049</v>
      </c>
      <c r="F203" s="128">
        <f t="shared" si="20"/>
        <v>45.573999999999991</v>
      </c>
      <c r="G203" s="122">
        <f t="shared" si="21"/>
        <v>0.44726367907816866</v>
      </c>
      <c r="H203" s="128">
        <f t="shared" si="22"/>
        <v>154018.826</v>
      </c>
      <c r="I203" s="122">
        <f t="shared" si="23"/>
        <v>0.24543150852457538</v>
      </c>
      <c r="J203" s="128">
        <f t="shared" si="24"/>
        <v>103.97464361179547</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0.12389795918367347</v>
      </c>
      <c r="F204" s="128">
        <f t="shared" si="20"/>
        <v>12.141999999999999</v>
      </c>
      <c r="G204" s="122">
        <f t="shared" si="21"/>
        <v>0.19577649422984222</v>
      </c>
      <c r="H204" s="128">
        <f t="shared" si="22"/>
        <v>67417.202000000005</v>
      </c>
      <c r="I204" s="122">
        <f t="shared" si="23"/>
        <v>-0.13295983204422893</v>
      </c>
      <c r="J204" s="128">
        <f t="shared" si="24"/>
        <v>63.285411086285407</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3.3183673469387755E-2</v>
      </c>
      <c r="F205" s="128">
        <f t="shared" si="20"/>
        <v>3.2519999999999998</v>
      </c>
      <c r="G205" s="122">
        <f t="shared" si="21"/>
        <v>5.854904198537568E-2</v>
      </c>
      <c r="H205" s="128">
        <f t="shared" si="22"/>
        <v>20161.830999999998</v>
      </c>
      <c r="I205" s="122">
        <f t="shared" si="23"/>
        <v>-0.20480783661451821</v>
      </c>
      <c r="J205" s="128">
        <f t="shared" si="24"/>
        <v>56.676714672250895</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0.18895918367346939</v>
      </c>
      <c r="F206" s="128">
        <f t="shared" si="20"/>
        <v>18.518000000000001</v>
      </c>
      <c r="G206" s="122">
        <f t="shared" si="21"/>
        <v>0.1032161123017325</v>
      </c>
      <c r="H206" s="128">
        <f t="shared" si="22"/>
        <v>35543.294000000002</v>
      </c>
      <c r="I206" s="122">
        <f t="shared" si="23"/>
        <v>0.23793466507623284</v>
      </c>
      <c r="J206" s="128">
        <f t="shared" si="24"/>
        <v>183.0714017992496</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0.20055102040816328</v>
      </c>
      <c r="F207" s="128">
        <f t="shared" si="20"/>
        <v>19.654</v>
      </c>
      <c r="G207" s="122">
        <f t="shared" si="21"/>
        <v>0.13243182676168405</v>
      </c>
      <c r="H207" s="128">
        <f t="shared" si="22"/>
        <v>45603.958999999995</v>
      </c>
      <c r="I207" s="122">
        <f t="shared" si="23"/>
        <v>0.39580575563848641</v>
      </c>
      <c r="J207" s="128">
        <f t="shared" si="24"/>
        <v>151.43717738566141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0.28041836734693876</v>
      </c>
      <c r="F208" s="128">
        <f t="shared" si="20"/>
        <v>27.480999999999998</v>
      </c>
      <c r="G208" s="122">
        <f t="shared" si="21"/>
        <v>0.2541451425551316</v>
      </c>
      <c r="H208" s="128">
        <f t="shared" si="22"/>
        <v>87516.913000000015</v>
      </c>
      <c r="I208" s="122">
        <f t="shared" si="23"/>
        <v>0.28108682713487659</v>
      </c>
      <c r="J208" s="128">
        <f t="shared" si="24"/>
        <v>110.33788193929684</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0.2495</v>
      </c>
      <c r="F209" s="128">
        <f t="shared" si="20"/>
        <v>24.451000000000001</v>
      </c>
      <c r="G209" s="122">
        <f t="shared" si="21"/>
        <v>0.33113147364080403</v>
      </c>
      <c r="H209" s="128">
        <f t="shared" si="22"/>
        <v>114027.772</v>
      </c>
      <c r="I209" s="122">
        <f t="shared" si="23"/>
        <v>-0.25578348093886966</v>
      </c>
      <c r="J209" s="128">
        <f t="shared" si="24"/>
        <v>75.347715291674731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5.3428571428571436E-2</v>
      </c>
      <c r="F210" s="128">
        <f t="shared" si="20"/>
        <v>5.2360000000000007</v>
      </c>
      <c r="G210" s="122">
        <f t="shared" si="21"/>
        <v>0.10414279035190122</v>
      </c>
      <c r="H210" s="128">
        <f t="shared" si="22"/>
        <v>35862.402999999998</v>
      </c>
      <c r="I210" s="122">
        <f t="shared" si="23"/>
        <v>-0.33302732810394736</v>
      </c>
      <c r="J210" s="128">
        <f t="shared" si="24"/>
        <v>51.303187909633394</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1.5367346938775513E-2</v>
      </c>
      <c r="F211" s="128">
        <f t="shared" si="20"/>
        <v>1.5060000000000002</v>
      </c>
      <c r="G211" s="122">
        <f t="shared" si="21"/>
        <v>3.8617874421387047E-2</v>
      </c>
      <c r="H211" s="128">
        <f t="shared" si="22"/>
        <v>13298.374</v>
      </c>
      <c r="I211" s="122">
        <f t="shared" si="23"/>
        <v>-0.32086262581078145</v>
      </c>
      <c r="J211" s="128">
        <f t="shared" si="24"/>
        <v>39.793352609445769</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1.1683673469387755E-2</v>
      </c>
      <c r="F212" s="128">
        <f t="shared" si="20"/>
        <v>1.145</v>
      </c>
      <c r="G212" s="122">
        <f t="shared" si="21"/>
        <v>3.6489534147602198E-2</v>
      </c>
      <c r="H212" s="128">
        <f t="shared" si="22"/>
        <v>12565.462999999998</v>
      </c>
      <c r="I212" s="122">
        <f t="shared" si="23"/>
        <v>-0.28537469967168133</v>
      </c>
      <c r="J212" s="128">
        <f t="shared" si="24"/>
        <v>32.019245359852071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0.16055102040816327</v>
      </c>
      <c r="F213" s="128">
        <f t="shared" si="20"/>
        <v>15.734</v>
      </c>
      <c r="G213" s="122">
        <f t="shared" si="21"/>
        <v>0.15845168400327569</v>
      </c>
      <c r="H213" s="128">
        <f t="shared" si="22"/>
        <v>54564.10500000001</v>
      </c>
      <c r="I213" s="122">
        <f t="shared" si="23"/>
        <v>-0.23920679705072162</v>
      </c>
      <c r="J213" s="128">
        <f t="shared" si="24"/>
        <v>101.32490633854303</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0.19311224489795922</v>
      </c>
      <c r="F214" s="128">
        <f t="shared" si="20"/>
        <v>18.925000000000004</v>
      </c>
      <c r="G214" s="122">
        <f t="shared" si="21"/>
        <v>0.16054127681076091</v>
      </c>
      <c r="H214" s="128">
        <f t="shared" si="22"/>
        <v>55283.673000000003</v>
      </c>
      <c r="I214" s="122">
        <f t="shared" si="23"/>
        <v>-1.1640187636962803E-2</v>
      </c>
      <c r="J214" s="128">
        <f t="shared" si="24"/>
        <v>120.28822040925435</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4.0571428571428571E-2</v>
      </c>
      <c r="F215" s="128">
        <f t="shared" si="20"/>
        <v>3.976</v>
      </c>
      <c r="G215" s="122">
        <f t="shared" si="21"/>
        <v>3.043571225294606E-2</v>
      </c>
      <c r="H215" s="128">
        <f t="shared" si="22"/>
        <v>10480.780999999999</v>
      </c>
      <c r="I215" s="122">
        <f t="shared" si="23"/>
        <v>0.26355819211280512</v>
      </c>
      <c r="J215" s="128">
        <f t="shared" si="24"/>
        <v>133.30205067733024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0.25906122448979596</v>
      </c>
      <c r="F216" s="128">
        <f t="shared" si="20"/>
        <v>25.388000000000002</v>
      </c>
      <c r="G216" s="122">
        <f t="shared" si="21"/>
        <v>0.30298150180916372</v>
      </c>
      <c r="H216" s="128">
        <f t="shared" si="22"/>
        <v>104334.10400000001</v>
      </c>
      <c r="I216" s="122">
        <f t="shared" si="23"/>
        <v>-6.5690005494433226E-2</v>
      </c>
      <c r="J216" s="128">
        <f t="shared" si="24"/>
        <v>85.503973986163871</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0.18347959183673471</v>
      </c>
      <c r="F217" s="128">
        <f t="shared" si="20"/>
        <v>17.981000000000002</v>
      </c>
      <c r="G217" s="122">
        <f t="shared" si="21"/>
        <v>0.18888569744277756</v>
      </c>
      <c r="H217" s="128">
        <f t="shared" si="22"/>
        <v>65044.300999999992</v>
      </c>
      <c r="I217" s="122">
        <f t="shared" si="23"/>
        <v>0.1316772729697514</v>
      </c>
      <c r="J217" s="128">
        <f t="shared" si="24"/>
        <v>97.137895733116267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0.32390816326530608</v>
      </c>
      <c r="F218" s="128">
        <f t="shared" si="20"/>
        <v>31.742999999999995</v>
      </c>
      <c r="G218" s="122">
        <f t="shared" si="21"/>
        <v>0.31733822940079798</v>
      </c>
      <c r="H218" s="128">
        <f t="shared" si="22"/>
        <v>109277.958</v>
      </c>
      <c r="I218" s="122">
        <f t="shared" si="23"/>
        <v>-4.5166363117609416E-2</v>
      </c>
      <c r="J218" s="128">
        <f t="shared" si="24"/>
        <v>102.07032536764117</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0.89074489795918355</v>
      </c>
      <c r="F219" s="128">
        <f t="shared" si="20"/>
        <v>87.292999999999992</v>
      </c>
      <c r="G219" s="122">
        <f t="shared" si="21"/>
        <v>0.90004425626818607</v>
      </c>
      <c r="H219" s="128">
        <f t="shared" si="22"/>
        <v>309937.44</v>
      </c>
      <c r="I219" s="122">
        <f t="shared" si="23"/>
        <v>-0.11501997726794382</v>
      </c>
      <c r="J219" s="128">
        <f t="shared" si="24"/>
        <v>98.966788772414361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8.1336734693877533E-2</v>
      </c>
      <c r="F220" s="128">
        <f t="shared" si="20"/>
        <v>7.9709999999999983</v>
      </c>
      <c r="G220" s="122">
        <f t="shared" si="21"/>
        <v>7.416665214689365E-2</v>
      </c>
      <c r="H220" s="128">
        <f t="shared" si="22"/>
        <v>25539.880000000005</v>
      </c>
      <c r="I220" s="122">
        <f t="shared" si="23"/>
        <v>4.1406470304567532E-2</v>
      </c>
      <c r="J220" s="128">
        <f t="shared" si="24"/>
        <v>109.6675289222748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2.8020408163265308E-2</v>
      </c>
      <c r="F221" s="128">
        <f t="shared" si="20"/>
        <v>2.746</v>
      </c>
      <c r="G221" s="122">
        <f t="shared" si="21"/>
        <v>2.5704426788400448E-2</v>
      </c>
      <c r="H221" s="128">
        <f t="shared" si="22"/>
        <v>8851.5250000000015</v>
      </c>
      <c r="I221" s="122">
        <f t="shared" si="23"/>
        <v>0.38146453227507887</v>
      </c>
      <c r="J221" s="128">
        <f t="shared" si="24"/>
        <v>109.01004871234858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0.77919387755102032</v>
      </c>
      <c r="F222" s="128">
        <f t="shared" si="20"/>
        <v>76.36099999999999</v>
      </c>
      <c r="G222" s="122">
        <f t="shared" si="21"/>
        <v>0.78385046376155032</v>
      </c>
      <c r="H222" s="128">
        <f t="shared" si="22"/>
        <v>269925.17799999996</v>
      </c>
      <c r="I222" s="122">
        <f t="shared" si="23"/>
        <v>-4.3845937942102134E-2</v>
      </c>
      <c r="J222" s="128">
        <f t="shared" si="24"/>
        <v>99.405934368121194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0.12737755102040818</v>
      </c>
      <c r="F223" s="128">
        <f t="shared" si="20"/>
        <v>12.483000000000002</v>
      </c>
      <c r="G223" s="122">
        <f t="shared" si="21"/>
        <v>0.1229460358115682</v>
      </c>
      <c r="H223" s="128">
        <f t="shared" si="22"/>
        <v>42337.451000000001</v>
      </c>
      <c r="I223" s="122">
        <f t="shared" si="23"/>
        <v>0.1154228506792784</v>
      </c>
      <c r="J223" s="128">
        <f t="shared" si="24"/>
        <v>103.60443928068726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9.3642857142857153E-2</v>
      </c>
      <c r="F224" s="128">
        <f t="shared" si="20"/>
        <v>9.1770000000000014</v>
      </c>
      <c r="G224" s="122">
        <f t="shared" si="21"/>
        <v>9.3375937251348892E-2</v>
      </c>
      <c r="H224" s="128">
        <f t="shared" si="22"/>
        <v>32154.751</v>
      </c>
      <c r="I224" s="122">
        <f t="shared" si="23"/>
        <v>-2.4029950053303849E-2</v>
      </c>
      <c r="J224" s="128">
        <f t="shared" si="24"/>
        <v>100.28585511360359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0.71097959183673476</v>
      </c>
      <c r="F225" s="128">
        <f t="shared" si="20"/>
        <v>69.676000000000002</v>
      </c>
      <c r="G225" s="122">
        <f t="shared" si="21"/>
        <v>0.72502948385110844</v>
      </c>
      <c r="H225" s="128">
        <f t="shared" si="22"/>
        <v>249669.70300000001</v>
      </c>
      <c r="I225" s="122">
        <f t="shared" si="23"/>
        <v>-1.761309271964371E-2</v>
      </c>
      <c r="J225" s="128">
        <f t="shared" si="24"/>
        <v>98.06216266685523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0.13417346938775512</v>
      </c>
      <c r="F226" s="128">
        <f t="shared" si="20"/>
        <v>13.149000000000001</v>
      </c>
      <c r="G226" s="122">
        <f t="shared" si="21"/>
        <v>0.12684393857555221</v>
      </c>
      <c r="H226" s="128">
        <f t="shared" si="22"/>
        <v>43679.725000000006</v>
      </c>
      <c r="I226" s="122">
        <f t="shared" si="23"/>
        <v>0.1191381740517769</v>
      </c>
      <c r="J226" s="128">
        <f t="shared" si="24"/>
        <v>105.77838475729547</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0.109265306122449</v>
      </c>
      <c r="F227" s="128">
        <f t="shared" si="20"/>
        <v>10.708000000000002</v>
      </c>
      <c r="G227" s="122">
        <f t="shared" si="21"/>
        <v>0.10787175846067174</v>
      </c>
      <c r="H227" s="128">
        <f t="shared" si="22"/>
        <v>37146.502999999997</v>
      </c>
      <c r="I227" s="122">
        <f t="shared" si="23"/>
        <v>-8.2281788608159455E-3</v>
      </c>
      <c r="J227" s="128">
        <f t="shared" si="24"/>
        <v>101.29185588671507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4.5806122448979601E-2</v>
      </c>
      <c r="F228" s="128">
        <f t="shared" si="20"/>
        <v>4.4890000000000008</v>
      </c>
      <c r="G228" s="122">
        <f t="shared" si="21"/>
        <v>4.0459208149658213E-2</v>
      </c>
      <c r="H228" s="128">
        <f t="shared" si="22"/>
        <v>13932.452000000003</v>
      </c>
      <c r="I228" s="122">
        <f t="shared" si="23"/>
        <v>-5.9415983392327017E-2</v>
      </c>
      <c r="J228" s="128">
        <f t="shared" si="24"/>
        <v>113.21556833130101</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0.21833673469387757</v>
      </c>
      <c r="F229" s="128">
        <f t="shared" si="20"/>
        <v>21.397000000000002</v>
      </c>
      <c r="G229" s="122">
        <f t="shared" si="21"/>
        <v>0.18364006353852674</v>
      </c>
      <c r="H229" s="128">
        <f t="shared" si="22"/>
        <v>63237.924999999996</v>
      </c>
      <c r="I229" s="122">
        <f t="shared" si="23"/>
        <v>0.14974645369694767</v>
      </c>
      <c r="J229" s="128">
        <f t="shared" si="24"/>
        <v>118.89384619390073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0.36356122448979589</v>
      </c>
      <c r="F230" s="128">
        <f t="shared" si="20"/>
        <v>35.628999999999998</v>
      </c>
      <c r="G230" s="122">
        <f t="shared" si="21"/>
        <v>0.38787418326276724</v>
      </c>
      <c r="H230" s="128">
        <f t="shared" si="22"/>
        <v>133567.57800000001</v>
      </c>
      <c r="I230" s="122">
        <f t="shared" si="23"/>
        <v>3.4482098736304131E-2</v>
      </c>
      <c r="J230" s="128">
        <f t="shared" si="24"/>
        <v>93.731740904111575</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0.33686734693877557</v>
      </c>
      <c r="F231" s="128">
        <f t="shared" si="20"/>
        <v>33.013000000000005</v>
      </c>
      <c r="G231" s="122">
        <f t="shared" si="21"/>
        <v>0.3470210449590253</v>
      </c>
      <c r="H231" s="128">
        <f t="shared" si="22"/>
        <v>119499.47300000003</v>
      </c>
      <c r="I231" s="122">
        <f t="shared" si="23"/>
        <v>-9.2099590211643156E-2</v>
      </c>
      <c r="J231" s="128">
        <f t="shared" si="24"/>
        <v>97.074039696512173</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8.1377551020408168E-2</v>
      </c>
      <c r="F232" s="128">
        <f t="shared" si="20"/>
        <v>7.9750000000000005</v>
      </c>
      <c r="G232" s="122">
        <f t="shared" si="21"/>
        <v>8.1627077053531491E-2</v>
      </c>
      <c r="H232" s="128">
        <f t="shared" si="22"/>
        <v>28108.936999999998</v>
      </c>
      <c r="I232" s="122">
        <f t="shared" si="23"/>
        <v>-0.23332534212213948</v>
      </c>
      <c r="J232" s="128">
        <f t="shared" si="24"/>
        <v>99.694309728915471</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0.10282653061224489</v>
      </c>
      <c r="F233" s="128">
        <f t="shared" si="20"/>
        <v>10.077</v>
      </c>
      <c r="G233" s="122">
        <f t="shared" si="21"/>
        <v>0.13349452894952346</v>
      </c>
      <c r="H233" s="128">
        <f t="shared" si="22"/>
        <v>45969.909</v>
      </c>
      <c r="I233" s="122">
        <f t="shared" si="23"/>
        <v>-0.3093018649817405</v>
      </c>
      <c r="J233" s="128">
        <f t="shared" si="24"/>
        <v>77.026775120593399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0.2609183673469388</v>
      </c>
      <c r="F234" s="128">
        <f t="shared" si="20"/>
        <v>25.57</v>
      </c>
      <c r="G234" s="122">
        <f t="shared" si="21"/>
        <v>0.29174248020954935</v>
      </c>
      <c r="H234" s="128">
        <f t="shared" si="22"/>
        <v>100463.857</v>
      </c>
      <c r="I234" s="122">
        <f t="shared" si="23"/>
        <v>-0.26867129728257644</v>
      </c>
      <c r="J234" s="128">
        <f t="shared" si="24"/>
        <v>89.434479051363866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0.13526530612244897</v>
      </c>
      <c r="F235" s="128">
        <f t="shared" si="20"/>
        <v>13.255999999999998</v>
      </c>
      <c r="G235" s="122">
        <f t="shared" si="21"/>
        <v>0.1326178831332509</v>
      </c>
      <c r="H235" s="128">
        <f t="shared" si="22"/>
        <v>45668.02900000001</v>
      </c>
      <c r="I235" s="122">
        <f t="shared" si="23"/>
        <v>0.32181700218242404</v>
      </c>
      <c r="J235" s="128">
        <f t="shared" si="24"/>
        <v>101.99627902862693</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9.4908163265306142E-2</v>
      </c>
      <c r="F236" s="128">
        <f t="shared" si="20"/>
        <v>9.3010000000000019</v>
      </c>
      <c r="G236" s="122">
        <f t="shared" si="21"/>
        <v>0.10271696606438648</v>
      </c>
      <c r="H236" s="128">
        <f t="shared" si="22"/>
        <v>35371.409</v>
      </c>
      <c r="I236" s="122">
        <f t="shared" si="23"/>
        <v>-0.13001705459363594</v>
      </c>
      <c r="J236" s="128">
        <f t="shared" si="24"/>
        <v>92.397747812970337</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7.4255102040816312E-2</v>
      </c>
      <c r="F237" s="128">
        <f t="shared" si="20"/>
        <v>7.2769999999999984</v>
      </c>
      <c r="G237" s="122">
        <f t="shared" si="21"/>
        <v>6.6082640740159945E-2</v>
      </c>
      <c r="H237" s="128">
        <f t="shared" si="22"/>
        <v>22756.085999999999</v>
      </c>
      <c r="I237" s="122">
        <f t="shared" si="23"/>
        <v>0.30659944522951726</v>
      </c>
      <c r="J237" s="128">
        <f t="shared" si="24"/>
        <v>112.36703196046732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0.21071428571428574</v>
      </c>
      <c r="F238" s="128">
        <f t="shared" si="20"/>
        <v>20.650000000000002</v>
      </c>
      <c r="G238" s="122">
        <f t="shared" si="21"/>
        <v>0.17460777446726952</v>
      </c>
      <c r="H238" s="128">
        <f t="shared" si="22"/>
        <v>60127.583999999995</v>
      </c>
      <c r="I238" s="122">
        <f t="shared" si="23"/>
        <v>0.22070864053516717</v>
      </c>
      <c r="J238" s="128">
        <f t="shared" si="24"/>
        <v>120.67863894215343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0.1212857142857143</v>
      </c>
      <c r="F239" s="128">
        <f t="shared" si="20"/>
        <v>11.886000000000001</v>
      </c>
      <c r="G239" s="122">
        <f t="shared" si="21"/>
        <v>9.8905998989423802E-2</v>
      </c>
      <c r="H239" s="128">
        <f t="shared" si="22"/>
        <v>34059.072</v>
      </c>
      <c r="I239" s="122">
        <f t="shared" si="23"/>
        <v>0.33719998937241225</v>
      </c>
      <c r="J239" s="128">
        <f t="shared" si="24"/>
        <v>122.62725772446178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3.6530612244897953E-2</v>
      </c>
      <c r="F240" s="128">
        <f t="shared" si="20"/>
        <v>3.5799999999999996</v>
      </c>
      <c r="G240" s="122">
        <f t="shared" si="21"/>
        <v>5.8213884968550178E-2</v>
      </c>
      <c r="H240" s="128">
        <f t="shared" si="22"/>
        <v>20046.417000000001</v>
      </c>
      <c r="I240" s="122">
        <f t="shared" si="23"/>
        <v>-0.2814359017063488</v>
      </c>
      <c r="J240" s="128">
        <f t="shared" si="24"/>
        <v>62.752403940457626</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0.19305102040816327</v>
      </c>
      <c r="F241" s="128">
        <f t="shared" si="20"/>
        <v>18.919</v>
      </c>
      <c r="G241" s="122">
        <f t="shared" si="21"/>
        <v>0.25331704505195174</v>
      </c>
      <c r="H241" s="128">
        <f t="shared" si="22"/>
        <v>87231.750999999989</v>
      </c>
      <c r="I241" s="122">
        <f t="shared" si="23"/>
        <v>-0.27684643370640033</v>
      </c>
      <c r="J241" s="128">
        <f t="shared" si="24"/>
        <v>76.209250099444063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0.26110204081632649</v>
      </c>
      <c r="F242" s="128">
        <f t="shared" si="20"/>
        <v>25.587999999999997</v>
      </c>
      <c r="G242" s="122">
        <f t="shared" si="21"/>
        <v>0.27332509771807256</v>
      </c>
      <c r="H242" s="128">
        <f t="shared" si="22"/>
        <v>94121.684000000023</v>
      </c>
      <c r="I242" s="122">
        <f t="shared" si="23"/>
        <v>-0.15603813819577222</v>
      </c>
      <c r="J242" s="128">
        <f t="shared" si="24"/>
        <v>95.52801517175206</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0.22783673469387758</v>
      </c>
      <c r="F243" s="128">
        <f t="shared" si="20"/>
        <v>22.328000000000003</v>
      </c>
      <c r="G243" s="122">
        <f t="shared" si="21"/>
        <v>0.2046240424209689</v>
      </c>
      <c r="H243" s="128">
        <f t="shared" si="22"/>
        <v>70463.926000000007</v>
      </c>
      <c r="I243" s="122">
        <f t="shared" si="23"/>
        <v>0.38420282466802491</v>
      </c>
      <c r="J243" s="128">
        <f t="shared" si="24"/>
        <v>111.34406885831807</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0.15847959183673468</v>
      </c>
      <c r="F244" s="128">
        <f t="shared" si="20"/>
        <v>15.530999999999999</v>
      </c>
      <c r="G244" s="122">
        <f t="shared" si="21"/>
        <v>0.122620119178297</v>
      </c>
      <c r="H244" s="128">
        <f t="shared" si="22"/>
        <v>42225.218999999997</v>
      </c>
      <c r="I244" s="122">
        <f t="shared" si="23"/>
        <v>0.1787121724769539</v>
      </c>
      <c r="J244" s="128">
        <f t="shared" si="24"/>
        <v>129.24436291429132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0.12262244897959186</v>
      </c>
      <c r="F245" s="128">
        <f t="shared" si="20"/>
        <v>12.017000000000003</v>
      </c>
      <c r="G245" s="122">
        <f t="shared" si="21"/>
        <v>8.7677292236567769E-2</v>
      </c>
      <c r="H245" s="128">
        <f t="shared" si="22"/>
        <v>30192.377000000004</v>
      </c>
      <c r="I245" s="122">
        <f t="shared" si="23"/>
        <v>0.20264072804427252</v>
      </c>
      <c r="J245" s="128">
        <f t="shared" si="24"/>
        <v>139.85656474054457</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5.2408163265306125E-2</v>
      </c>
      <c r="F246" s="128">
        <f t="shared" si="20"/>
        <v>5.1360000000000001</v>
      </c>
      <c r="G246" s="122">
        <f t="shared" si="21"/>
        <v>6.5192233083012446E-2</v>
      </c>
      <c r="H246" s="128">
        <f t="shared" si="22"/>
        <v>22449.467000000001</v>
      </c>
      <c r="I246" s="122">
        <f t="shared" si="23"/>
        <v>-0.33558046207089604</v>
      </c>
      <c r="J246" s="128">
        <f t="shared" si="24"/>
        <v>80.390194946340088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0.19538775510204084</v>
      </c>
      <c r="F247" s="128">
        <f t="shared" si="20"/>
        <v>19.148000000000003</v>
      </c>
      <c r="G247" s="122">
        <f t="shared" si="21"/>
        <v>0.21612501234180714</v>
      </c>
      <c r="H247" s="128">
        <f t="shared" si="22"/>
        <v>74424.377000000022</v>
      </c>
      <c r="I247" s="122">
        <f t="shared" si="23"/>
        <v>-0.23885892641181741</v>
      </c>
      <c r="J247" s="128">
        <f t="shared" si="24"/>
        <v>90.404971171513552</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0.15628571428571425</v>
      </c>
      <c r="F248" s="128">
        <f t="shared" si="20"/>
        <v>15.315999999999995</v>
      </c>
      <c r="G248" s="122">
        <f t="shared" si="21"/>
        <v>0.14994920112208807</v>
      </c>
      <c r="H248" s="128">
        <f t="shared" si="22"/>
        <v>51636.207000000002</v>
      </c>
      <c r="I248" s="122">
        <f t="shared" si="23"/>
        <v>0.22815030120721536</v>
      </c>
      <c r="J248" s="128">
        <f t="shared" si="24"/>
        <v>104.22577320599862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5.4306122448979595E-2</v>
      </c>
      <c r="F249" s="128">
        <f t="shared" si="20"/>
        <v>5.3220000000000001</v>
      </c>
      <c r="G249" s="122">
        <f t="shared" si="21"/>
        <v>5.5160829717909851E-2</v>
      </c>
      <c r="H249" s="128">
        <f t="shared" si="22"/>
        <v>18995.073</v>
      </c>
      <c r="I249" s="122">
        <f t="shared" si="23"/>
        <v>-0.16781869823367943</v>
      </c>
      <c r="J249" s="128">
        <f t="shared" si="24"/>
        <v>98.450517743657599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0.14448979591836739</v>
      </c>
      <c r="F250" s="128">
        <f t="shared" si="20"/>
        <v>14.160000000000004</v>
      </c>
      <c r="G250" s="122">
        <f t="shared" si="21"/>
        <v>0.14900477410137125</v>
      </c>
      <c r="H250" s="128">
        <f t="shared" si="22"/>
        <v>51310.985999999997</v>
      </c>
      <c r="I250" s="122">
        <f t="shared" si="23"/>
        <v>0.11963620586267325</v>
      </c>
      <c r="J250" s="128">
        <f t="shared" si="24"/>
        <v>96.969910386943553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6.5693877551020408E-2</v>
      </c>
      <c r="F251" s="128">
        <f t="shared" si="20"/>
        <v>6.4379999999999997</v>
      </c>
      <c r="G251" s="122">
        <f t="shared" si="21"/>
        <v>7.5218162493683904E-2</v>
      </c>
      <c r="H251" s="128">
        <f t="shared" si="22"/>
        <v>25901.976000000002</v>
      </c>
      <c r="I251" s="122">
        <f t="shared" si="23"/>
        <v>-0.36625878421108282</v>
      </c>
      <c r="J251" s="128">
        <f t="shared" si="24"/>
        <v>87.337785679804057</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9.6683673469387749E-2</v>
      </c>
      <c r="F252" s="128">
        <f t="shared" si="20"/>
        <v>9.4749999999999996</v>
      </c>
      <c r="G252" s="122">
        <f t="shared" si="21"/>
        <v>8.3948245721022913E-2</v>
      </c>
      <c r="H252" s="128">
        <f t="shared" si="22"/>
        <v>28908.250000000007</v>
      </c>
      <c r="I252" s="122">
        <f t="shared" si="23"/>
        <v>0.17802557350971154</v>
      </c>
      <c r="J252" s="128">
        <f t="shared" si="24"/>
        <v>115.17057043775192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0.15469387755102046</v>
      </c>
      <c r="F253" s="128">
        <f t="shared" si="20"/>
        <v>15.160000000000004</v>
      </c>
      <c r="G253" s="122">
        <f t="shared" si="21"/>
        <v>0.13087668647163708</v>
      </c>
      <c r="H253" s="128">
        <f t="shared" si="22"/>
        <v>45068.434000000001</v>
      </c>
      <c r="I253" s="122">
        <f t="shared" si="23"/>
        <v>0.43628999673002755</v>
      </c>
      <c r="J253" s="128">
        <f t="shared" si="24"/>
        <v>118.19819229954673</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4.6346938775510209E-2</v>
      </c>
      <c r="F254" s="128">
        <f t="shared" si="20"/>
        <v>4.5420000000000007</v>
      </c>
      <c r="G254" s="122">
        <f t="shared" si="21"/>
        <v>4.8195828178813904E-2</v>
      </c>
      <c r="H254" s="128">
        <f t="shared" si="22"/>
        <v>16596.618999999999</v>
      </c>
      <c r="I254" s="122">
        <f t="shared" si="23"/>
        <v>-0.32867302804338744</v>
      </c>
      <c r="J254" s="128">
        <f t="shared" si="24"/>
        <v>96.163797836518057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3.3142857142857141E-2</v>
      </c>
      <c r="F255" s="128">
        <f t="shared" si="20"/>
        <v>3.2479999999999998</v>
      </c>
      <c r="G255" s="122">
        <f t="shared" si="21"/>
        <v>2.5939565800707408E-2</v>
      </c>
      <c r="H255" s="128">
        <f t="shared" si="22"/>
        <v>8932.4970000000012</v>
      </c>
      <c r="I255" s="122">
        <f t="shared" si="23"/>
        <v>4.7970734116518046E-2</v>
      </c>
      <c r="J255" s="128">
        <f t="shared" si="24"/>
        <v>127.76951394442111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0.17613265306122447</v>
      </c>
      <c r="F256" s="128">
        <f t="shared" si="20"/>
        <v>17.260999999999999</v>
      </c>
      <c r="G256" s="122">
        <f t="shared" si="21"/>
        <v>0.23229407477102318</v>
      </c>
      <c r="H256" s="128">
        <f t="shared" si="22"/>
        <v>79992.323000000004</v>
      </c>
      <c r="I256" s="122">
        <f t="shared" si="23"/>
        <v>-0.32382678677724452</v>
      </c>
      <c r="J256" s="128">
        <f t="shared" si="24"/>
        <v>75.823136356294015</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9.2010204081632671E-2</v>
      </c>
      <c r="F257" s="128">
        <f t="shared" si="20"/>
        <v>9.0170000000000012</v>
      </c>
      <c r="G257" s="122">
        <f t="shared" si="21"/>
        <v>9.996658709831048E-2</v>
      </c>
      <c r="H257" s="128">
        <f t="shared" si="22"/>
        <v>34424.294000000002</v>
      </c>
      <c r="I257" s="122">
        <f t="shared" si="23"/>
        <v>-5.5135816768913805E-2</v>
      </c>
      <c r="J257" s="128">
        <f t="shared" si="24"/>
        <v>92.040957636321792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8.4714285714285714E-2</v>
      </c>
      <c r="F258" s="128">
        <f t="shared" si="20"/>
        <v>8.3019999999999996</v>
      </c>
      <c r="G258" s="122">
        <f t="shared" si="21"/>
        <v>8.8307145470702009E-2</v>
      </c>
      <c r="H258" s="128">
        <f t="shared" si="22"/>
        <v>30409.272000000004</v>
      </c>
      <c r="I258" s="122">
        <f t="shared" si="23"/>
        <v>-0.17262508199386775</v>
      </c>
      <c r="J258" s="128">
        <f t="shared" si="24"/>
        <v>95.931405395038709</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0.38782653061224504</v>
      </c>
      <c r="F259" s="128">
        <f t="shared" si="20"/>
        <v>38.007000000000012</v>
      </c>
      <c r="G259" s="122">
        <f t="shared" si="21"/>
        <v>0.36958190023173554</v>
      </c>
      <c r="H259" s="128">
        <f t="shared" si="22"/>
        <v>127268.48399999998</v>
      </c>
      <c r="I259" s="122">
        <f t="shared" si="23"/>
        <v>0.29634541523160779</v>
      </c>
      <c r="J259" s="128">
        <f t="shared" si="24"/>
        <v>104.93655949305681</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0.25896938775510203</v>
      </c>
      <c r="F260" s="128">
        <f t="shared" si="20"/>
        <v>25.378999999999998</v>
      </c>
      <c r="G260" s="122">
        <f t="shared" si="21"/>
        <v>0.20991243124887471</v>
      </c>
      <c r="H260" s="128">
        <f t="shared" si="22"/>
        <v>72285.024999999994</v>
      </c>
      <c r="I260" s="122">
        <f t="shared" si="23"/>
        <v>0.2628864506161504</v>
      </c>
      <c r="J260" s="128">
        <f t="shared" si="24"/>
        <v>123.37020071387043</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0.89634693877551008</v>
      </c>
      <c r="F261" s="128">
        <f t="shared" si="20"/>
        <v>87.841999999999985</v>
      </c>
      <c r="G261" s="122">
        <f t="shared" si="21"/>
        <v>0.91283120763856218</v>
      </c>
      <c r="H261" s="128">
        <f t="shared" si="22"/>
        <v>314340.72899999999</v>
      </c>
      <c r="I261" s="122">
        <f t="shared" si="23"/>
        <v>-0.14262650412305425</v>
      </c>
      <c r="J261" s="128">
        <f t="shared" si="24"/>
        <v>98.194160242867255</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0.85475510204081651</v>
      </c>
      <c r="F262" s="128">
        <f t="shared" si="20"/>
        <v>83.76600000000002</v>
      </c>
      <c r="G262" s="122">
        <f t="shared" si="21"/>
        <v>0.87550123418070724</v>
      </c>
      <c r="H262" s="128">
        <f t="shared" si="22"/>
        <v>301485.85399999999</v>
      </c>
      <c r="I262" s="122">
        <f t="shared" si="23"/>
        <v>-0.18533791873889421</v>
      </c>
      <c r="J262" s="128">
        <f t="shared" si="24"/>
        <v>97.630370885849757</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0.92488775510204091</v>
      </c>
      <c r="F263" s="128">
        <f t="shared" si="20"/>
        <v>90.63900000000001</v>
      </c>
      <c r="G263" s="122">
        <f t="shared" si="21"/>
        <v>0.93762756201395048</v>
      </c>
      <c r="H263" s="128">
        <f t="shared" si="22"/>
        <v>322879.55199999997</v>
      </c>
      <c r="I263" s="122">
        <f t="shared" si="23"/>
        <v>-0.12403353913914603</v>
      </c>
      <c r="J263" s="128">
        <f t="shared" si="24"/>
        <v>98.641272139596083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0.90794897959183662</v>
      </c>
      <c r="F264" s="128">
        <f t="shared" si="20"/>
        <v>88.978999999999985</v>
      </c>
      <c r="G264" s="122">
        <f t="shared" si="21"/>
        <v>0.9249960070624178</v>
      </c>
      <c r="H264" s="128">
        <f t="shared" si="22"/>
        <v>318529.77500000008</v>
      </c>
      <c r="I264" s="122">
        <f t="shared" si="23"/>
        <v>-7.5988054832314036E-2</v>
      </c>
      <c r="J264" s="128">
        <f t="shared" si="24"/>
        <v>98.157070155933027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0.88652040816326516</v>
      </c>
      <c r="F265" s="128">
        <f t="shared" ref="F265:F328" si="26">SUMPRODUCT($K$2:$AI$2,$K265:$AI265)</f>
        <v>86.878999999999991</v>
      </c>
      <c r="G265" s="122">
        <f t="shared" ref="G265:G328" si="27">SUMPRODUCT($K$3:$AI$3,$K265:$AI265)/$J$3</f>
        <v>0.90354200279941232</v>
      </c>
      <c r="H265" s="128">
        <f t="shared" ref="H265:H328" si="28">SUMPRODUCT($K$3:$AI$3,$K265:$AI265)</f>
        <v>311141.91700000002</v>
      </c>
      <c r="I265" s="122">
        <f t="shared" ref="I265:I328" si="29">CORREL($K$4:$AI$4,$K265:$AI265)</f>
        <v>-0.18881695691633943</v>
      </c>
      <c r="J265" s="128">
        <f t="shared" si="24"/>
        <v>98.116125804510503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0.84310204081632634</v>
      </c>
      <c r="F266" s="128">
        <f t="shared" si="26"/>
        <v>82.623999999999981</v>
      </c>
      <c r="G266" s="122">
        <f t="shared" si="27"/>
        <v>0.86316153537887885</v>
      </c>
      <c r="H266" s="128">
        <f t="shared" si="28"/>
        <v>297236.57999999996</v>
      </c>
      <c r="I266" s="122">
        <f t="shared" si="29"/>
        <v>-0.25678128899540853</v>
      </c>
      <c r="J266" s="128">
        <f t="shared" ref="J266:J329" si="30">$E266/$G266*100</f>
        <v>97.676043968554794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0.85312244897959211</v>
      </c>
      <c r="F267" s="128">
        <f t="shared" si="26"/>
        <v>83.606000000000023</v>
      </c>
      <c r="G267" s="122">
        <f t="shared" si="27"/>
        <v>0.8701977970600363</v>
      </c>
      <c r="H267" s="128">
        <f t="shared" si="28"/>
        <v>299659.57299999997</v>
      </c>
      <c r="I267" s="122">
        <f t="shared" si="29"/>
        <v>-0.25437262978011072</v>
      </c>
      <c r="J267" s="128">
        <f t="shared" si="30"/>
        <v>98.037762433077475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0.76712244897959181</v>
      </c>
      <c r="F268" s="128">
        <f t="shared" si="26"/>
        <v>75.177999999999997</v>
      </c>
      <c r="G268" s="122">
        <f t="shared" si="27"/>
        <v>0.79146784741460918</v>
      </c>
      <c r="H268" s="128">
        <f t="shared" si="28"/>
        <v>272548.28499999997</v>
      </c>
      <c r="I268" s="122">
        <f t="shared" si="29"/>
        <v>-0.2680788587188867</v>
      </c>
      <c r="J268" s="128">
        <f t="shared" si="30"/>
        <v>96.924019274498193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0.61526530612244901</v>
      </c>
      <c r="F269" s="128">
        <f t="shared" si="26"/>
        <v>60.296000000000006</v>
      </c>
      <c r="G269" s="122">
        <f t="shared" si="27"/>
        <v>0.66628576946085183</v>
      </c>
      <c r="H269" s="128">
        <f t="shared" si="28"/>
        <v>229440.83500000002</v>
      </c>
      <c r="I269" s="122">
        <f t="shared" si="29"/>
        <v>-0.28066782865766082</v>
      </c>
      <c r="J269" s="128">
        <f t="shared" si="30"/>
        <v>92.342555450390634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0.53008163265306119</v>
      </c>
      <c r="F270" s="128">
        <f t="shared" si="26"/>
        <v>51.947999999999993</v>
      </c>
      <c r="G270" s="122">
        <f t="shared" si="27"/>
        <v>0.5808994592836525</v>
      </c>
      <c r="H270" s="128">
        <f t="shared" si="28"/>
        <v>200037.37599999999</v>
      </c>
      <c r="I270" s="122">
        <f t="shared" si="29"/>
        <v>-0.2778033774730892</v>
      </c>
      <c r="J270" s="128">
        <f t="shared" si="30"/>
        <v>91.251872278679983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0.36814285714285711</v>
      </c>
      <c r="F271" s="128">
        <f t="shared" si="26"/>
        <v>36.077999999999996</v>
      </c>
      <c r="G271" s="122">
        <f t="shared" si="27"/>
        <v>0.44194884683962615</v>
      </c>
      <c r="H271" s="128">
        <f t="shared" si="28"/>
        <v>152188.62099999998</v>
      </c>
      <c r="I271" s="122">
        <f t="shared" si="29"/>
        <v>-0.24571755868130893</v>
      </c>
      <c r="J271" s="128">
        <f t="shared" si="30"/>
        <v>83.29987956195491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0.30018367346938779</v>
      </c>
      <c r="F272" s="128">
        <f t="shared" si="26"/>
        <v>29.418000000000003</v>
      </c>
      <c r="G272" s="122">
        <f t="shared" si="27"/>
        <v>0.37146843401343954</v>
      </c>
      <c r="H272" s="128">
        <f t="shared" si="28"/>
        <v>127918.12700000001</v>
      </c>
      <c r="I272" s="122">
        <f t="shared" si="29"/>
        <v>-0.30516456907560141</v>
      </c>
      <c r="J272" s="128">
        <f t="shared" si="30"/>
        <v>80.810008599149853</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0.13434693877551024</v>
      </c>
      <c r="F273" s="128">
        <f t="shared" si="26"/>
        <v>13.166000000000002</v>
      </c>
      <c r="G273" s="122">
        <f t="shared" si="27"/>
        <v>0.18240576957700996</v>
      </c>
      <c r="H273" s="128">
        <f t="shared" si="28"/>
        <v>62812.885999999999</v>
      </c>
      <c r="I273" s="122">
        <f t="shared" si="29"/>
        <v>-0.29696103596004841</v>
      </c>
      <c r="J273" s="128">
        <f t="shared" si="30"/>
        <v>73.652790197949443</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5.9030612244897959E-2</v>
      </c>
      <c r="F274" s="128">
        <f t="shared" si="26"/>
        <v>5.7850000000000001</v>
      </c>
      <c r="G274" s="122">
        <f t="shared" si="27"/>
        <v>6.6422028818845513E-2</v>
      </c>
      <c r="H274" s="128">
        <f t="shared" si="28"/>
        <v>22872.957000000002</v>
      </c>
      <c r="I274" s="122">
        <f t="shared" si="29"/>
        <v>-0.38388643651998311</v>
      </c>
      <c r="J274" s="128">
        <f t="shared" si="30"/>
        <v>88.872040337541705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0.64815306122448979</v>
      </c>
      <c r="F275" s="128">
        <f t="shared" si="26"/>
        <v>63.518999999999998</v>
      </c>
      <c r="G275" s="122">
        <f t="shared" si="27"/>
        <v>0.6675979881402494</v>
      </c>
      <c r="H275" s="128">
        <f t="shared" si="28"/>
        <v>229892.70799999998</v>
      </c>
      <c r="I275" s="122">
        <f t="shared" si="29"/>
        <v>0.33424107725361119</v>
      </c>
      <c r="J275" s="128">
        <f t="shared" si="30"/>
        <v>97.087329910935168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7.4959183673469404E-2</v>
      </c>
      <c r="F276" s="128">
        <f t="shared" si="26"/>
        <v>7.346000000000001</v>
      </c>
      <c r="G276" s="122">
        <f t="shared" si="27"/>
        <v>5.867328768316693E-2</v>
      </c>
      <c r="H276" s="128">
        <f t="shared" si="28"/>
        <v>20204.615999999998</v>
      </c>
      <c r="I276" s="122">
        <f t="shared" si="29"/>
        <v>-6.6868030680168153E-2</v>
      </c>
      <c r="J276" s="128">
        <f t="shared" si="30"/>
        <v>127.75691738674261</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3.3683673469387755E-2</v>
      </c>
      <c r="F277" s="128">
        <f t="shared" si="26"/>
        <v>3.3009999999999997</v>
      </c>
      <c r="G277" s="122">
        <f t="shared" si="27"/>
        <v>3.3909559237770004E-2</v>
      </c>
      <c r="H277" s="128">
        <f t="shared" si="28"/>
        <v>11677.028000000002</v>
      </c>
      <c r="I277" s="122">
        <f t="shared" si="29"/>
        <v>-0.36239175185190847</v>
      </c>
      <c r="J277" s="128">
        <f t="shared" si="30"/>
        <v>99.333858140713758</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0.14294897959183675</v>
      </c>
      <c r="F278" s="128">
        <f t="shared" si="26"/>
        <v>14.009</v>
      </c>
      <c r="G278" s="122">
        <f t="shared" si="27"/>
        <v>0.11966634432770548</v>
      </c>
      <c r="H278" s="128">
        <f t="shared" si="28"/>
        <v>41208.063000000002</v>
      </c>
      <c r="I278" s="122">
        <f t="shared" si="29"/>
        <v>1.163060012038147E-2</v>
      </c>
      <c r="J278" s="128">
        <f t="shared" si="30"/>
        <v>119.45629357605505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9.7959183673469435E-3</v>
      </c>
      <c r="F279" s="128">
        <f t="shared" si="26"/>
        <v>0.96000000000000041</v>
      </c>
      <c r="G279" s="122">
        <f t="shared" si="27"/>
        <v>9.8862956574262834E-3</v>
      </c>
      <c r="H279" s="128">
        <f t="shared" si="28"/>
        <v>3404.4250000000002</v>
      </c>
      <c r="I279" s="122">
        <f t="shared" si="29"/>
        <v>-0.17506934119138715</v>
      </c>
      <c r="J279" s="128">
        <f t="shared" si="30"/>
        <v>99.085832619101865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3.1051020408163262E-2</v>
      </c>
      <c r="F280" s="128">
        <f t="shared" si="26"/>
        <v>3.0429999999999997</v>
      </c>
      <c r="G280" s="122">
        <f t="shared" si="27"/>
        <v>4.3710199850155951E-2</v>
      </c>
      <c r="H280" s="128">
        <f t="shared" si="28"/>
        <v>15051.957000000002</v>
      </c>
      <c r="I280" s="122">
        <f t="shared" si="29"/>
        <v>-0.18186249494568452</v>
      </c>
      <c r="J280" s="128">
        <f t="shared" si="30"/>
        <v>71.038385810657587</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0.24509183673469387</v>
      </c>
      <c r="F281" s="128">
        <f t="shared" si="26"/>
        <v>24.018999999999998</v>
      </c>
      <c r="G281" s="122">
        <f t="shared" si="27"/>
        <v>0.1774202196551263</v>
      </c>
      <c r="H281" s="128">
        <f t="shared" si="28"/>
        <v>61096.071999999986</v>
      </c>
      <c r="I281" s="122">
        <f t="shared" si="29"/>
        <v>-0.14340510491656225</v>
      </c>
      <c r="J281" s="128">
        <f t="shared" si="30"/>
        <v>138.14199825200831</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0.42376530612244911</v>
      </c>
      <c r="F282" s="128">
        <f t="shared" si="26"/>
        <v>41.529000000000011</v>
      </c>
      <c r="G282" s="122">
        <f t="shared" si="27"/>
        <v>0.39638975717131592</v>
      </c>
      <c r="H282" s="128">
        <f t="shared" si="28"/>
        <v>136499.984</v>
      </c>
      <c r="I282" s="122">
        <f t="shared" si="29"/>
        <v>0.29197227964789618</v>
      </c>
      <c r="J282" s="128">
        <f t="shared" si="30"/>
        <v>106.90622006645387</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0.26623469387755111</v>
      </c>
      <c r="F283" s="128">
        <f t="shared" si="26"/>
        <v>26.091000000000008</v>
      </c>
      <c r="G283" s="122">
        <f t="shared" si="27"/>
        <v>0.3290089964513675</v>
      </c>
      <c r="H283" s="128">
        <f t="shared" si="28"/>
        <v>113296.88</v>
      </c>
      <c r="I283" s="122">
        <f t="shared" si="29"/>
        <v>7.1973722400361331E-2</v>
      </c>
      <c r="J283" s="128">
        <f t="shared" si="30"/>
        <v>80.920186605567366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6.4918367346938788E-2</v>
      </c>
      <c r="F284" s="128">
        <f t="shared" si="26"/>
        <v>6.362000000000001</v>
      </c>
      <c r="G284" s="122">
        <f t="shared" si="27"/>
        <v>9.7128694556246717E-2</v>
      </c>
      <c r="H284" s="128">
        <f t="shared" si="28"/>
        <v>33447.043000000005</v>
      </c>
      <c r="I284" s="122">
        <f t="shared" si="29"/>
        <v>-4.9206294461702438E-2</v>
      </c>
      <c r="J284" s="128">
        <f t="shared" si="30"/>
        <v>66.837475417055984</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0.11574489795918368</v>
      </c>
      <c r="F285" s="128">
        <f t="shared" si="26"/>
        <v>11.343</v>
      </c>
      <c r="G285" s="122">
        <f t="shared" si="27"/>
        <v>0.13656230725001309</v>
      </c>
      <c r="H285" s="128">
        <f t="shared" si="28"/>
        <v>47026.323000000004</v>
      </c>
      <c r="I285" s="122">
        <f t="shared" si="29"/>
        <v>2.4576162274692989E-2</v>
      </c>
      <c r="J285" s="128">
        <f t="shared" si="30"/>
        <v>84.756108980556633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1.4581632653061226E-2</v>
      </c>
      <c r="F286" s="128">
        <f t="shared" si="26"/>
        <v>1.429</v>
      </c>
      <c r="G286" s="122">
        <f t="shared" si="27"/>
        <v>1.6041706596042492E-2</v>
      </c>
      <c r="H286" s="128">
        <f t="shared" si="28"/>
        <v>5524.0900000000011</v>
      </c>
      <c r="I286" s="122">
        <f t="shared" si="29"/>
        <v>-0.22366161811848748</v>
      </c>
      <c r="J286" s="128">
        <f t="shared" si="30"/>
        <v>90.898263010610918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0.98541836734693866</v>
      </c>
      <c r="F287" s="128">
        <f t="shared" si="26"/>
        <v>96.570999999999984</v>
      </c>
      <c r="G287" s="122">
        <f t="shared" si="27"/>
        <v>0.98395829340395746</v>
      </c>
      <c r="H287" s="128">
        <f t="shared" si="28"/>
        <v>338833.91</v>
      </c>
      <c r="I287" s="122">
        <f t="shared" si="29"/>
        <v>0.22366161811849666</v>
      </c>
      <c r="J287" s="128">
        <f t="shared" si="30"/>
        <v>100.14838778765002</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0.18103061224489794</v>
      </c>
      <c r="F288" s="128">
        <f t="shared" si="26"/>
        <v>17.741</v>
      </c>
      <c r="G288" s="122">
        <f t="shared" si="27"/>
        <v>0.17915508569570043</v>
      </c>
      <c r="H288" s="128">
        <f t="shared" si="28"/>
        <v>61693.487000000008</v>
      </c>
      <c r="I288" s="122">
        <f t="shared" si="29"/>
        <v>-0.40050365729015425</v>
      </c>
      <c r="J288" s="128">
        <f t="shared" si="30"/>
        <v>101.04687318359645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0.51837755102040828</v>
      </c>
      <c r="F289" s="128">
        <f t="shared" si="26"/>
        <v>50.801000000000009</v>
      </c>
      <c r="G289" s="122">
        <f t="shared" si="27"/>
        <v>0.50068766516241814</v>
      </c>
      <c r="H289" s="128">
        <f t="shared" si="28"/>
        <v>172415.80299999999</v>
      </c>
      <c r="I289" s="122">
        <f t="shared" si="29"/>
        <v>0.47996206569938843</v>
      </c>
      <c r="J289" s="128">
        <f t="shared" si="30"/>
        <v>103.53311796731634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6.6030612244897938E-2</v>
      </c>
      <c r="F290" s="128">
        <f t="shared" si="26"/>
        <v>6.4709999999999983</v>
      </c>
      <c r="G290" s="122">
        <f t="shared" si="27"/>
        <v>7.1030747071361783E-2</v>
      </c>
      <c r="H290" s="128">
        <f t="shared" si="28"/>
        <v>24460.006000000001</v>
      </c>
      <c r="I290" s="122">
        <f t="shared" si="29"/>
        <v>0.10455875909502112</v>
      </c>
      <c r="J290" s="128">
        <f t="shared" si="30"/>
        <v>92.960605044122076</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7.5397959183673466E-2</v>
      </c>
      <c r="F291" s="128">
        <f t="shared" si="26"/>
        <v>7.3890000000000002</v>
      </c>
      <c r="G291" s="122">
        <f t="shared" si="27"/>
        <v>7.8300071437283306E-2</v>
      </c>
      <c r="H291" s="128">
        <f t="shared" si="28"/>
        <v>26963.256000000005</v>
      </c>
      <c r="I291" s="122">
        <f t="shared" si="29"/>
        <v>-0.39530128799297937</v>
      </c>
      <c r="J291" s="128">
        <f t="shared" si="30"/>
        <v>96.293602035938918</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0.15919387755102041</v>
      </c>
      <c r="F292" s="128">
        <f t="shared" si="26"/>
        <v>15.600999999999999</v>
      </c>
      <c r="G292" s="122">
        <f t="shared" si="27"/>
        <v>0.17075013793784377</v>
      </c>
      <c r="H292" s="128">
        <f t="shared" si="28"/>
        <v>58799.176000000007</v>
      </c>
      <c r="I292" s="122">
        <f t="shared" si="29"/>
        <v>3.6307126794644949E-2</v>
      </c>
      <c r="J292" s="128">
        <f t="shared" si="30"/>
        <v>93.232063805986471</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0.34541836734693876</v>
      </c>
      <c r="F293" s="128">
        <f t="shared" si="26"/>
        <v>33.850999999999999</v>
      </c>
      <c r="G293" s="122">
        <f t="shared" si="27"/>
        <v>0.37653485616712834</v>
      </c>
      <c r="H293" s="128">
        <f t="shared" si="28"/>
        <v>129662.78999999998</v>
      </c>
      <c r="I293" s="122">
        <f t="shared" si="29"/>
        <v>-0.28379270179099525</v>
      </c>
      <c r="J293" s="128">
        <f t="shared" si="30"/>
        <v>91.7360934026309</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0.65458163265306124</v>
      </c>
      <c r="F294" s="128">
        <f t="shared" si="26"/>
        <v>64.149000000000001</v>
      </c>
      <c r="G294" s="122">
        <f t="shared" si="27"/>
        <v>0.62346514383287166</v>
      </c>
      <c r="H294" s="128">
        <f t="shared" si="28"/>
        <v>214695.21000000002</v>
      </c>
      <c r="I294" s="122">
        <f t="shared" si="29"/>
        <v>0.28379270179099536</v>
      </c>
      <c r="J294" s="128">
        <f t="shared" si="30"/>
        <v>104.9908947000461</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0.20678571428571427</v>
      </c>
      <c r="F295" s="128">
        <f t="shared" si="26"/>
        <v>20.264999999999997</v>
      </c>
      <c r="G295" s="122">
        <f t="shared" si="27"/>
        <v>0.16121802891177203</v>
      </c>
      <c r="H295" s="128">
        <f t="shared" si="28"/>
        <v>55516.717999999993</v>
      </c>
      <c r="I295" s="122">
        <f t="shared" si="29"/>
        <v>0.18321679958663822</v>
      </c>
      <c r="J295" s="128">
        <f t="shared" si="30"/>
        <v>128.26463372708741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0.33970408163265298</v>
      </c>
      <c r="F296" s="128">
        <f t="shared" si="26"/>
        <v>33.29099999999999</v>
      </c>
      <c r="G296" s="122">
        <f t="shared" si="27"/>
        <v>0.31110931065925584</v>
      </c>
      <c r="H296" s="128">
        <f t="shared" si="28"/>
        <v>107132.98000000003</v>
      </c>
      <c r="I296" s="122">
        <f t="shared" si="29"/>
        <v>0.21581338362327787</v>
      </c>
      <c r="J296" s="128">
        <f t="shared" si="30"/>
        <v>109.19122957548375</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0.20631632653061227</v>
      </c>
      <c r="F297" s="128">
        <f t="shared" si="26"/>
        <v>20.219000000000001</v>
      </c>
      <c r="G297" s="122">
        <f t="shared" si="27"/>
        <v>0.21309835113457506</v>
      </c>
      <c r="H297" s="128">
        <f t="shared" si="28"/>
        <v>73382.122000000003</v>
      </c>
      <c r="I297" s="122">
        <f t="shared" si="29"/>
        <v>-3.8715233791114821E-2</v>
      </c>
      <c r="J297" s="128">
        <f t="shared" si="30"/>
        <v>96.817420422141211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0.13291836734693879</v>
      </c>
      <c r="F298" s="128">
        <f t="shared" si="26"/>
        <v>13.026000000000002</v>
      </c>
      <c r="G298" s="122">
        <f t="shared" si="27"/>
        <v>0.14212792500827628</v>
      </c>
      <c r="H298" s="128">
        <f t="shared" si="28"/>
        <v>48942.888000000006</v>
      </c>
      <c r="I298" s="122">
        <f t="shared" si="29"/>
        <v>5.4671103509727682E-2</v>
      </c>
      <c r="J298" s="128">
        <f t="shared" si="30"/>
        <v>93.520233507383438</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5.5387755102040803E-2</v>
      </c>
      <c r="F299" s="128">
        <f t="shared" si="26"/>
        <v>5.427999999999999</v>
      </c>
      <c r="G299" s="122">
        <f t="shared" si="27"/>
        <v>7.5628836850022363E-2</v>
      </c>
      <c r="H299" s="128">
        <f t="shared" si="28"/>
        <v>26043.395</v>
      </c>
      <c r="I299" s="122">
        <f t="shared" si="29"/>
        <v>-0.26223335892307059</v>
      </c>
      <c r="J299" s="128">
        <f t="shared" si="30"/>
        <v>73.236291088118747</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5.9020408163265307E-2</v>
      </c>
      <c r="F300" s="128">
        <f t="shared" si="26"/>
        <v>5.7839999999999998</v>
      </c>
      <c r="G300" s="122">
        <f t="shared" si="27"/>
        <v>9.6759790682952054E-2</v>
      </c>
      <c r="H300" s="128">
        <f t="shared" si="28"/>
        <v>33320.008000000002</v>
      </c>
      <c r="I300" s="122">
        <f t="shared" si="29"/>
        <v>-0.30562997507817269</v>
      </c>
      <c r="J300" s="128">
        <f t="shared" si="30"/>
        <v>60.996833236911932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358.54382845714287</v>
      </c>
      <c r="F301" s="128">
        <f t="shared" si="26"/>
        <v>35137.295188800003</v>
      </c>
      <c r="G301" s="122">
        <f t="shared" si="27"/>
        <v>432.19456157694361</v>
      </c>
      <c r="H301" s="128">
        <f t="shared" si="28"/>
        <v>148829654.83551314</v>
      </c>
      <c r="I301" s="122">
        <f t="shared" si="29"/>
        <v>-0.20274947576224203</v>
      </c>
      <c r="J301" s="128">
        <f t="shared" si="30"/>
        <v>82.958894056632246</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2.9163265306122451E-2</v>
      </c>
      <c r="F302" s="128">
        <f t="shared" si="26"/>
        <v>2.8580000000000001</v>
      </c>
      <c r="G302" s="122">
        <f t="shared" si="27"/>
        <v>1.9111642534803897E-2</v>
      </c>
      <c r="H302" s="128">
        <f t="shared" si="28"/>
        <v>6581.2470000000003</v>
      </c>
      <c r="I302" s="122">
        <f t="shared" si="29"/>
        <v>0.29471746875177085</v>
      </c>
      <c r="J302" s="128">
        <f t="shared" si="30"/>
        <v>152.59423805679552</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9.867346938775513E-3</v>
      </c>
      <c r="F303" s="128">
        <f t="shared" si="26"/>
        <v>0.96700000000000019</v>
      </c>
      <c r="G303" s="122">
        <f t="shared" si="27"/>
        <v>7.0991032588178593E-3</v>
      </c>
      <c r="H303" s="128">
        <f t="shared" si="28"/>
        <v>2444.6330000000003</v>
      </c>
      <c r="I303" s="122">
        <f t="shared" si="29"/>
        <v>-2.2529452619907454E-2</v>
      </c>
      <c r="J303" s="128">
        <f t="shared" si="30"/>
        <v>138.99427264308619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0.15707142857142856</v>
      </c>
      <c r="F304" s="128">
        <f t="shared" si="26"/>
        <v>15.392999999999999</v>
      </c>
      <c r="G304" s="122">
        <f t="shared" si="27"/>
        <v>0.14189717387137804</v>
      </c>
      <c r="H304" s="128">
        <f t="shared" si="28"/>
        <v>48863.426999999996</v>
      </c>
      <c r="I304" s="122">
        <f t="shared" si="29"/>
        <v>0.26956046502714504</v>
      </c>
      <c r="J304" s="128">
        <f t="shared" si="30"/>
        <v>110.69383856355388</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3.1999999999999994E-2</v>
      </c>
      <c r="F305" s="128">
        <f t="shared" si="26"/>
        <v>3.1359999999999997</v>
      </c>
      <c r="G305" s="122">
        <f t="shared" si="27"/>
        <v>2.2176058055860471E-2</v>
      </c>
      <c r="H305" s="128">
        <f t="shared" si="28"/>
        <v>7636.5029999999997</v>
      </c>
      <c r="I305" s="122">
        <f t="shared" si="29"/>
        <v>0.25731470700040304</v>
      </c>
      <c r="J305" s="128">
        <f t="shared" si="30"/>
        <v>144.29976652926081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9.4265306122448975E-2</v>
      </c>
      <c r="F306" s="128">
        <f t="shared" si="26"/>
        <v>9.2379999999999995</v>
      </c>
      <c r="G306" s="122">
        <f t="shared" si="27"/>
        <v>0.11512889783306908</v>
      </c>
      <c r="H306" s="128">
        <f t="shared" si="28"/>
        <v>39645.557000000001</v>
      </c>
      <c r="I306" s="122">
        <f t="shared" si="29"/>
        <v>-0.28516014285640168</v>
      </c>
      <c r="J306" s="128">
        <f t="shared" si="30"/>
        <v>81.878058330002233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0.51611224489795915</v>
      </c>
      <c r="F307" s="128">
        <f t="shared" si="26"/>
        <v>50.579000000000001</v>
      </c>
      <c r="G307" s="122">
        <f t="shared" si="27"/>
        <v>0.53354484286701631</v>
      </c>
      <c r="H307" s="128">
        <f t="shared" si="28"/>
        <v>183730.435</v>
      </c>
      <c r="I307" s="122">
        <f t="shared" si="29"/>
        <v>5.5309939120185801E-2</v>
      </c>
      <c r="J307" s="128">
        <f t="shared" si="30"/>
        <v>96.73268363435345</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0.32911224489795921</v>
      </c>
      <c r="F308" s="128">
        <f t="shared" si="26"/>
        <v>32.253</v>
      </c>
      <c r="G308" s="122">
        <f t="shared" si="27"/>
        <v>0.28679535541500417</v>
      </c>
      <c r="H308" s="128">
        <f t="shared" si="28"/>
        <v>98760.275000000009</v>
      </c>
      <c r="I308" s="122">
        <f t="shared" si="29"/>
        <v>0.13739959714881084</v>
      </c>
      <c r="J308" s="128">
        <f t="shared" si="30"/>
        <v>114.75508186725018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6.0571428571428561E-2</v>
      </c>
      <c r="F309" s="128">
        <f t="shared" si="26"/>
        <v>5.9359999999999991</v>
      </c>
      <c r="G309" s="122">
        <f t="shared" si="27"/>
        <v>6.4813583538062131E-2</v>
      </c>
      <c r="H309" s="128">
        <f t="shared" si="28"/>
        <v>22319.076000000001</v>
      </c>
      <c r="I309" s="122">
        <f t="shared" si="29"/>
        <v>-0.44406712226599282</v>
      </c>
      <c r="J309" s="128">
        <f t="shared" si="30"/>
        <v>93.454836571191379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0.1144591836734694</v>
      </c>
      <c r="F310" s="128">
        <f t="shared" si="26"/>
        <v>11.217000000000001</v>
      </c>
      <c r="G310" s="122">
        <f t="shared" si="27"/>
        <v>0.13274090917010783</v>
      </c>
      <c r="H310" s="128">
        <f t="shared" si="28"/>
        <v>45710.393999999993</v>
      </c>
      <c r="I310" s="122">
        <f t="shared" si="29"/>
        <v>-0.1517395672297093</v>
      </c>
      <c r="J310" s="128">
        <f t="shared" si="30"/>
        <v>86.227512218399553</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0.58009183673469378</v>
      </c>
      <c r="F311" s="128">
        <f t="shared" si="26"/>
        <v>56.84899999999999</v>
      </c>
      <c r="G311" s="122">
        <f t="shared" si="27"/>
        <v>0.60567291307302284</v>
      </c>
      <c r="H311" s="128">
        <f t="shared" si="28"/>
        <v>208568.31299999999</v>
      </c>
      <c r="I311" s="122">
        <f t="shared" si="29"/>
        <v>-0.32738837973860363</v>
      </c>
      <c r="J311" s="128">
        <f t="shared" si="30"/>
        <v>95.776420608189738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0.4649795918367346</v>
      </c>
      <c r="F312" s="128">
        <f t="shared" si="26"/>
        <v>45.567999999999991</v>
      </c>
      <c r="G312" s="122">
        <f t="shared" si="27"/>
        <v>0.5408995028429715</v>
      </c>
      <c r="H312" s="128">
        <f t="shared" si="28"/>
        <v>186263.071</v>
      </c>
      <c r="I312" s="122">
        <f t="shared" si="29"/>
        <v>-0.17275293550259013</v>
      </c>
      <c r="J312" s="128">
        <f t="shared" si="30"/>
        <v>85.964137403121782</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0.17398979591836733</v>
      </c>
      <c r="F313" s="128">
        <f t="shared" si="26"/>
        <v>17.050999999999998</v>
      </c>
      <c r="G313" s="122">
        <f t="shared" si="27"/>
        <v>0.22453121460805328</v>
      </c>
      <c r="H313" s="128">
        <f t="shared" si="28"/>
        <v>77319.12000000001</v>
      </c>
      <c r="I313" s="122">
        <f t="shared" si="29"/>
        <v>-0.23037208186227304</v>
      </c>
      <c r="J313" s="128">
        <f t="shared" si="30"/>
        <v>77.490248392450837</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9.990816326530616E-2</v>
      </c>
      <c r="F314" s="128">
        <f t="shared" si="26"/>
        <v>9.7910000000000039</v>
      </c>
      <c r="G314" s="122">
        <f t="shared" si="27"/>
        <v>0.14412144628555168</v>
      </c>
      <c r="H314" s="128">
        <f t="shared" si="28"/>
        <v>49629.373000000007</v>
      </c>
      <c r="I314" s="122">
        <f t="shared" si="29"/>
        <v>-0.28254600773440686</v>
      </c>
      <c r="J314" s="128">
        <f t="shared" si="30"/>
        <v>69.32220418282192</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0.15745918367346939</v>
      </c>
      <c r="F315" s="128">
        <f t="shared" si="26"/>
        <v>15.431000000000001</v>
      </c>
      <c r="G315" s="122">
        <f t="shared" si="27"/>
        <v>0.2149070908763554</v>
      </c>
      <c r="H315" s="128">
        <f t="shared" si="28"/>
        <v>74004.975999999995</v>
      </c>
      <c r="I315" s="122">
        <f t="shared" si="29"/>
        <v>-0.2908179153857372</v>
      </c>
      <c r="J315" s="128">
        <f t="shared" si="30"/>
        <v>73.268491528770426</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7.9775510204081634E-2</v>
      </c>
      <c r="F316" s="128">
        <f t="shared" si="26"/>
        <v>7.8179999999999996</v>
      </c>
      <c r="G316" s="122">
        <f t="shared" si="27"/>
        <v>8.2085782819042968E-2</v>
      </c>
      <c r="H316" s="128">
        <f t="shared" si="28"/>
        <v>28266.896000000001</v>
      </c>
      <c r="I316" s="122">
        <f t="shared" si="29"/>
        <v>-0.2474350454900362</v>
      </c>
      <c r="J316" s="128">
        <f t="shared" si="30"/>
        <v>97.18553866988843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0.31387755102040826</v>
      </c>
      <c r="F317" s="128">
        <f t="shared" si="26"/>
        <v>30.760000000000009</v>
      </c>
      <c r="G317" s="122">
        <f t="shared" si="27"/>
        <v>0.39262246847757276</v>
      </c>
      <c r="H317" s="128">
        <f t="shared" si="28"/>
        <v>135202.68799999999</v>
      </c>
      <c r="I317" s="122">
        <f t="shared" si="29"/>
        <v>-0.15711612683975609</v>
      </c>
      <c r="J317" s="128">
        <f t="shared" si="30"/>
        <v>79.943858597164692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0.90405102040816332</v>
      </c>
      <c r="F318" s="128">
        <f t="shared" si="26"/>
        <v>88.597000000000008</v>
      </c>
      <c r="G318" s="122">
        <f t="shared" si="27"/>
        <v>0.90157994296633159</v>
      </c>
      <c r="H318" s="128">
        <f t="shared" si="28"/>
        <v>310466.266</v>
      </c>
      <c r="I318" s="122">
        <f t="shared" si="29"/>
        <v>0.23974354591646743</v>
      </c>
      <c r="J318" s="128">
        <f t="shared" si="30"/>
        <v>100.27408300962215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0.52440816326530604</v>
      </c>
      <c r="F319" s="128">
        <f t="shared" si="26"/>
        <v>51.391999999999996</v>
      </c>
      <c r="G319" s="122">
        <f t="shared" si="27"/>
        <v>0.58386170787378255</v>
      </c>
      <c r="H319" s="128">
        <f t="shared" si="28"/>
        <v>201057.45</v>
      </c>
      <c r="I319" s="122">
        <f t="shared" si="29"/>
        <v>-0.16799743793932997</v>
      </c>
      <c r="J319" s="128">
        <f t="shared" si="30"/>
        <v>89.817187219729604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0.83413265306122464</v>
      </c>
      <c r="F320" s="128">
        <f t="shared" si="26"/>
        <v>81.745000000000019</v>
      </c>
      <c r="G320" s="122">
        <f t="shared" si="27"/>
        <v>0.85702576388525897</v>
      </c>
      <c r="H320" s="128">
        <f t="shared" si="28"/>
        <v>295123.67800000001</v>
      </c>
      <c r="I320" s="122">
        <f t="shared" si="29"/>
        <v>0.19044219187369776</v>
      </c>
      <c r="J320" s="128">
        <f t="shared" si="30"/>
        <v>97.328772157297792</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0.60004081632653039</v>
      </c>
      <c r="F321" s="128">
        <f t="shared" si="26"/>
        <v>58.803999999999981</v>
      </c>
      <c r="G321" s="122">
        <f t="shared" si="27"/>
        <v>0.62338786088895848</v>
      </c>
      <c r="H321" s="128">
        <f t="shared" si="28"/>
        <v>214668.59699999995</v>
      </c>
      <c r="I321" s="122">
        <f t="shared" si="29"/>
        <v>1.179006273197584E-2</v>
      </c>
      <c r="J321" s="128">
        <f t="shared" si="30"/>
        <v>96.254812448684049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0.39663265306122447</v>
      </c>
      <c r="F322" s="128">
        <f t="shared" si="26"/>
        <v>38.869999999999997</v>
      </c>
      <c r="G322" s="122">
        <f t="shared" si="27"/>
        <v>0.43567669111796448</v>
      </c>
      <c r="H322" s="128">
        <f t="shared" si="28"/>
        <v>150028.75400000002</v>
      </c>
      <c r="I322" s="122">
        <f t="shared" si="29"/>
        <v>-0.20511702015951258</v>
      </c>
      <c r="J322" s="128">
        <f t="shared" si="30"/>
        <v>91.038299993384683</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0.25050000000000006</v>
      </c>
      <c r="F323" s="128">
        <f t="shared" si="26"/>
        <v>24.549000000000003</v>
      </c>
      <c r="G323" s="122">
        <f t="shared" si="27"/>
        <v>0.27804053339838186</v>
      </c>
      <c r="H323" s="128">
        <f t="shared" si="28"/>
        <v>95745.481999999989</v>
      </c>
      <c r="I323" s="122">
        <f t="shared" si="29"/>
        <v>-0.14684093540424245</v>
      </c>
      <c r="J323" s="128">
        <f t="shared" si="30"/>
        <v>90.094777526943815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7.6010204081632657E-2</v>
      </c>
      <c r="F324" s="128">
        <f t="shared" si="26"/>
        <v>7.4489999999999998</v>
      </c>
      <c r="G324" s="122">
        <f t="shared" si="27"/>
        <v>0.10900753866615556</v>
      </c>
      <c r="H324" s="128">
        <f t="shared" si="28"/>
        <v>37537.617999999995</v>
      </c>
      <c r="I324" s="122">
        <f t="shared" si="29"/>
        <v>-0.30360033665336567</v>
      </c>
      <c r="J324" s="128">
        <f t="shared" si="30"/>
        <v>69.729309561258944</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9.6020408163265299E-3</v>
      </c>
      <c r="F325" s="128">
        <f t="shared" si="26"/>
        <v>0.94099999999999995</v>
      </c>
      <c r="G325" s="122">
        <f t="shared" si="27"/>
        <v>1.4649751131090318E-2</v>
      </c>
      <c r="H325" s="128">
        <f t="shared" si="28"/>
        <v>5044.759</v>
      </c>
      <c r="I325" s="122">
        <f t="shared" si="29"/>
        <v>-0.33419350731559094</v>
      </c>
      <c r="J325" s="128">
        <f t="shared" si="30"/>
        <v>65.544054164501645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6.8765306122448994E-2</v>
      </c>
      <c r="F326" s="128">
        <f t="shared" si="26"/>
        <v>6.7390000000000008</v>
      </c>
      <c r="G326" s="122">
        <f t="shared" si="27"/>
        <v>0.10119617955732116</v>
      </c>
      <c r="H326" s="128">
        <f t="shared" si="28"/>
        <v>34847.714</v>
      </c>
      <c r="I326" s="122">
        <f t="shared" si="29"/>
        <v>-0.24296606775771123</v>
      </c>
      <c r="J326" s="128">
        <f t="shared" si="30"/>
        <v>67.952472537263958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2.0591836734693884E-2</v>
      </c>
      <c r="F327" s="128">
        <f t="shared" si="26"/>
        <v>2.0180000000000007</v>
      </c>
      <c r="G327" s="122">
        <f t="shared" si="27"/>
        <v>2.7446343630756365E-2</v>
      </c>
      <c r="H327" s="128">
        <f t="shared" si="28"/>
        <v>9451.3680000000004</v>
      </c>
      <c r="I327" s="122">
        <f t="shared" si="29"/>
        <v>-0.30568911579494146</v>
      </c>
      <c r="J327" s="128">
        <f t="shared" si="30"/>
        <v>75.025792184641588</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0.1484795918367347</v>
      </c>
      <c r="F328" s="128">
        <f t="shared" si="26"/>
        <v>14.551000000000002</v>
      </c>
      <c r="G328" s="122">
        <f t="shared" si="27"/>
        <v>0.19659233994854194</v>
      </c>
      <c r="H328" s="128">
        <f t="shared" si="28"/>
        <v>67698.145000000004</v>
      </c>
      <c r="I328" s="122">
        <f t="shared" si="29"/>
        <v>-0.10136094367316326</v>
      </c>
      <c r="J328" s="128">
        <f t="shared" si="30"/>
        <v>75.526641513906014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0.15846938775510205</v>
      </c>
      <c r="F329" s="128">
        <f t="shared" ref="F329:F392" si="32">SUMPRODUCT($K$2:$AI$2,$K329:$AI329)</f>
        <v>15.530000000000001</v>
      </c>
      <c r="G329" s="122">
        <f t="shared" ref="G329:G392" si="33">SUMPRODUCT($K$3:$AI$3,$K329:$AI329)/$J$3</f>
        <v>0.217653447865303</v>
      </c>
      <c r="H329" s="128">
        <f t="shared" ref="H329:H392" si="34">SUMPRODUCT($K$3:$AI$3,$K329:$AI329)</f>
        <v>74950.706000000006</v>
      </c>
      <c r="I329" s="122">
        <f t="shared" ref="I329:I392" si="35">CORREL($K$4:$AI$4,$K329:$AI329)</f>
        <v>-0.29249285130743063</v>
      </c>
      <c r="J329" s="128">
        <f t="shared" si="30"/>
        <v>72.808121952275442</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4.3051020408163269E-2</v>
      </c>
      <c r="F330" s="128">
        <f t="shared" si="32"/>
        <v>4.2190000000000003</v>
      </c>
      <c r="G330" s="122">
        <f t="shared" si="33"/>
        <v>6.8126809889707804E-2</v>
      </c>
      <c r="H330" s="128">
        <f t="shared" si="34"/>
        <v>23460.011999999999</v>
      </c>
      <c r="I330" s="122">
        <f t="shared" si="35"/>
        <v>-0.29121608068540827</v>
      </c>
      <c r="J330" s="128">
        <f t="shared" ref="J330:J393" si="36">$E330/$G330*100</f>
        <v>63.192479550796001</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0.13723469387755105</v>
      </c>
      <c r="F331" s="128">
        <f t="shared" si="32"/>
        <v>13.449000000000002</v>
      </c>
      <c r="G331" s="122">
        <f t="shared" si="33"/>
        <v>0.13085599289111913</v>
      </c>
      <c r="H331" s="128">
        <f t="shared" si="34"/>
        <v>45061.308000000005</v>
      </c>
      <c r="I331" s="122">
        <f t="shared" si="35"/>
        <v>0.34829730381376789</v>
      </c>
      <c r="J331" s="128">
        <f t="shared" si="36"/>
        <v>104.87459599327593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0.10510204081632656</v>
      </c>
      <c r="F332" s="128">
        <f t="shared" si="32"/>
        <v>10.300000000000002</v>
      </c>
      <c r="G332" s="122">
        <f t="shared" si="33"/>
        <v>0.10553826250588051</v>
      </c>
      <c r="H332" s="128">
        <f t="shared" si="34"/>
        <v>36342.945</v>
      </c>
      <c r="I332" s="122">
        <f t="shared" si="35"/>
        <v>9.7899266300418009E-2</v>
      </c>
      <c r="J332" s="128">
        <f t="shared" si="36"/>
        <v>99.586669631282163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0.11770408163265306</v>
      </c>
      <c r="F333" s="128">
        <f t="shared" si="32"/>
        <v>11.535</v>
      </c>
      <c r="G333" s="122">
        <f t="shared" si="33"/>
        <v>0.12831599091643003</v>
      </c>
      <c r="H333" s="128">
        <f t="shared" si="34"/>
        <v>44186.638000000014</v>
      </c>
      <c r="I333" s="122">
        <f t="shared" si="35"/>
        <v>-0.1655656537122088</v>
      </c>
      <c r="J333" s="128">
        <f t="shared" si="36"/>
        <v>91.729862187879348</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0.16410204081632651</v>
      </c>
      <c r="F334" s="128">
        <f t="shared" si="32"/>
        <v>16.081999999999997</v>
      </c>
      <c r="G334" s="122">
        <f t="shared" si="33"/>
        <v>0.21902618495867671</v>
      </c>
      <c r="H334" s="128">
        <f t="shared" si="34"/>
        <v>75423.418999999994</v>
      </c>
      <c r="I334" s="122">
        <f t="shared" si="35"/>
        <v>-0.23212899068465009</v>
      </c>
      <c r="J334" s="128">
        <f t="shared" si="36"/>
        <v>74.923480426455569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0.11797959183673468</v>
      </c>
      <c r="F335" s="128">
        <f t="shared" si="32"/>
        <v>11.561999999999998</v>
      </c>
      <c r="G335" s="122">
        <f t="shared" si="33"/>
        <v>0.12466769176264235</v>
      </c>
      <c r="H335" s="128">
        <f t="shared" si="34"/>
        <v>42930.316999999995</v>
      </c>
      <c r="I335" s="122">
        <f t="shared" si="35"/>
        <v>9.4876606913835551E-2</v>
      </c>
      <c r="J335" s="128">
        <f t="shared" si="36"/>
        <v>94.635258075812217</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6.5775510204081622E-2</v>
      </c>
      <c r="F336" s="128">
        <f t="shared" si="32"/>
        <v>6.4459999999999988</v>
      </c>
      <c r="G336" s="122">
        <f t="shared" si="33"/>
        <v>6.7067595351349471E-2</v>
      </c>
      <c r="H336" s="128">
        <f t="shared" si="34"/>
        <v>23095.262999999999</v>
      </c>
      <c r="I336" s="122">
        <f t="shared" si="35"/>
        <v>0.15944185027566182</v>
      </c>
      <c r="J336" s="128">
        <f t="shared" si="36"/>
        <v>98.073458366146937</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2.395918367346939E-2</v>
      </c>
      <c r="F337" s="128">
        <f t="shared" si="32"/>
        <v>2.3480000000000003</v>
      </c>
      <c r="G337" s="122">
        <f t="shared" si="33"/>
        <v>2.5353646495797976E-2</v>
      </c>
      <c r="H337" s="128">
        <f t="shared" si="34"/>
        <v>8730.7309999999998</v>
      </c>
      <c r="I337" s="122">
        <f t="shared" si="35"/>
        <v>-0.17131526956083371</v>
      </c>
      <c r="J337" s="128">
        <f t="shared" si="36"/>
        <v>94.499951624080197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1.0428571428571429E-2</v>
      </c>
      <c r="F338" s="128">
        <f t="shared" si="32"/>
        <v>1.022</v>
      </c>
      <c r="G338" s="122">
        <f t="shared" si="33"/>
        <v>1.2053708640426531E-2</v>
      </c>
      <c r="H338" s="128">
        <f t="shared" si="34"/>
        <v>4150.7909999999993</v>
      </c>
      <c r="I338" s="122">
        <f t="shared" si="35"/>
        <v>1.96159412257619E-2</v>
      </c>
      <c r="J338" s="128">
        <f t="shared" si="36"/>
        <v>86.51753364599665</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3.4520408163265306E-2</v>
      </c>
      <c r="F339" s="128">
        <f t="shared" si="32"/>
        <v>3.383</v>
      </c>
      <c r="G339" s="122">
        <f t="shared" si="33"/>
        <v>4.3618182240575211E-2</v>
      </c>
      <c r="H339" s="128">
        <f t="shared" si="34"/>
        <v>15020.269999999999</v>
      </c>
      <c r="I339" s="122">
        <f t="shared" si="35"/>
        <v>-0.37156039980956201</v>
      </c>
      <c r="J339" s="128">
        <f t="shared" si="36"/>
        <v>79.142243876346527</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3.4357142857142857E-2</v>
      </c>
      <c r="F340" s="128">
        <f t="shared" si="32"/>
        <v>3.367</v>
      </c>
      <c r="G340" s="122">
        <f t="shared" si="33"/>
        <v>4.4057106267314836E-2</v>
      </c>
      <c r="H340" s="128">
        <f t="shared" si="34"/>
        <v>15171.417000000001</v>
      </c>
      <c r="I340" s="122">
        <f t="shared" si="35"/>
        <v>-0.26510322413663107</v>
      </c>
      <c r="J340" s="128">
        <f t="shared" si="36"/>
        <v>77.983203546511177</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0.33741836734693875</v>
      </c>
      <c r="F341" s="128">
        <f t="shared" si="32"/>
        <v>33.067</v>
      </c>
      <c r="G341" s="122">
        <f t="shared" si="33"/>
        <v>0.34246932262354873</v>
      </c>
      <c r="H341" s="128">
        <f t="shared" si="34"/>
        <v>117932.05099999999</v>
      </c>
      <c r="I341" s="122">
        <f t="shared" si="35"/>
        <v>0.30756717514678944</v>
      </c>
      <c r="J341" s="128">
        <f t="shared" si="36"/>
        <v>98.525136430347629</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0.24176530612244895</v>
      </c>
      <c r="F342" s="128">
        <f t="shared" si="32"/>
        <v>23.692999999999998</v>
      </c>
      <c r="G342" s="122">
        <f t="shared" si="33"/>
        <v>0.23989538793929568</v>
      </c>
      <c r="H342" s="128">
        <f t="shared" si="34"/>
        <v>82609.895999999979</v>
      </c>
      <c r="I342" s="122">
        <f t="shared" si="35"/>
        <v>0.44304794184643109</v>
      </c>
      <c r="J342" s="128">
        <f t="shared" si="36"/>
        <v>100.77947233551086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0.33995918367346939</v>
      </c>
      <c r="F343" s="128">
        <f t="shared" si="32"/>
        <v>33.316000000000003</v>
      </c>
      <c r="G343" s="122">
        <f t="shared" si="33"/>
        <v>0.34096067464673391</v>
      </c>
      <c r="H343" s="128">
        <f t="shared" si="34"/>
        <v>117412.53599999999</v>
      </c>
      <c r="I343" s="122">
        <f t="shared" si="35"/>
        <v>-9.2320941505720129E-3</v>
      </c>
      <c r="J343" s="128">
        <f t="shared" si="36"/>
        <v>99.706273758901332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5.4255102040816322E-2</v>
      </c>
      <c r="F344" s="128">
        <f t="shared" si="32"/>
        <v>5.3169999999999993</v>
      </c>
      <c r="G344" s="122">
        <f t="shared" si="33"/>
        <v>6.2321586836954566E-2</v>
      </c>
      <c r="H344" s="128">
        <f t="shared" si="34"/>
        <v>21460.937000000002</v>
      </c>
      <c r="I344" s="122">
        <f t="shared" si="35"/>
        <v>-0.37224928370061372</v>
      </c>
      <c r="J344" s="128">
        <f t="shared" si="36"/>
        <v>87.056676176680568</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0.16289795918367347</v>
      </c>
      <c r="F345" s="128">
        <f t="shared" si="32"/>
        <v>15.964</v>
      </c>
      <c r="G345" s="122">
        <f t="shared" si="33"/>
        <v>0.18779066552831647</v>
      </c>
      <c r="H345" s="128">
        <f t="shared" si="34"/>
        <v>64667.218000000001</v>
      </c>
      <c r="I345" s="122">
        <f t="shared" si="35"/>
        <v>-0.3296333665529404</v>
      </c>
      <c r="J345" s="128">
        <f t="shared" si="36"/>
        <v>86.744438934378508</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5.0836734693877554E-2</v>
      </c>
      <c r="F346" s="128">
        <f t="shared" si="32"/>
        <v>4.9820000000000002</v>
      </c>
      <c r="G346" s="122">
        <f t="shared" si="33"/>
        <v>5.5315659865604966E-2</v>
      </c>
      <c r="H346" s="128">
        <f t="shared" si="34"/>
        <v>19048.389999999996</v>
      </c>
      <c r="I346" s="122">
        <f t="shared" si="35"/>
        <v>-0.44384801986192285</v>
      </c>
      <c r="J346" s="128">
        <f t="shared" si="36"/>
        <v>91.902970727259842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4.4734693877551017E-2</v>
      </c>
      <c r="F347" s="128">
        <f t="shared" si="32"/>
        <v>4.3839999999999995</v>
      </c>
      <c r="G347" s="122">
        <f t="shared" si="33"/>
        <v>4.6689715354369582E-2</v>
      </c>
      <c r="H347" s="128">
        <f t="shared" si="34"/>
        <v>16077.977000000001</v>
      </c>
      <c r="I347" s="122">
        <f t="shared" si="35"/>
        <v>-0.38250994839512026</v>
      </c>
      <c r="J347" s="128">
        <f t="shared" si="36"/>
        <v>95.812736355361821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0.39902040816326528</v>
      </c>
      <c r="F348" s="128">
        <f t="shared" si="32"/>
        <v>39.103999999999999</v>
      </c>
      <c r="G348" s="122">
        <f t="shared" si="33"/>
        <v>0.38615227176368772</v>
      </c>
      <c r="H348" s="128">
        <f t="shared" si="34"/>
        <v>132974.62399999998</v>
      </c>
      <c r="I348" s="122">
        <f t="shared" si="35"/>
        <v>8.0431272025688672E-2</v>
      </c>
      <c r="J348" s="128">
        <f t="shared" si="36"/>
        <v>103.33239950675532</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0.37607142857142861</v>
      </c>
      <c r="F349" s="128">
        <f t="shared" si="32"/>
        <v>36.855000000000004</v>
      </c>
      <c r="G349" s="122">
        <f t="shared" si="33"/>
        <v>0.38837008287886443</v>
      </c>
      <c r="H349" s="128">
        <f t="shared" si="34"/>
        <v>133738.345</v>
      </c>
      <c r="I349" s="122">
        <f t="shared" si="35"/>
        <v>0.15447094142807039</v>
      </c>
      <c r="J349" s="128">
        <f t="shared" si="36"/>
        <v>96.833264236969598</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0.11671428571428574</v>
      </c>
      <c r="F350" s="128">
        <f t="shared" si="32"/>
        <v>11.438000000000002</v>
      </c>
      <c r="G350" s="122">
        <f t="shared" si="33"/>
        <v>0.11839623299008591</v>
      </c>
      <c r="H350" s="128">
        <f t="shared" si="34"/>
        <v>40770.69</v>
      </c>
      <c r="I350" s="122">
        <f t="shared" si="35"/>
        <v>-0.46937489923981268</v>
      </c>
      <c r="J350" s="128">
        <f t="shared" si="36"/>
        <v>98.579391224431106</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5.2336734693877549E-2</v>
      </c>
      <c r="F351" s="128">
        <f t="shared" si="32"/>
        <v>5.1289999999999996</v>
      </c>
      <c r="G351" s="122">
        <f t="shared" si="33"/>
        <v>5.0652353074416748E-2</v>
      </c>
      <c r="H351" s="128">
        <f t="shared" si="34"/>
        <v>17442.543000000001</v>
      </c>
      <c r="I351" s="122">
        <f t="shared" si="35"/>
        <v>-0.20331989475277559</v>
      </c>
      <c r="J351" s="128">
        <f t="shared" si="36"/>
        <v>103.32537684278194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5.5683673469387761E-2</v>
      </c>
      <c r="F352" s="128">
        <f t="shared" si="32"/>
        <v>5.4570000000000007</v>
      </c>
      <c r="G352" s="122">
        <f t="shared" si="33"/>
        <v>5.6458246940683819E-2</v>
      </c>
      <c r="H352" s="128">
        <f t="shared" si="34"/>
        <v>19441.848999999998</v>
      </c>
      <c r="I352" s="122">
        <f t="shared" si="35"/>
        <v>5.006554972249002E-2</v>
      </c>
      <c r="J352" s="128">
        <f t="shared" si="36"/>
        <v>98.628059648912156</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0.15239795918367349</v>
      </c>
      <c r="F353" s="128">
        <f t="shared" si="32"/>
        <v>14.935000000000002</v>
      </c>
      <c r="G353" s="122">
        <f t="shared" si="33"/>
        <v>0.14201135155855243</v>
      </c>
      <c r="H353" s="128">
        <f t="shared" si="34"/>
        <v>48902.744999999995</v>
      </c>
      <c r="I353" s="122">
        <f t="shared" si="35"/>
        <v>-3.1139091801103771E-2</v>
      </c>
      <c r="J353" s="128">
        <f t="shared" si="36"/>
        <v>107.31392773262817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0.37477551020408167</v>
      </c>
      <c r="F354" s="128">
        <f t="shared" si="32"/>
        <v>36.728000000000002</v>
      </c>
      <c r="G354" s="122">
        <f t="shared" si="33"/>
        <v>0.38671856614337402</v>
      </c>
      <c r="H354" s="128">
        <f t="shared" si="34"/>
        <v>133169.63199999998</v>
      </c>
      <c r="I354" s="122">
        <f t="shared" si="35"/>
        <v>-0.15136671166057195</v>
      </c>
      <c r="J354" s="128">
        <f t="shared" si="36"/>
        <v>96.911693157533975</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0.20100000000000001</v>
      </c>
      <c r="F355" s="128">
        <f t="shared" si="32"/>
        <v>19.698</v>
      </c>
      <c r="G355" s="122">
        <f t="shared" si="33"/>
        <v>0.2103772846862858</v>
      </c>
      <c r="H355" s="128">
        <f t="shared" si="34"/>
        <v>72445.10100000001</v>
      </c>
      <c r="I355" s="122">
        <f t="shared" si="35"/>
        <v>-7.4296933595009662E-2</v>
      </c>
      <c r="J355" s="128">
        <f t="shared" si="36"/>
        <v>95.542634414989635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9.2918367346938757E-2</v>
      </c>
      <c r="F356" s="128">
        <f t="shared" si="32"/>
        <v>9.1059999999999981</v>
      </c>
      <c r="G356" s="122">
        <f t="shared" si="33"/>
        <v>8.2695087670389522E-2</v>
      </c>
      <c r="H356" s="128">
        <f t="shared" si="34"/>
        <v>28476.714999999993</v>
      </c>
      <c r="I356" s="122">
        <f t="shared" si="35"/>
        <v>4.1149171366324414E-2</v>
      </c>
      <c r="J356" s="128">
        <f t="shared" si="36"/>
        <v>112.36262027715324</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0.17859183673469387</v>
      </c>
      <c r="F357" s="128">
        <f t="shared" si="32"/>
        <v>17.501999999999999</v>
      </c>
      <c r="G357" s="122">
        <f t="shared" si="33"/>
        <v>0.17795913264683846</v>
      </c>
      <c r="H357" s="128">
        <f t="shared" si="34"/>
        <v>61281.650999999998</v>
      </c>
      <c r="I357" s="122">
        <f t="shared" si="35"/>
        <v>0.30490375879428522</v>
      </c>
      <c r="J357" s="128">
        <f t="shared" si="36"/>
        <v>100.35553336232033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0.64548979591836741</v>
      </c>
      <c r="F358" s="128">
        <f t="shared" si="32"/>
        <v>63.258000000000003</v>
      </c>
      <c r="G358" s="122">
        <f t="shared" si="33"/>
        <v>0.60999255426039178</v>
      </c>
      <c r="H358" s="128">
        <f t="shared" si="34"/>
        <v>210055.81599999999</v>
      </c>
      <c r="I358" s="122">
        <f t="shared" si="35"/>
        <v>0.64012268979818132</v>
      </c>
      <c r="J358" s="128">
        <f t="shared" si="36"/>
        <v>105.81929097495552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9.2142857142857151E-2</v>
      </c>
      <c r="F359" s="128">
        <f t="shared" si="32"/>
        <v>9.0300000000000011</v>
      </c>
      <c r="G359" s="122">
        <f t="shared" si="33"/>
        <v>0.1031503377299206</v>
      </c>
      <c r="H359" s="128">
        <f t="shared" si="34"/>
        <v>35520.644</v>
      </c>
      <c r="I359" s="122">
        <f t="shared" si="35"/>
        <v>-0.37301708838180686</v>
      </c>
      <c r="J359" s="128">
        <f t="shared" si="36"/>
        <v>89.328701360256872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0.16825510204081634</v>
      </c>
      <c r="F360" s="128">
        <f t="shared" si="32"/>
        <v>16.489000000000001</v>
      </c>
      <c r="G360" s="122">
        <f t="shared" si="33"/>
        <v>0.18858232711306258</v>
      </c>
      <c r="H360" s="128">
        <f t="shared" si="34"/>
        <v>64939.833000000006</v>
      </c>
      <c r="I360" s="122">
        <f t="shared" si="35"/>
        <v>-0.58819569127950233</v>
      </c>
      <c r="J360" s="128">
        <f t="shared" si="36"/>
        <v>89.221033920077105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5.6438775510204091E-2</v>
      </c>
      <c r="F361" s="128">
        <f t="shared" si="32"/>
        <v>5.5310000000000006</v>
      </c>
      <c r="G361" s="122">
        <f t="shared" si="33"/>
        <v>5.9180428507541571E-2</v>
      </c>
      <c r="H361" s="128">
        <f t="shared" si="34"/>
        <v>20379.254000000001</v>
      </c>
      <c r="I361" s="122">
        <f t="shared" si="35"/>
        <v>-0.44145238119412211</v>
      </c>
      <c r="J361" s="128">
        <f t="shared" si="36"/>
        <v>95.367297827206329</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9.5000000000000032E-3</v>
      </c>
      <c r="F362" s="128">
        <f t="shared" si="32"/>
        <v>0.93100000000000027</v>
      </c>
      <c r="G362" s="122">
        <f t="shared" si="33"/>
        <v>9.3952456455200697E-3</v>
      </c>
      <c r="H362" s="128">
        <f t="shared" si="34"/>
        <v>3235.3280000000004</v>
      </c>
      <c r="I362" s="122">
        <f t="shared" si="35"/>
        <v>-0.1945880060124083</v>
      </c>
      <c r="J362" s="128">
        <f t="shared" si="36"/>
        <v>101.11497195956642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2.8183673469387754E-2</v>
      </c>
      <c r="F363" s="128">
        <f t="shared" si="32"/>
        <v>2.762</v>
      </c>
      <c r="G363" s="122">
        <f t="shared" si="33"/>
        <v>2.9811170351785061E-2</v>
      </c>
      <c r="H363" s="128">
        <f t="shared" si="34"/>
        <v>10265.715</v>
      </c>
      <c r="I363" s="122">
        <f t="shared" si="35"/>
        <v>-0.35034403685678589</v>
      </c>
      <c r="J363" s="128">
        <f t="shared" si="36"/>
        <v>94.540647471427249</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0.58515306122448996</v>
      </c>
      <c r="F364" s="128">
        <f t="shared" si="32"/>
        <v>57.345000000000013</v>
      </c>
      <c r="G364" s="122">
        <f t="shared" si="33"/>
        <v>0.57184467618002199</v>
      </c>
      <c r="H364" s="128">
        <f t="shared" si="34"/>
        <v>196919.28900000002</v>
      </c>
      <c r="I364" s="122">
        <f t="shared" si="35"/>
        <v>0.11649925259418871</v>
      </c>
      <c r="J364" s="128">
        <f t="shared" si="36"/>
        <v>102.32727270163102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0.54914285714285704</v>
      </c>
      <c r="F365" s="128">
        <f t="shared" si="32"/>
        <v>53.815999999999995</v>
      </c>
      <c r="G365" s="122">
        <f t="shared" si="33"/>
        <v>0.59358007945219815</v>
      </c>
      <c r="H365" s="128">
        <f t="shared" si="34"/>
        <v>204404.04900000006</v>
      </c>
      <c r="I365" s="122">
        <f t="shared" si="35"/>
        <v>-0.21576134363100338</v>
      </c>
      <c r="J365" s="128">
        <f t="shared" si="36"/>
        <v>92.513693796740753</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0.36518367346938779</v>
      </c>
      <c r="F366" s="128">
        <f t="shared" si="32"/>
        <v>35.788000000000004</v>
      </c>
      <c r="G366" s="122">
        <f t="shared" si="33"/>
        <v>0.3782711248177768</v>
      </c>
      <c r="H366" s="128">
        <f t="shared" si="34"/>
        <v>130260.68799999998</v>
      </c>
      <c r="I366" s="122">
        <f t="shared" si="35"/>
        <v>-0.17572929575458063</v>
      </c>
      <c r="J366" s="128">
        <f t="shared" si="36"/>
        <v>96.540192869679501</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0.35265306122448981</v>
      </c>
      <c r="F367" s="128">
        <f t="shared" si="32"/>
        <v>34.56</v>
      </c>
      <c r="G367" s="122">
        <f t="shared" si="33"/>
        <v>0.40765253602355689</v>
      </c>
      <c r="H367" s="128">
        <f t="shared" si="34"/>
        <v>140378.41200000001</v>
      </c>
      <c r="I367" s="122">
        <f t="shared" si="35"/>
        <v>-0.23745620722548549</v>
      </c>
      <c r="J367" s="128">
        <f t="shared" si="36"/>
        <v>86.508246622096607</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6.4214285714285724E-2</v>
      </c>
      <c r="F368" s="128">
        <f t="shared" si="32"/>
        <v>6.293000000000001</v>
      </c>
      <c r="G368" s="122">
        <f t="shared" si="33"/>
        <v>6.9939742941938318E-2</v>
      </c>
      <c r="H368" s="128">
        <f t="shared" si="34"/>
        <v>24084.309999999998</v>
      </c>
      <c r="I368" s="122">
        <f t="shared" si="35"/>
        <v>-0.36744705906369279</v>
      </c>
      <c r="J368" s="128">
        <f t="shared" si="36"/>
        <v>91.813728522843334</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0.26628571428571429</v>
      </c>
      <c r="F369" s="128">
        <f t="shared" si="32"/>
        <v>26.096</v>
      </c>
      <c r="G369" s="122">
        <f t="shared" si="33"/>
        <v>0.25257830223197952</v>
      </c>
      <c r="H369" s="128">
        <f t="shared" si="34"/>
        <v>86977.359000000011</v>
      </c>
      <c r="I369" s="122">
        <f t="shared" si="35"/>
        <v>0.35367076232114314</v>
      </c>
      <c r="J369" s="128">
        <f t="shared" si="36"/>
        <v>105.42699508730773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0.17770408163265305</v>
      </c>
      <c r="F370" s="128">
        <f t="shared" si="32"/>
        <v>17.414999999999999</v>
      </c>
      <c r="G370" s="122">
        <f t="shared" si="33"/>
        <v>0.17966376561601591</v>
      </c>
      <c r="H370" s="128">
        <f t="shared" si="34"/>
        <v>61868.655000000006</v>
      </c>
      <c r="I370" s="122">
        <f t="shared" si="35"/>
        <v>7.2494581855491513E-2</v>
      </c>
      <c r="J370" s="128">
        <f t="shared" si="36"/>
        <v>98.909249187423157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0.30242857142857144</v>
      </c>
      <c r="F371" s="128">
        <f t="shared" si="32"/>
        <v>29.638000000000002</v>
      </c>
      <c r="G371" s="122">
        <f t="shared" si="33"/>
        <v>0.35218290848477457</v>
      </c>
      <c r="H371" s="128">
        <f t="shared" si="34"/>
        <v>121277.00199999999</v>
      </c>
      <c r="I371" s="122">
        <f t="shared" si="35"/>
        <v>-0.25868756451203168</v>
      </c>
      <c r="J371" s="128">
        <f t="shared" si="36"/>
        <v>85.872586131375499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0.17668367346938776</v>
      </c>
      <c r="F372" s="128">
        <f t="shared" si="32"/>
        <v>17.315000000000001</v>
      </c>
      <c r="G372" s="122">
        <f t="shared" si="33"/>
        <v>0.19410742018480767</v>
      </c>
      <c r="H372" s="128">
        <f t="shared" si="34"/>
        <v>66842.442999999999</v>
      </c>
      <c r="I372" s="122">
        <f t="shared" si="35"/>
        <v>-0.26023717949256009</v>
      </c>
      <c r="J372" s="128">
        <f t="shared" si="36"/>
        <v>91.023657571240221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0.17464285714285716</v>
      </c>
      <c r="F373" s="128">
        <f t="shared" si="32"/>
        <v>17.115000000000002</v>
      </c>
      <c r="G373" s="122">
        <f t="shared" si="33"/>
        <v>0.21604000487864372</v>
      </c>
      <c r="H373" s="128">
        <f t="shared" si="34"/>
        <v>74395.103999999992</v>
      </c>
      <c r="I373" s="122">
        <f t="shared" si="35"/>
        <v>-0.26893477357852796</v>
      </c>
      <c r="J373" s="128">
        <f t="shared" si="36"/>
        <v>80.838202739793203</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7.7214285714285721E-2</v>
      </c>
      <c r="F374" s="128">
        <f t="shared" si="32"/>
        <v>7.5670000000000002</v>
      </c>
      <c r="G374" s="122">
        <f t="shared" si="33"/>
        <v>8.0815944453156319E-2</v>
      </c>
      <c r="H374" s="128">
        <f t="shared" si="34"/>
        <v>27829.617000000002</v>
      </c>
      <c r="I374" s="122">
        <f t="shared" si="35"/>
        <v>-0.42076938071613429</v>
      </c>
      <c r="J374" s="128">
        <f t="shared" si="36"/>
        <v>95.54338099586495</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9.9377551020408156E-2</v>
      </c>
      <c r="F375" s="128">
        <f t="shared" si="32"/>
        <v>9.738999999999999</v>
      </c>
      <c r="G375" s="122">
        <f t="shared" si="33"/>
        <v>0.10752268859733183</v>
      </c>
      <c r="H375" s="128">
        <f t="shared" si="34"/>
        <v>37026.297999999995</v>
      </c>
      <c r="I375" s="122">
        <f t="shared" si="35"/>
        <v>2.7421674985295356E-2</v>
      </c>
      <c r="J375" s="128">
        <f t="shared" si="36"/>
        <v>92.424726647761872</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3.4816326530612243E-2</v>
      </c>
      <c r="F376" s="128">
        <f t="shared" si="32"/>
        <v>3.4119999999999999</v>
      </c>
      <c r="G376" s="122">
        <f t="shared" si="33"/>
        <v>3.3104516230202295E-2</v>
      </c>
      <c r="H376" s="128">
        <f t="shared" si="34"/>
        <v>11399.805000000002</v>
      </c>
      <c r="I376" s="122">
        <f t="shared" si="35"/>
        <v>-0.18150276251504838</v>
      </c>
      <c r="J376" s="128">
        <f t="shared" si="36"/>
        <v>105.17092679592825</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0.34902040816326541</v>
      </c>
      <c r="F377" s="128">
        <f t="shared" si="32"/>
        <v>34.204000000000008</v>
      </c>
      <c r="G377" s="122">
        <f t="shared" si="33"/>
        <v>0.37604644875391308</v>
      </c>
      <c r="H377" s="128">
        <f t="shared" si="34"/>
        <v>129494.603</v>
      </c>
      <c r="I377" s="122">
        <f t="shared" si="35"/>
        <v>-0.15679844077030894</v>
      </c>
      <c r="J377" s="128">
        <f t="shared" si="36"/>
        <v>92.813111071729963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0.24028571428571424</v>
      </c>
      <c r="F378" s="128">
        <f t="shared" si="32"/>
        <v>23.547999999999995</v>
      </c>
      <c r="G378" s="122">
        <f t="shared" si="33"/>
        <v>0.24726788981234649</v>
      </c>
      <c r="H378" s="128">
        <f t="shared" si="34"/>
        <v>85148.676000000007</v>
      </c>
      <c r="I378" s="122">
        <f t="shared" si="35"/>
        <v>-6.1514903989545774E-2</v>
      </c>
      <c r="J378" s="128">
        <f t="shared" si="36"/>
        <v>97.176270832443677</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0.13941836734693877</v>
      </c>
      <c r="F379" s="128">
        <f t="shared" si="32"/>
        <v>13.663</v>
      </c>
      <c r="G379" s="122">
        <f t="shared" si="33"/>
        <v>0.16240357709128289</v>
      </c>
      <c r="H379" s="128">
        <f t="shared" si="34"/>
        <v>55924.97099999999</v>
      </c>
      <c r="I379" s="122">
        <f t="shared" si="35"/>
        <v>-0.22884848266149566</v>
      </c>
      <c r="J379" s="128">
        <f t="shared" si="36"/>
        <v>85.846857467046604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1.1714285714285715E-2</v>
      </c>
      <c r="F380" s="128">
        <f t="shared" si="32"/>
        <v>1.1480000000000001</v>
      </c>
      <c r="G380" s="122">
        <f t="shared" si="33"/>
        <v>1.2078888830809799E-2</v>
      </c>
      <c r="H380" s="128">
        <f t="shared" si="34"/>
        <v>4159.4620000000004</v>
      </c>
      <c r="I380" s="122">
        <f t="shared" si="35"/>
        <v>-0.35750972095282113</v>
      </c>
      <c r="J380" s="128">
        <f t="shared" si="36"/>
        <v>96.981484624694247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4.1740102040816334</v>
      </c>
      <c r="F381" s="128">
        <f t="shared" si="32"/>
        <v>409.05300000000005</v>
      </c>
      <c r="G381" s="122">
        <f t="shared" si="33"/>
        <v>4.9938132205437356</v>
      </c>
      <c r="H381" s="128">
        <f t="shared" si="34"/>
        <v>1719659.5329999998</v>
      </c>
      <c r="I381" s="122">
        <f t="shared" si="35"/>
        <v>-0.26283330450871895</v>
      </c>
      <c r="J381" s="128">
        <f t="shared" si="36"/>
        <v>83.583626774634538</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0.5526938775510204</v>
      </c>
      <c r="F382" s="128">
        <f t="shared" si="32"/>
        <v>54.164000000000001</v>
      </c>
      <c r="G382" s="122">
        <f t="shared" si="33"/>
        <v>0.61511820547221219</v>
      </c>
      <c r="H382" s="128">
        <f t="shared" si="34"/>
        <v>211820.87500000003</v>
      </c>
      <c r="I382" s="122">
        <f t="shared" si="35"/>
        <v>-0.17313549471894982</v>
      </c>
      <c r="J382" s="128">
        <f t="shared" si="36"/>
        <v>89.851653330066853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7.4081632653061211E-2</v>
      </c>
      <c r="F383" s="128">
        <f t="shared" si="32"/>
        <v>7.259999999999998</v>
      </c>
      <c r="G383" s="122">
        <f t="shared" si="33"/>
        <v>9.0093080456966304E-2</v>
      </c>
      <c r="H383" s="128">
        <f t="shared" si="34"/>
        <v>31024.273000000001</v>
      </c>
      <c r="I383" s="122">
        <f t="shared" si="35"/>
        <v>-0.10159826386502915</v>
      </c>
      <c r="J383" s="128">
        <f t="shared" si="36"/>
        <v>82.227882848835335</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4.6785714285714278E-2</v>
      </c>
      <c r="F384" s="128">
        <f t="shared" si="32"/>
        <v>4.5849999999999991</v>
      </c>
      <c r="G384" s="122">
        <f t="shared" si="33"/>
        <v>3.6556412222164138E-2</v>
      </c>
      <c r="H384" s="128">
        <f t="shared" si="34"/>
        <v>12588.492999999999</v>
      </c>
      <c r="I384" s="122">
        <f t="shared" si="35"/>
        <v>0.25267466298287006</v>
      </c>
      <c r="J384" s="128">
        <f t="shared" si="36"/>
        <v>127.98223742905526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0.21097959183673465</v>
      </c>
      <c r="F385" s="128">
        <f t="shared" si="32"/>
        <v>20.675999999999995</v>
      </c>
      <c r="G385" s="122">
        <f t="shared" si="33"/>
        <v>0.24841512611874852</v>
      </c>
      <c r="H385" s="128">
        <f t="shared" si="34"/>
        <v>85543.736000000004</v>
      </c>
      <c r="I385" s="122">
        <f t="shared" si="35"/>
        <v>-0.24645221800232689</v>
      </c>
      <c r="J385" s="128">
        <f t="shared" si="36"/>
        <v>84.930251685189745</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0.67845918367346925</v>
      </c>
      <c r="F386" s="128">
        <f t="shared" si="32"/>
        <v>66.48899999999999</v>
      </c>
      <c r="G386" s="122">
        <f t="shared" si="33"/>
        <v>0.70343399601577417</v>
      </c>
      <c r="H386" s="128">
        <f t="shared" si="34"/>
        <v>242233.12399999995</v>
      </c>
      <c r="I386" s="122">
        <f t="shared" si="35"/>
        <v>-0.40736751214998457</v>
      </c>
      <c r="J386" s="128">
        <f t="shared" si="36"/>
        <v>96.449586957161387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0.31978571428571434</v>
      </c>
      <c r="F387" s="128">
        <f t="shared" si="32"/>
        <v>31.339000000000006</v>
      </c>
      <c r="G387" s="122">
        <f t="shared" si="33"/>
        <v>0.41035322832633475</v>
      </c>
      <c r="H387" s="128">
        <f t="shared" si="34"/>
        <v>141308.41699999999</v>
      </c>
      <c r="I387" s="122">
        <f t="shared" si="35"/>
        <v>-0.17793760665558347</v>
      </c>
      <c r="J387" s="128">
        <f t="shared" si="36"/>
        <v>77.92937698820873</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2.1224489795918376E-3</v>
      </c>
      <c r="F388" s="128">
        <f t="shared" si="32"/>
        <v>0.20800000000000007</v>
      </c>
      <c r="G388" s="122">
        <f t="shared" si="33"/>
        <v>2.4702489850678654E-3</v>
      </c>
      <c r="H388" s="128">
        <f t="shared" si="34"/>
        <v>850.65</v>
      </c>
      <c r="I388" s="122">
        <f t="shared" si="35"/>
        <v>-0.12580445332034254</v>
      </c>
      <c r="J388" s="128">
        <f t="shared" si="36"/>
        <v>85.920447388971496</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1.3336734693877552E-2</v>
      </c>
      <c r="F389" s="128">
        <f t="shared" si="32"/>
        <v>1.3070000000000002</v>
      </c>
      <c r="G389" s="122">
        <f t="shared" si="33"/>
        <v>1.5963044273691912E-2</v>
      </c>
      <c r="H389" s="128">
        <f t="shared" si="34"/>
        <v>5497.0019999999995</v>
      </c>
      <c r="I389" s="122">
        <f t="shared" si="35"/>
        <v>-0.26107130720584426</v>
      </c>
      <c r="J389" s="128">
        <f t="shared" si="36"/>
        <v>83.547564394451484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1.795918367346939E-3</v>
      </c>
      <c r="F390" s="128">
        <f t="shared" si="32"/>
        <v>0.17600000000000002</v>
      </c>
      <c r="G390" s="122">
        <f t="shared" si="33"/>
        <v>1.8761434321258692E-3</v>
      </c>
      <c r="H390" s="128">
        <f t="shared" si="34"/>
        <v>646.06500000000005</v>
      </c>
      <c r="I390" s="122">
        <f t="shared" si="35"/>
        <v>-0.28905234887933973</v>
      </c>
      <c r="J390" s="128">
        <f t="shared" si="36"/>
        <v>95.723937551617439</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1.3204081632653063E-2</v>
      </c>
      <c r="F391" s="128">
        <f t="shared" si="32"/>
        <v>1.2940000000000003</v>
      </c>
      <c r="G391" s="122">
        <f t="shared" si="33"/>
        <v>1.8039572189407539E-2</v>
      </c>
      <c r="H391" s="128">
        <f t="shared" si="34"/>
        <v>6212.0710000000008</v>
      </c>
      <c r="I391" s="122">
        <f t="shared" si="35"/>
        <v>-9.8144073415966426E-2</v>
      </c>
      <c r="J391" s="128">
        <f t="shared" si="36"/>
        <v>73.195092954622424</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1.6326530612244898E-4</v>
      </c>
      <c r="F392" s="128">
        <f t="shared" si="32"/>
        <v>1.6E-2</v>
      </c>
      <c r="G392" s="122">
        <f t="shared" si="33"/>
        <v>2.4162935084998753E-4</v>
      </c>
      <c r="H392" s="128">
        <f t="shared" si="34"/>
        <v>83.207000000000008</v>
      </c>
      <c r="I392" s="122">
        <f t="shared" si="35"/>
        <v>-8.9130757200689734E-2</v>
      </c>
      <c r="J392" s="128">
        <f t="shared" si="36"/>
        <v>67.568490975175493</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3.204081632653062E-3</v>
      </c>
      <c r="F393" s="128">
        <f t="shared" ref="F393:F456" si="38">SUMPRODUCT($K$2:$AI$2,$K393:$AI393)</f>
        <v>0.31400000000000006</v>
      </c>
      <c r="G393" s="122">
        <f t="shared" ref="G393:G456" si="39">SUMPRODUCT($K$3:$AI$3,$K393:$AI393)/$J$3</f>
        <v>4.5444972964182612E-3</v>
      </c>
      <c r="H393" s="128">
        <f t="shared" ref="H393:H456" si="40">SUMPRODUCT($K$3:$AI$3,$K393:$AI393)</f>
        <v>1564.9339999999997</v>
      </c>
      <c r="I393" s="122">
        <f t="shared" ref="I393:I456" si="41">CORREL($K$4:$AI$4,$K393:$AI393)</f>
        <v>-5.2492526586392141E-2</v>
      </c>
      <c r="J393" s="128">
        <f t="shared" si="36"/>
        <v>70.504643828886287</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1.6734693877551025E-3</v>
      </c>
      <c r="F394" s="128">
        <f t="shared" si="38"/>
        <v>0.16400000000000003</v>
      </c>
      <c r="G394" s="122">
        <f t="shared" si="39"/>
        <v>2.4377101737145645E-3</v>
      </c>
      <c r="H394" s="128">
        <f t="shared" si="40"/>
        <v>839.44500000000005</v>
      </c>
      <c r="I394" s="122">
        <f t="shared" si="41"/>
        <v>-2.7998171362902672E-2</v>
      </c>
      <c r="J394" s="128">
        <f t="shared" ref="J394:J457" si="42">$E394/$G394*100</f>
        <v>68.649235081342027</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7.1428571428571434E-5</v>
      </c>
      <c r="F395" s="128">
        <f t="shared" si="38"/>
        <v>7.0000000000000001E-3</v>
      </c>
      <c r="G395" s="122">
        <f t="shared" si="39"/>
        <v>1.9086241643870625E-4</v>
      </c>
      <c r="H395" s="128">
        <f t="shared" si="40"/>
        <v>65.725000000000009</v>
      </c>
      <c r="I395" s="122">
        <f t="shared" si="41"/>
        <v>-0.14506414419089173</v>
      </c>
      <c r="J395" s="128">
        <f t="shared" si="42"/>
        <v>37.424115633320653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7.2448979591836738E-4</v>
      </c>
      <c r="F396" s="128">
        <f t="shared" si="38"/>
        <v>7.1000000000000008E-2</v>
      </c>
      <c r="G396" s="122">
        <f t="shared" si="39"/>
        <v>1.4002085039406665E-3</v>
      </c>
      <c r="H396" s="128">
        <f t="shared" si="40"/>
        <v>482.17300000000006</v>
      </c>
      <c r="I396" s="122">
        <f t="shared" si="41"/>
        <v>-0.16309303646611936</v>
      </c>
      <c r="J396" s="128">
        <f t="shared" si="42"/>
        <v>51.741565193998241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7.816326530612247E-3</v>
      </c>
      <c r="F397" s="128">
        <f t="shared" si="38"/>
        <v>0.76600000000000024</v>
      </c>
      <c r="G397" s="122">
        <f t="shared" si="39"/>
        <v>1.0700968178465437E-2</v>
      </c>
      <c r="H397" s="128">
        <f t="shared" si="40"/>
        <v>3684.9640000000009</v>
      </c>
      <c r="I397" s="122">
        <f t="shared" si="41"/>
        <v>-6.1050309409606603E-2</v>
      </c>
      <c r="J397" s="128">
        <f t="shared" si="42"/>
        <v>73.04317142388831</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8.2653061224489781E-3</v>
      </c>
      <c r="F398" s="128">
        <f t="shared" si="38"/>
        <v>0.80999999999999983</v>
      </c>
      <c r="G398" s="122">
        <f t="shared" si="39"/>
        <v>1.4666248497203493E-2</v>
      </c>
      <c r="H398" s="128">
        <f t="shared" si="40"/>
        <v>5050.4400000000005</v>
      </c>
      <c r="I398" s="122">
        <f t="shared" si="41"/>
        <v>-0.18291300369108082</v>
      </c>
      <c r="J398" s="128">
        <f t="shared" si="42"/>
        <v>56.355966721994221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5.0714285714285713E-3</v>
      </c>
      <c r="F400" s="128">
        <f t="shared" si="38"/>
        <v>0.497</v>
      </c>
      <c r="G400" s="122">
        <f t="shared" si="39"/>
        <v>7.5407453870681091E-3</v>
      </c>
      <c r="H400" s="128">
        <f t="shared" si="40"/>
        <v>2596.7159999999999</v>
      </c>
      <c r="I400" s="122">
        <f t="shared" si="41"/>
        <v>-0.33106635378881383</v>
      </c>
      <c r="J400" s="128">
        <f t="shared" si="42"/>
        <v>67.253677337067288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3.6734693877551024E-4</v>
      </c>
      <c r="F401" s="128">
        <f t="shared" si="38"/>
        <v>3.6000000000000004E-2</v>
      </c>
      <c r="G401" s="122">
        <f t="shared" si="39"/>
        <v>7.7262325835322548E-4</v>
      </c>
      <c r="H401" s="128">
        <f t="shared" si="40"/>
        <v>266.05900000000003</v>
      </c>
      <c r="I401" s="122">
        <f t="shared" si="41"/>
        <v>-0.22141307523909573</v>
      </c>
      <c r="J401" s="128">
        <f t="shared" si="42"/>
        <v>47.545415544242871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0.65953061224489795</v>
      </c>
      <c r="F402" s="128">
        <f t="shared" si="38"/>
        <v>64.634</v>
      </c>
      <c r="G402" s="122">
        <f t="shared" si="39"/>
        <v>0.83973842919287489</v>
      </c>
      <c r="H402" s="128">
        <f t="shared" si="40"/>
        <v>289170.64600000001</v>
      </c>
      <c r="I402" s="122">
        <f t="shared" si="41"/>
        <v>-0.13903001023802267</v>
      </c>
      <c r="J402" s="128">
        <f t="shared" si="42"/>
        <v>78.540005949092276</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0.15789795918367347</v>
      </c>
      <c r="F403" s="128">
        <f t="shared" si="38"/>
        <v>15.474</v>
      </c>
      <c r="G403" s="122">
        <f t="shared" si="39"/>
        <v>0.16838110048263727</v>
      </c>
      <c r="H403" s="128">
        <f t="shared" si="40"/>
        <v>57983.379000000001</v>
      </c>
      <c r="I403" s="122">
        <f t="shared" si="41"/>
        <v>-0.17124321738834772</v>
      </c>
      <c r="J403" s="128">
        <f t="shared" si="42"/>
        <v>93.774157985120922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0.61873469387755098</v>
      </c>
      <c r="F404" s="128">
        <f t="shared" si="38"/>
        <v>60.635999999999996</v>
      </c>
      <c r="G404" s="122">
        <f t="shared" si="39"/>
        <v>0.78907572932819892</v>
      </c>
      <c r="H404" s="128">
        <f t="shared" si="40"/>
        <v>271724.53999999992</v>
      </c>
      <c r="I404" s="122">
        <f t="shared" si="41"/>
        <v>-0.11742390783135793</v>
      </c>
      <c r="J404" s="128">
        <f t="shared" si="42"/>
        <v>78.412587142216069</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4.7510204081632659E-2</v>
      </c>
      <c r="F405" s="128">
        <f t="shared" si="38"/>
        <v>4.6560000000000006</v>
      </c>
      <c r="G405" s="122">
        <f t="shared" si="39"/>
        <v>7.9692732563204582E-2</v>
      </c>
      <c r="H405" s="128">
        <f t="shared" si="40"/>
        <v>27442.83</v>
      </c>
      <c r="I405" s="122">
        <f t="shared" si="41"/>
        <v>-0.31426089187544448</v>
      </c>
      <c r="J405" s="128">
        <f t="shared" si="42"/>
        <v>59.616733613635539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0.38929591836734689</v>
      </c>
      <c r="F406" s="128">
        <f t="shared" si="38"/>
        <v>38.150999999999996</v>
      </c>
      <c r="G406" s="122">
        <f t="shared" si="39"/>
        <v>0.48322752484333165</v>
      </c>
      <c r="H406" s="128">
        <f t="shared" si="40"/>
        <v>166403.264</v>
      </c>
      <c r="I406" s="122">
        <f t="shared" si="41"/>
        <v>-0.29381272965717264</v>
      </c>
      <c r="J406" s="128">
        <f t="shared" si="42"/>
        <v>80.561619186233528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0.3607551020408164</v>
      </c>
      <c r="F407" s="128">
        <f t="shared" si="38"/>
        <v>35.354000000000006</v>
      </c>
      <c r="G407" s="122">
        <f t="shared" si="39"/>
        <v>0.44883736983023481</v>
      </c>
      <c r="H407" s="128">
        <f t="shared" si="40"/>
        <v>154560.739</v>
      </c>
      <c r="I407" s="122">
        <f t="shared" si="41"/>
        <v>-0.20274906248145308</v>
      </c>
      <c r="J407" s="128">
        <f t="shared" si="42"/>
        <v>80.375460309213096</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0.14546938775510204</v>
      </c>
      <c r="F408" s="128">
        <f t="shared" si="38"/>
        <v>14.256</v>
      </c>
      <c r="G408" s="122">
        <f t="shared" si="39"/>
        <v>0.19316017632812363</v>
      </c>
      <c r="H408" s="128">
        <f t="shared" si="40"/>
        <v>66516.251999999993</v>
      </c>
      <c r="I408" s="122">
        <f t="shared" si="41"/>
        <v>-0.26042462548926548</v>
      </c>
      <c r="J408" s="128">
        <f t="shared" si="42"/>
        <v>75.310237607151151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0.8673673469387756</v>
      </c>
      <c r="F409" s="128">
        <f t="shared" si="38"/>
        <v>85.00200000000001</v>
      </c>
      <c r="G409" s="122">
        <f t="shared" si="39"/>
        <v>0.90266720389826871</v>
      </c>
      <c r="H409" s="128">
        <f t="shared" si="40"/>
        <v>310840.67300000001</v>
      </c>
      <c r="I409" s="122">
        <f t="shared" si="41"/>
        <v>-0.28806881363777248</v>
      </c>
      <c r="J409" s="128">
        <f t="shared" si="42"/>
        <v>96.089383018786251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0.11548979591836736</v>
      </c>
      <c r="F410" s="128">
        <f t="shared" si="38"/>
        <v>11.318000000000001</v>
      </c>
      <c r="G410" s="122">
        <f t="shared" si="39"/>
        <v>8.3697785444217951E-2</v>
      </c>
      <c r="H410" s="128">
        <f t="shared" si="40"/>
        <v>28822.002000000004</v>
      </c>
      <c r="I410" s="122">
        <f t="shared" si="41"/>
        <v>0.30092803451775596</v>
      </c>
      <c r="J410" s="128">
        <f t="shared" si="42"/>
        <v>137.98429110808175</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2.5285714285714283E-2</v>
      </c>
      <c r="F411" s="128">
        <f t="shared" si="38"/>
        <v>2.4779999999999998</v>
      </c>
      <c r="G411" s="122">
        <f t="shared" si="39"/>
        <v>2.3674614790421596E-2</v>
      </c>
      <c r="H411" s="128">
        <f t="shared" si="40"/>
        <v>8152.5429999999997</v>
      </c>
      <c r="I411" s="122">
        <f t="shared" si="41"/>
        <v>0.38270440956098717</v>
      </c>
      <c r="J411" s="128">
        <f t="shared" si="42"/>
        <v>106.80517723120258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0.42744897959183675</v>
      </c>
      <c r="F412" s="128">
        <f t="shared" si="38"/>
        <v>41.89</v>
      </c>
      <c r="G412" s="122">
        <f t="shared" si="39"/>
        <v>0.42025650340633869</v>
      </c>
      <c r="H412" s="128">
        <f t="shared" si="40"/>
        <v>144718.68899999998</v>
      </c>
      <c r="I412" s="122">
        <f t="shared" si="41"/>
        <v>0.18344850793315917</v>
      </c>
      <c r="J412" s="128">
        <f t="shared" si="42"/>
        <v>101.71144910957959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0.41396938775510206</v>
      </c>
      <c r="F413" s="128">
        <f t="shared" si="38"/>
        <v>40.569000000000003</v>
      </c>
      <c r="G413" s="122">
        <f t="shared" si="39"/>
        <v>0.45870280638173072</v>
      </c>
      <c r="H413" s="128">
        <f t="shared" si="40"/>
        <v>157957.98100000003</v>
      </c>
      <c r="I413" s="122">
        <f t="shared" si="41"/>
        <v>-0.30963303804847297</v>
      </c>
      <c r="J413" s="128">
        <f t="shared" si="42"/>
        <v>90.247842828892203</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0.14536734693877551</v>
      </c>
      <c r="F414" s="128">
        <f t="shared" si="38"/>
        <v>14.245999999999999</v>
      </c>
      <c r="G414" s="122">
        <f t="shared" si="39"/>
        <v>0.10781694341354058</v>
      </c>
      <c r="H414" s="128">
        <f t="shared" si="40"/>
        <v>37127.627000000008</v>
      </c>
      <c r="I414" s="122">
        <f t="shared" si="41"/>
        <v>0.29537399577730011</v>
      </c>
      <c r="J414" s="128">
        <f t="shared" si="42"/>
        <v>134.82792438402501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9.3561224489795924E-2</v>
      </c>
      <c r="F415" s="128">
        <f t="shared" si="38"/>
        <v>9.1690000000000005</v>
      </c>
      <c r="G415" s="122">
        <f t="shared" si="39"/>
        <v>9.1061058549532767E-2</v>
      </c>
      <c r="H415" s="128">
        <f t="shared" si="40"/>
        <v>31357.604000000003</v>
      </c>
      <c r="I415" s="122">
        <f t="shared" si="41"/>
        <v>0.3319165079332736</v>
      </c>
      <c r="J415" s="128">
        <f t="shared" si="42"/>
        <v>102.74559288030152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0.2545612244897959</v>
      </c>
      <c r="F416" s="128">
        <f t="shared" si="38"/>
        <v>24.946999999999996</v>
      </c>
      <c r="G416" s="122">
        <f t="shared" si="39"/>
        <v>0.2462969264544457</v>
      </c>
      <c r="H416" s="128">
        <f t="shared" si="40"/>
        <v>84814.31700000001</v>
      </c>
      <c r="I416" s="122">
        <f t="shared" si="41"/>
        <v>0.16690506850150935</v>
      </c>
      <c r="J416" s="128">
        <f t="shared" si="42"/>
        <v>103.35542069254313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0.24447959183673476</v>
      </c>
      <c r="F417" s="128">
        <f t="shared" si="38"/>
        <v>23.959000000000007</v>
      </c>
      <c r="G417" s="122">
        <f t="shared" si="39"/>
        <v>0.26292756375632337</v>
      </c>
      <c r="H417" s="128">
        <f t="shared" si="40"/>
        <v>90541.21</v>
      </c>
      <c r="I417" s="122">
        <f t="shared" si="41"/>
        <v>-0.29294096986280682</v>
      </c>
      <c r="J417" s="128">
        <f t="shared" si="42"/>
        <v>92.983629538101269</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0.26184693877551019</v>
      </c>
      <c r="F418" s="128">
        <f t="shared" si="38"/>
        <v>25.660999999999998</v>
      </c>
      <c r="G418" s="122">
        <f t="shared" si="39"/>
        <v>0.29149968056499342</v>
      </c>
      <c r="H418" s="128">
        <f t="shared" si="40"/>
        <v>100380.247</v>
      </c>
      <c r="I418" s="122">
        <f t="shared" si="41"/>
        <v>-0.3159901424084488</v>
      </c>
      <c r="J418" s="128">
        <f t="shared" si="42"/>
        <v>89.827521686469979</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7.1377551020408173E-2</v>
      </c>
      <c r="F419" s="128">
        <f t="shared" si="38"/>
        <v>6.995000000000001</v>
      </c>
      <c r="G419" s="122">
        <f t="shared" si="39"/>
        <v>7.9214608053246913E-2</v>
      </c>
      <c r="H419" s="128">
        <f t="shared" si="40"/>
        <v>27278.184000000001</v>
      </c>
      <c r="I419" s="122">
        <f t="shared" si="41"/>
        <v>-8.2316398895944359E-2</v>
      </c>
      <c r="J419" s="128">
        <f t="shared" si="42"/>
        <v>90.106550767036836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0.22438775510204084</v>
      </c>
      <c r="F420" s="128">
        <f t="shared" si="38"/>
        <v>21.990000000000002</v>
      </c>
      <c r="G420" s="122">
        <f t="shared" si="39"/>
        <v>0.22905700462890363</v>
      </c>
      <c r="H420" s="128">
        <f t="shared" si="40"/>
        <v>78877.611999999994</v>
      </c>
      <c r="I420" s="122">
        <f t="shared" si="41"/>
        <v>-1.654103098699727E-2</v>
      </c>
      <c r="J420" s="128">
        <f t="shared" si="42"/>
        <v>97.961533839828448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0.87660204081632653</v>
      </c>
      <c r="F421" s="128">
        <f t="shared" si="38"/>
        <v>85.906999999999996</v>
      </c>
      <c r="G421" s="122">
        <f t="shared" si="39"/>
        <v>0.8908630117494003</v>
      </c>
      <c r="H421" s="128">
        <f t="shared" si="40"/>
        <v>306775.80499999999</v>
      </c>
      <c r="I421" s="122">
        <f t="shared" si="41"/>
        <v>-0.28435285922727571</v>
      </c>
      <c r="J421" s="128">
        <f t="shared" si="42"/>
        <v>98.399195976823719</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0.71411224489795933</v>
      </c>
      <c r="F422" s="128">
        <f t="shared" si="38"/>
        <v>69.983000000000018</v>
      </c>
      <c r="G422" s="122">
        <f t="shared" si="39"/>
        <v>0.74547488660057259</v>
      </c>
      <c r="H422" s="128">
        <f t="shared" si="40"/>
        <v>256710.24099999998</v>
      </c>
      <c r="I422" s="122">
        <f t="shared" si="41"/>
        <v>-0.29252303846692917</v>
      </c>
      <c r="J422" s="128">
        <f t="shared" si="42"/>
        <v>95.792931154846869</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0.28843877551020408</v>
      </c>
      <c r="F423" s="128">
        <f t="shared" si="38"/>
        <v>28.266999999999999</v>
      </c>
      <c r="G423" s="122">
        <f t="shared" si="39"/>
        <v>0.31970545478833079</v>
      </c>
      <c r="H423" s="128">
        <f t="shared" si="40"/>
        <v>110093.13100000001</v>
      </c>
      <c r="I423" s="122">
        <f t="shared" si="41"/>
        <v>-0.29379170315764336</v>
      </c>
      <c r="J423" s="128">
        <f t="shared" si="42"/>
        <v>90.220160835595493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0.43833673469387741</v>
      </c>
      <c r="F424" s="128">
        <f t="shared" si="38"/>
        <v>42.956999999999987</v>
      </c>
      <c r="G424" s="122">
        <f t="shared" si="39"/>
        <v>0.47833836588666451</v>
      </c>
      <c r="H424" s="128">
        <f t="shared" si="40"/>
        <v>164719.64300000001</v>
      </c>
      <c r="I424" s="122">
        <f t="shared" si="41"/>
        <v>-0.10269745590904948</v>
      </c>
      <c r="J424" s="128">
        <f t="shared" si="42"/>
        <v>91.637377629402835</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3.6285714285714303E-2</v>
      </c>
      <c r="F425" s="128">
        <f t="shared" si="38"/>
        <v>3.5560000000000014</v>
      </c>
      <c r="G425" s="122">
        <f t="shared" si="39"/>
        <v>3.6444310862532595E-2</v>
      </c>
      <c r="H425" s="128">
        <f t="shared" si="40"/>
        <v>12549.89</v>
      </c>
      <c r="I425" s="122">
        <f t="shared" si="41"/>
        <v>0.16246867349258018</v>
      </c>
      <c r="J425" s="128">
        <f t="shared" si="42"/>
        <v>99.564824870975016</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4.9091836734693868E-2</v>
      </c>
      <c r="F426" s="128">
        <f t="shared" si="38"/>
        <v>4.8109999999999991</v>
      </c>
      <c r="G426" s="122">
        <f t="shared" si="39"/>
        <v>5.1186570371531952E-2</v>
      </c>
      <c r="H426" s="128">
        <f t="shared" si="40"/>
        <v>17626.505000000001</v>
      </c>
      <c r="I426" s="122">
        <f t="shared" si="41"/>
        <v>-0.35904344408181871</v>
      </c>
      <c r="J426" s="128">
        <f t="shared" si="42"/>
        <v>95.907649952646381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0.14455102040816328</v>
      </c>
      <c r="F427" s="128">
        <f t="shared" si="38"/>
        <v>14.166000000000002</v>
      </c>
      <c r="G427" s="122">
        <f t="shared" si="39"/>
        <v>0.15659387323657359</v>
      </c>
      <c r="H427" s="128">
        <f t="shared" si="40"/>
        <v>53924.35300000001</v>
      </c>
      <c r="I427" s="122">
        <f t="shared" si="41"/>
        <v>-0.47052617129746799</v>
      </c>
      <c r="J427" s="128">
        <f t="shared" si="42"/>
        <v>92.30949935683843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0.50003061224489809</v>
      </c>
      <c r="F428" s="128">
        <f t="shared" si="38"/>
        <v>49.003000000000007</v>
      </c>
      <c r="G428" s="122">
        <f t="shared" si="39"/>
        <v>0.50313625935799378</v>
      </c>
      <c r="H428" s="128">
        <f t="shared" si="40"/>
        <v>173258.99600000001</v>
      </c>
      <c r="I428" s="122">
        <f t="shared" si="41"/>
        <v>-5.6729714360592612E-2</v>
      </c>
      <c r="J428" s="128">
        <f t="shared" si="42"/>
        <v>99.382742337620726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0.23441836734693877</v>
      </c>
      <c r="F429" s="128">
        <f t="shared" si="38"/>
        <v>22.972999999999999</v>
      </c>
      <c r="G429" s="122">
        <f t="shared" si="39"/>
        <v>0.23801458656398283</v>
      </c>
      <c r="H429" s="128">
        <f t="shared" si="40"/>
        <v>81962.226999999999</v>
      </c>
      <c r="I429" s="122">
        <f t="shared" si="41"/>
        <v>-0.39569817781389888</v>
      </c>
      <c r="J429" s="128">
        <f t="shared" si="42"/>
        <v>98.489076123879769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0.12622448979591838</v>
      </c>
      <c r="F430" s="128">
        <f t="shared" si="38"/>
        <v>12.370000000000001</v>
      </c>
      <c r="G430" s="122">
        <f t="shared" si="39"/>
        <v>0.12384198711805738</v>
      </c>
      <c r="H430" s="128">
        <f t="shared" si="40"/>
        <v>42645.979000000007</v>
      </c>
      <c r="I430" s="122">
        <f t="shared" si="41"/>
        <v>-0.33855748185194462</v>
      </c>
      <c r="J430" s="128">
        <f t="shared" si="42"/>
        <v>101.92382465212688</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0.25838775510204076</v>
      </c>
      <c r="F431" s="128">
        <f t="shared" si="38"/>
        <v>25.321999999999996</v>
      </c>
      <c r="G431" s="122">
        <f t="shared" si="39"/>
        <v>0.27017154531040372</v>
      </c>
      <c r="H431" s="128">
        <f t="shared" si="40"/>
        <v>93035.733000000007</v>
      </c>
      <c r="I431" s="122">
        <f t="shared" si="41"/>
        <v>-0.42224993424247137</v>
      </c>
      <c r="J431" s="128">
        <f t="shared" si="42"/>
        <v>95.638404409011912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0.13038775510204084</v>
      </c>
      <c r="F432" s="128">
        <f t="shared" si="38"/>
        <v>12.778000000000002</v>
      </c>
      <c r="G432" s="122">
        <f t="shared" si="39"/>
        <v>0.13325262372298599</v>
      </c>
      <c r="H432" s="128">
        <f t="shared" si="40"/>
        <v>45886.607000000011</v>
      </c>
      <c r="I432" s="122">
        <f t="shared" si="41"/>
        <v>-0.37602176840486418</v>
      </c>
      <c r="J432" s="128">
        <f t="shared" si="42"/>
        <v>97.85004712034727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0.16700000000000001</v>
      </c>
      <c r="F433" s="128">
        <f t="shared" si="38"/>
        <v>16.366</v>
      </c>
      <c r="G433" s="122">
        <f t="shared" si="39"/>
        <v>0.17208546338403638</v>
      </c>
      <c r="H433" s="128">
        <f t="shared" si="40"/>
        <v>59259.006000000001</v>
      </c>
      <c r="I433" s="122">
        <f t="shared" si="41"/>
        <v>-0.38401488332102596</v>
      </c>
      <c r="J433" s="128">
        <f t="shared" si="42"/>
        <v>97.044803620229487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0.18542857142857144</v>
      </c>
      <c r="F434" s="128">
        <f t="shared" si="38"/>
        <v>18.172000000000001</v>
      </c>
      <c r="G434" s="122">
        <f t="shared" si="39"/>
        <v>0.19332662519819493</v>
      </c>
      <c r="H434" s="128">
        <f t="shared" si="40"/>
        <v>66573.570000000007</v>
      </c>
      <c r="I434" s="122">
        <f t="shared" si="41"/>
        <v>-0.45210347282708102</v>
      </c>
      <c r="J434" s="128">
        <f t="shared" si="42"/>
        <v>95.914658024197891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0.45266326530612244</v>
      </c>
      <c r="F435" s="128">
        <f t="shared" si="38"/>
        <v>44.360999999999997</v>
      </c>
      <c r="G435" s="122">
        <f t="shared" si="39"/>
        <v>0.46452148055221598</v>
      </c>
      <c r="H435" s="128">
        <f t="shared" si="40"/>
        <v>159961.68799999999</v>
      </c>
      <c r="I435" s="122">
        <f t="shared" si="41"/>
        <v>-0.4469167032046229</v>
      </c>
      <c r="J435" s="128">
        <f t="shared" si="42"/>
        <v>97.447219183061961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0.21991836734693881</v>
      </c>
      <c r="F436" s="128">
        <f t="shared" si="38"/>
        <v>21.552000000000003</v>
      </c>
      <c r="G436" s="122">
        <f t="shared" si="39"/>
        <v>0.23235926274400481</v>
      </c>
      <c r="H436" s="128">
        <f t="shared" si="40"/>
        <v>80014.771000000008</v>
      </c>
      <c r="I436" s="122">
        <f t="shared" si="41"/>
        <v>-0.47694535126472559</v>
      </c>
      <c r="J436" s="128">
        <f t="shared" si="42"/>
        <v>94.645836257979354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0.20632653061224487</v>
      </c>
      <c r="F437" s="128">
        <f t="shared" si="38"/>
        <v>20.22</v>
      </c>
      <c r="G437" s="122">
        <f t="shared" si="39"/>
        <v>0.22004102997461947</v>
      </c>
      <c r="H437" s="128">
        <f t="shared" si="40"/>
        <v>75772.88900000001</v>
      </c>
      <c r="I437" s="122">
        <f t="shared" si="41"/>
        <v>-0.45160365882835485</v>
      </c>
      <c r="J437" s="128">
        <f t="shared" si="42"/>
        <v>93.767299051473955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0.6686938775510205</v>
      </c>
      <c r="F438" s="128">
        <f t="shared" si="38"/>
        <v>65.532000000000011</v>
      </c>
      <c r="G438" s="122">
        <f t="shared" si="39"/>
        <v>0.69329815482724377</v>
      </c>
      <c r="H438" s="128">
        <f t="shared" si="40"/>
        <v>238742.766</v>
      </c>
      <c r="I438" s="122">
        <f t="shared" si="41"/>
        <v>-0.26544593140418971</v>
      </c>
      <c r="J438" s="128">
        <f t="shared" si="42"/>
        <v>96.451126098503153</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0.30714285714285722</v>
      </c>
      <c r="F439" s="128">
        <f t="shared" si="38"/>
        <v>30.100000000000005</v>
      </c>
      <c r="G439" s="122">
        <f t="shared" si="39"/>
        <v>0.32257697802867946</v>
      </c>
      <c r="H439" s="128">
        <f t="shared" si="40"/>
        <v>111081.963</v>
      </c>
      <c r="I439" s="122">
        <f t="shared" si="41"/>
        <v>-0.39582054960096946</v>
      </c>
      <c r="J439" s="128">
        <f t="shared" si="42"/>
        <v>95.215368133168496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0.20693877551020409</v>
      </c>
      <c r="F440" s="128">
        <f t="shared" si="38"/>
        <v>20.28</v>
      </c>
      <c r="G440" s="122">
        <f t="shared" si="39"/>
        <v>0.2230050790166048</v>
      </c>
      <c r="H440" s="128">
        <f t="shared" si="40"/>
        <v>76793.582999999999</v>
      </c>
      <c r="I440" s="122">
        <f t="shared" si="41"/>
        <v>-0.46116238519291786</v>
      </c>
      <c r="J440" s="128">
        <f t="shared" si="42"/>
        <v>92.795543681225126</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5.6479591836734698E-2</v>
      </c>
      <c r="F441" s="128">
        <f t="shared" si="38"/>
        <v>5.5350000000000001</v>
      </c>
      <c r="G441" s="122">
        <f t="shared" si="39"/>
        <v>5.8141628770059066E-2</v>
      </c>
      <c r="H441" s="128">
        <f t="shared" si="40"/>
        <v>20021.535</v>
      </c>
      <c r="I441" s="122">
        <f t="shared" si="41"/>
        <v>-0.31440998371017814</v>
      </c>
      <c r="J441" s="128">
        <f t="shared" si="42"/>
        <v>97.141399426738701</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5.4122448979591828E-2</v>
      </c>
      <c r="F442" s="128">
        <f t="shared" si="38"/>
        <v>5.3039999999999994</v>
      </c>
      <c r="G442" s="122">
        <f t="shared" si="39"/>
        <v>5.5400388549126205E-2</v>
      </c>
      <c r="H442" s="128">
        <f t="shared" si="40"/>
        <v>19077.567000000003</v>
      </c>
      <c r="I442" s="122">
        <f t="shared" si="41"/>
        <v>-0.32093994280568933</v>
      </c>
      <c r="J442" s="128">
        <f t="shared" si="42"/>
        <v>97.69326605281627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0.76130612244897944</v>
      </c>
      <c r="F443" s="128">
        <f t="shared" si="38"/>
        <v>74.60799999999999</v>
      </c>
      <c r="G443" s="122">
        <f t="shared" si="39"/>
        <v>0.79969338885694541</v>
      </c>
      <c r="H443" s="128">
        <f t="shared" si="40"/>
        <v>275380.81599999999</v>
      </c>
      <c r="I443" s="122">
        <f t="shared" si="41"/>
        <v>-0.33585507339826848</v>
      </c>
      <c r="J443" s="128">
        <f t="shared" si="42"/>
        <v>95.19975193707235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0.61154081632653068</v>
      </c>
      <c r="F444" s="128">
        <f t="shared" si="38"/>
        <v>59.931000000000012</v>
      </c>
      <c r="G444" s="122">
        <f t="shared" si="39"/>
        <v>0.6228359933557519</v>
      </c>
      <c r="H444" s="128">
        <f t="shared" si="40"/>
        <v>214478.557</v>
      </c>
      <c r="I444" s="122">
        <f t="shared" si="41"/>
        <v>-0.1797550234778785</v>
      </c>
      <c r="J444" s="128">
        <f t="shared" si="42"/>
        <v>98.186492567912723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0.4556122448979591</v>
      </c>
      <c r="F445" s="128">
        <f t="shared" si="38"/>
        <v>44.649999999999991</v>
      </c>
      <c r="G445" s="122">
        <f t="shared" si="39"/>
        <v>0.45385110263156364</v>
      </c>
      <c r="H445" s="128">
        <f t="shared" si="40"/>
        <v>156287.258</v>
      </c>
      <c r="I445" s="122">
        <f t="shared" si="41"/>
        <v>-0.15468048881081528</v>
      </c>
      <c r="J445" s="128">
        <f t="shared" si="42"/>
        <v>100.38804406471283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5.2091836734693885E-2</v>
      </c>
      <c r="F446" s="128">
        <f t="shared" si="38"/>
        <v>5.1050000000000004</v>
      </c>
      <c r="G446" s="122">
        <f t="shared" si="39"/>
        <v>5.3759218603894779E-2</v>
      </c>
      <c r="H446" s="128">
        <f t="shared" si="40"/>
        <v>18512.416999999998</v>
      </c>
      <c r="I446" s="122">
        <f t="shared" si="41"/>
        <v>-0.33037383761096795</v>
      </c>
      <c r="J446" s="128">
        <f t="shared" si="42"/>
        <v>96.89842614438578</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0.35433673469387766</v>
      </c>
      <c r="F447" s="128">
        <f t="shared" si="38"/>
        <v>34.725000000000009</v>
      </c>
      <c r="G447" s="122">
        <f t="shared" si="39"/>
        <v>0.36903170247242689</v>
      </c>
      <c r="H447" s="128">
        <f t="shared" si="40"/>
        <v>127079.01899999999</v>
      </c>
      <c r="I447" s="122">
        <f t="shared" si="41"/>
        <v>-0.3614642262929128</v>
      </c>
      <c r="J447" s="128">
        <f t="shared" si="42"/>
        <v>96.017966022946993</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0.13447959183673475</v>
      </c>
      <c r="F448" s="128">
        <f t="shared" si="38"/>
        <v>13.179000000000004</v>
      </c>
      <c r="G448" s="122">
        <f t="shared" si="39"/>
        <v>0.15134248950220408</v>
      </c>
      <c r="H448" s="128">
        <f t="shared" si="40"/>
        <v>52115.996999999996</v>
      </c>
      <c r="I448" s="122">
        <f t="shared" si="41"/>
        <v>-0.43119608171214163</v>
      </c>
      <c r="J448" s="128">
        <f t="shared" si="42"/>
        <v>88.857790220753742</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0.15111224489795921</v>
      </c>
      <c r="F449" s="128">
        <f t="shared" si="38"/>
        <v>14.809000000000003</v>
      </c>
      <c r="G449" s="122">
        <f t="shared" si="39"/>
        <v>0.15580200837500507</v>
      </c>
      <c r="H449" s="128">
        <f t="shared" si="40"/>
        <v>53651.667999999998</v>
      </c>
      <c r="I449" s="122">
        <f t="shared" si="41"/>
        <v>-0.36797823748932679</v>
      </c>
      <c r="J449" s="128">
        <f t="shared" si="42"/>
        <v>96.989921037630069</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0.10655102040816329</v>
      </c>
      <c r="F450" s="128">
        <f t="shared" si="38"/>
        <v>10.442000000000002</v>
      </c>
      <c r="G450" s="122">
        <f t="shared" si="39"/>
        <v>0.10880955865697908</v>
      </c>
      <c r="H450" s="128">
        <f t="shared" si="40"/>
        <v>37469.442000000003</v>
      </c>
      <c r="I450" s="122">
        <f t="shared" si="41"/>
        <v>-0.3526646030981932</v>
      </c>
      <c r="J450" s="128">
        <f t="shared" si="42"/>
        <v>97.924319998451779</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9.9204081632653068E-2</v>
      </c>
      <c r="F451" s="128">
        <f t="shared" si="38"/>
        <v>9.7220000000000013</v>
      </c>
      <c r="G451" s="122">
        <f t="shared" si="39"/>
        <v>0.10666840613547529</v>
      </c>
      <c r="H451" s="128">
        <f t="shared" si="40"/>
        <v>36732.118999999999</v>
      </c>
      <c r="I451" s="122">
        <f t="shared" si="41"/>
        <v>-0.42001458362902844</v>
      </c>
      <c r="J451" s="128">
        <f t="shared" si="42"/>
        <v>93.002309893576097</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0.19490816326530611</v>
      </c>
      <c r="F452" s="128">
        <f t="shared" si="38"/>
        <v>19.100999999999999</v>
      </c>
      <c r="G452" s="122">
        <f t="shared" si="39"/>
        <v>0.19736794266432026</v>
      </c>
      <c r="H452" s="128">
        <f t="shared" si="40"/>
        <v>67965.23</v>
      </c>
      <c r="I452" s="122">
        <f t="shared" si="41"/>
        <v>-0.28766069435442654</v>
      </c>
      <c r="J452" s="128">
        <f t="shared" si="42"/>
        <v>98.753708750362918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0.14019387755102039</v>
      </c>
      <c r="F453" s="128">
        <f t="shared" si="38"/>
        <v>13.738999999999999</v>
      </c>
      <c r="G453" s="122">
        <f t="shared" si="39"/>
        <v>0.14492190394879748</v>
      </c>
      <c r="H453" s="128">
        <f t="shared" si="40"/>
        <v>49905.017</v>
      </c>
      <c r="I453" s="122">
        <f t="shared" si="41"/>
        <v>-0.36897175179577496</v>
      </c>
      <c r="J453" s="128">
        <f t="shared" si="42"/>
        <v>96.737534997161262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6.5173469387755104E-2</v>
      </c>
      <c r="F454" s="128">
        <f t="shared" si="38"/>
        <v>6.3870000000000005</v>
      </c>
      <c r="G454" s="122">
        <f t="shared" si="39"/>
        <v>6.8419177135423032E-2</v>
      </c>
      <c r="H454" s="128">
        <f t="shared" si="40"/>
        <v>23560.691000000003</v>
      </c>
      <c r="I454" s="122">
        <f t="shared" si="41"/>
        <v>-0.32861993089011571</v>
      </c>
      <c r="J454" s="128">
        <f t="shared" si="42"/>
        <v>95.256143257549482</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5.9438775510204087E-2</v>
      </c>
      <c r="F455" s="128">
        <f t="shared" si="38"/>
        <v>5.8250000000000002</v>
      </c>
      <c r="G455" s="122">
        <f t="shared" si="39"/>
        <v>6.3243955418488901E-2</v>
      </c>
      <c r="H455" s="128">
        <f t="shared" si="40"/>
        <v>21778.562000000002</v>
      </c>
      <c r="I455" s="122">
        <f t="shared" si="41"/>
        <v>-0.32666512600418751</v>
      </c>
      <c r="J455" s="128">
        <f t="shared" si="42"/>
        <v>93.983330291241714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0.28812244897959183</v>
      </c>
      <c r="F456" s="128">
        <f t="shared" si="38"/>
        <v>28.236000000000001</v>
      </c>
      <c r="G456" s="122">
        <f t="shared" si="39"/>
        <v>0.29981515167354905</v>
      </c>
      <c r="H456" s="128">
        <f t="shared" si="40"/>
        <v>103243.74600000001</v>
      </c>
      <c r="I456" s="122">
        <f t="shared" si="41"/>
        <v>-0.37687703616294616</v>
      </c>
      <c r="J456" s="128">
        <f t="shared" si="42"/>
        <v>96.10002942523441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5.1081632653061218E-2</v>
      </c>
      <c r="F457" s="128">
        <f t="shared" ref="F457:F520" si="44">SUMPRODUCT($K$2:$AI$2,$K457:$AI457)</f>
        <v>5.0059999999999993</v>
      </c>
      <c r="G457" s="122">
        <f t="shared" ref="G457:G520" si="45">SUMPRODUCT($K$3:$AI$3,$K457:$AI457)/$J$3</f>
        <v>5.4315537899511546E-2</v>
      </c>
      <c r="H457" s="128">
        <f t="shared" ref="H457:H520" si="46">SUMPRODUCT($K$3:$AI$3,$K457:$AI457)</f>
        <v>18703.989999999998</v>
      </c>
      <c r="I457" s="122">
        <f t="shared" ref="I457:I520" si="47">CORREL($K$4:$AI$4,$K457:$AI457)</f>
        <v>-0.34450911122815014</v>
      </c>
      <c r="J457" s="128">
        <f t="shared" si="42"/>
        <v>94.046077105167711</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0.51276530612244908</v>
      </c>
      <c r="F458" s="128">
        <f t="shared" si="44"/>
        <v>50.251000000000012</v>
      </c>
      <c r="G458" s="122">
        <f t="shared" si="45"/>
        <v>0.55152783730884725</v>
      </c>
      <c r="H458" s="128">
        <f t="shared" si="46"/>
        <v>189923.02300000002</v>
      </c>
      <c r="I458" s="122">
        <f t="shared" si="47"/>
        <v>-0.35542264684123059</v>
      </c>
      <c r="J458" s="128">
        <f t="shared" ref="J458:J521" si="48">$E458/$G458*100</f>
        <v>92.971790621568985</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0.55041836734693894</v>
      </c>
      <c r="F459" s="128">
        <f t="shared" si="44"/>
        <v>53.941000000000017</v>
      </c>
      <c r="G459" s="122">
        <f t="shared" si="45"/>
        <v>0.57111973585628906</v>
      </c>
      <c r="H459" s="128">
        <f t="shared" si="46"/>
        <v>196669.65</v>
      </c>
      <c r="I459" s="122">
        <f t="shared" si="47"/>
        <v>-0.2132573429715508</v>
      </c>
      <c r="J459" s="128">
        <f t="shared" si="48"/>
        <v>96.375301498150435</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0.40744897959183674</v>
      </c>
      <c r="F460" s="128">
        <f t="shared" si="44"/>
        <v>39.93</v>
      </c>
      <c r="G460" s="122">
        <f t="shared" si="45"/>
        <v>0.422644219097567</v>
      </c>
      <c r="H460" s="128">
        <f t="shared" si="46"/>
        <v>145540.91799999998</v>
      </c>
      <c r="I460" s="122">
        <f t="shared" si="47"/>
        <v>-0.25294159091205098</v>
      </c>
      <c r="J460" s="128">
        <f t="shared" si="48"/>
        <v>96.404720845780105</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0.24290816326530609</v>
      </c>
      <c r="F461" s="128">
        <f t="shared" si="44"/>
        <v>23.804999999999996</v>
      </c>
      <c r="G461" s="122">
        <f t="shared" si="45"/>
        <v>0.25144161018474959</v>
      </c>
      <c r="H461" s="128">
        <f t="shared" si="46"/>
        <v>86585.93</v>
      </c>
      <c r="I461" s="122">
        <f t="shared" si="47"/>
        <v>-0.29988146821329564</v>
      </c>
      <c r="J461" s="128">
        <f t="shared" si="48"/>
        <v>96.606191428231213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0.10878571428571428</v>
      </c>
      <c r="F462" s="128">
        <f t="shared" si="44"/>
        <v>10.661</v>
      </c>
      <c r="G462" s="122">
        <f t="shared" si="45"/>
        <v>0.11578725338165516</v>
      </c>
      <c r="H462" s="128">
        <f t="shared" si="46"/>
        <v>39872.267000000007</v>
      </c>
      <c r="I462" s="122">
        <f t="shared" si="47"/>
        <v>-0.38557783712377225</v>
      </c>
      <c r="J462" s="128">
        <f t="shared" si="48"/>
        <v>93.953100283964261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9.5642857142857141E-2</v>
      </c>
      <c r="F463" s="128">
        <f t="shared" si="44"/>
        <v>9.3729999999999993</v>
      </c>
      <c r="G463" s="122">
        <f t="shared" si="45"/>
        <v>9.969056621306896E-2</v>
      </c>
      <c r="H463" s="128">
        <f t="shared" si="46"/>
        <v>34329.243999999999</v>
      </c>
      <c r="I463" s="122">
        <f t="shared" si="47"/>
        <v>-0.3568333847672987</v>
      </c>
      <c r="J463" s="128">
        <f t="shared" si="48"/>
        <v>95.939727073512017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0.10570408163265305</v>
      </c>
      <c r="F464" s="128">
        <f t="shared" si="44"/>
        <v>10.358999999999998</v>
      </c>
      <c r="G464" s="122">
        <f t="shared" si="45"/>
        <v>0.11134390953600617</v>
      </c>
      <c r="H464" s="128">
        <f t="shared" si="46"/>
        <v>38342.166000000012</v>
      </c>
      <c r="I464" s="122">
        <f t="shared" si="47"/>
        <v>-0.39175986524411832</v>
      </c>
      <c r="J464" s="128">
        <f t="shared" si="48"/>
        <v>94.934767490331978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4.6846938775510195E-2</v>
      </c>
      <c r="F465" s="128">
        <f t="shared" si="44"/>
        <v>4.5909999999999993</v>
      </c>
      <c r="G465" s="122">
        <f t="shared" si="45"/>
        <v>4.9041271002851688E-2</v>
      </c>
      <c r="H465" s="128">
        <f t="shared" si="46"/>
        <v>16887.754000000001</v>
      </c>
      <c r="I465" s="122">
        <f t="shared" si="47"/>
        <v>-0.36927363099636329</v>
      </c>
      <c r="J465" s="128">
        <f t="shared" si="48"/>
        <v>95.525539647588047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5.5785714285714293E-2</v>
      </c>
      <c r="F466" s="128">
        <f t="shared" si="44"/>
        <v>5.4670000000000005</v>
      </c>
      <c r="G466" s="122">
        <f t="shared" si="45"/>
        <v>5.9740052503499265E-2</v>
      </c>
      <c r="H466" s="128">
        <f t="shared" si="46"/>
        <v>20571.965</v>
      </c>
      <c r="I466" s="122">
        <f t="shared" si="47"/>
        <v>-0.37964992732680847</v>
      </c>
      <c r="J466" s="128">
        <f t="shared" si="48"/>
        <v>93.380758717020967</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9.9234693877551031E-2</v>
      </c>
      <c r="F467" s="128">
        <f t="shared" si="44"/>
        <v>9.7250000000000014</v>
      </c>
      <c r="G467" s="122">
        <f t="shared" si="45"/>
        <v>0.10251265253021566</v>
      </c>
      <c r="H467" s="128">
        <f t="shared" si="46"/>
        <v>35301.052000000003</v>
      </c>
      <c r="I467" s="122">
        <f t="shared" si="47"/>
        <v>-0.33265624133288141</v>
      </c>
      <c r="J467" s="128">
        <f t="shared" si="48"/>
        <v>96.802386269637836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0.18586734693877555</v>
      </c>
      <c r="F468" s="128">
        <f t="shared" si="44"/>
        <v>18.215000000000003</v>
      </c>
      <c r="G468" s="122">
        <f t="shared" si="45"/>
        <v>0.19622728962300859</v>
      </c>
      <c r="H468" s="128">
        <f t="shared" si="46"/>
        <v>67572.436999999991</v>
      </c>
      <c r="I468" s="122">
        <f t="shared" si="47"/>
        <v>-0.2809819561141389</v>
      </c>
      <c r="J468" s="128">
        <f t="shared" si="48"/>
        <v>94.720437353980401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0.45270408163265302</v>
      </c>
      <c r="F469" s="128">
        <f t="shared" si="44"/>
        <v>44.364999999999995</v>
      </c>
      <c r="G469" s="122">
        <f t="shared" si="45"/>
        <v>0.46933739015791709</v>
      </c>
      <c r="H469" s="128">
        <f t="shared" si="46"/>
        <v>161620.08500000002</v>
      </c>
      <c r="I469" s="122">
        <f t="shared" si="47"/>
        <v>-0.33749954370274443</v>
      </c>
      <c r="J469" s="128">
        <f t="shared" si="48"/>
        <v>96.456001828520954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0.23405102040816325</v>
      </c>
      <c r="F470" s="128">
        <f t="shared" si="44"/>
        <v>22.936999999999998</v>
      </c>
      <c r="G470" s="122">
        <f t="shared" si="45"/>
        <v>0.23612239297475301</v>
      </c>
      <c r="H470" s="128">
        <f t="shared" si="46"/>
        <v>81310.634999999995</v>
      </c>
      <c r="I470" s="122">
        <f t="shared" si="47"/>
        <v>-0.39629619735222193</v>
      </c>
      <c r="J470" s="128">
        <f t="shared" si="48"/>
        <v>99.122754711870456</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0.26709183673469394</v>
      </c>
      <c r="F471" s="128">
        <f t="shared" si="44"/>
        <v>26.175000000000004</v>
      </c>
      <c r="G471" s="122">
        <f t="shared" si="45"/>
        <v>0.28491074695520358</v>
      </c>
      <c r="H471" s="128">
        <f t="shared" si="46"/>
        <v>98111.294999999998</v>
      </c>
      <c r="I471" s="122">
        <f t="shared" si="47"/>
        <v>-0.39116031811630431</v>
      </c>
      <c r="J471" s="128">
        <f t="shared" si="48"/>
        <v>93.745792178449733</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0.17968367346938774</v>
      </c>
      <c r="F472" s="128">
        <f t="shared" si="44"/>
        <v>17.608999999999998</v>
      </c>
      <c r="G472" s="122">
        <f t="shared" si="45"/>
        <v>0.18249210124347337</v>
      </c>
      <c r="H472" s="128">
        <f t="shared" si="46"/>
        <v>62842.615000000005</v>
      </c>
      <c r="I472" s="122">
        <f t="shared" si="47"/>
        <v>-0.24242189317059726</v>
      </c>
      <c r="J472" s="128">
        <f t="shared" si="48"/>
        <v>98.461068859994796</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0.15313265306122448</v>
      </c>
      <c r="F473" s="128">
        <f t="shared" si="44"/>
        <v>15.006999999999998</v>
      </c>
      <c r="G473" s="122">
        <f t="shared" si="45"/>
        <v>0.1587430319609244</v>
      </c>
      <c r="H473" s="128">
        <f t="shared" si="46"/>
        <v>54664.433000000005</v>
      </c>
      <c r="I473" s="122">
        <f t="shared" si="47"/>
        <v>-0.33747518202986593</v>
      </c>
      <c r="J473" s="128">
        <f t="shared" si="48"/>
        <v>96.465747925817013</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7.8408163265306127E-2</v>
      </c>
      <c r="F474" s="128">
        <f t="shared" si="44"/>
        <v>7.6840000000000002</v>
      </c>
      <c r="G474" s="122">
        <f t="shared" si="45"/>
        <v>7.8200332212406853E-2</v>
      </c>
      <c r="H474" s="128">
        <f t="shared" si="46"/>
        <v>26928.91</v>
      </c>
      <c r="I474" s="122">
        <f t="shared" si="47"/>
        <v>-0.32311275120278071</v>
      </c>
      <c r="J474" s="128">
        <f t="shared" si="48"/>
        <v>100.26576748080144</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5.4836734693877558E-2</v>
      </c>
      <c r="F475" s="128">
        <f t="shared" si="44"/>
        <v>5.3740000000000006</v>
      </c>
      <c r="G475" s="122">
        <f t="shared" si="45"/>
        <v>5.6228939069224465E-2</v>
      </c>
      <c r="H475" s="128">
        <f t="shared" si="46"/>
        <v>19362.884999999998</v>
      </c>
      <c r="I475" s="122">
        <f t="shared" si="47"/>
        <v>-0.34653782562820612</v>
      </c>
      <c r="J475" s="128">
        <f t="shared" si="48"/>
        <v>97.524042960097574</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6.0653061224489803E-2</v>
      </c>
      <c r="F476" s="128">
        <f t="shared" si="44"/>
        <v>5.9440000000000008</v>
      </c>
      <c r="G476" s="122">
        <f t="shared" si="45"/>
        <v>6.1540765714750346E-2</v>
      </c>
      <c r="H476" s="128">
        <f t="shared" si="46"/>
        <v>21192.055</v>
      </c>
      <c r="I476" s="122">
        <f t="shared" si="47"/>
        <v>-0.44898160119064062</v>
      </c>
      <c r="J476" s="128">
        <f t="shared" si="48"/>
        <v>98.557534213377878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0.13905102040816331</v>
      </c>
      <c r="F477" s="128">
        <f t="shared" si="44"/>
        <v>13.627000000000004</v>
      </c>
      <c r="G477" s="122">
        <f t="shared" si="45"/>
        <v>0.13677954919008709</v>
      </c>
      <c r="H477" s="128">
        <f t="shared" si="46"/>
        <v>47101.132000000005</v>
      </c>
      <c r="I477" s="122">
        <f t="shared" si="47"/>
        <v>-0.28850650870388511</v>
      </c>
      <c r="J477" s="128">
        <f t="shared" si="48"/>
        <v>101.66068043909071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0.57503061224489793</v>
      </c>
      <c r="F478" s="128">
        <f t="shared" si="44"/>
        <v>56.353000000000002</v>
      </c>
      <c r="G478" s="122">
        <f t="shared" si="45"/>
        <v>0.5957161907085069</v>
      </c>
      <c r="H478" s="128">
        <f t="shared" si="46"/>
        <v>205139.63600000003</v>
      </c>
      <c r="I478" s="122">
        <f t="shared" si="47"/>
        <v>-0.33305132925683961</v>
      </c>
      <c r="J478" s="128">
        <f t="shared" si="48"/>
        <v>96.527611841637736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0.20061224489795917</v>
      </c>
      <c r="F479" s="128">
        <f t="shared" si="44"/>
        <v>19.66</v>
      </c>
      <c r="G479" s="122">
        <f t="shared" si="45"/>
        <v>0.20474180068417175</v>
      </c>
      <c r="H479" s="128">
        <f t="shared" si="46"/>
        <v>70504.477000000014</v>
      </c>
      <c r="I479" s="122">
        <f t="shared" si="47"/>
        <v>-0.45547267640569933</v>
      </c>
      <c r="J479" s="128">
        <f t="shared" si="48"/>
        <v>97.983042167054734</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0.26875510204081632</v>
      </c>
      <c r="F480" s="128">
        <f t="shared" si="44"/>
        <v>26.338000000000001</v>
      </c>
      <c r="G480" s="122">
        <f t="shared" si="45"/>
        <v>0.28183175938993726</v>
      </c>
      <c r="H480" s="128">
        <f t="shared" si="46"/>
        <v>97051.021000000008</v>
      </c>
      <c r="I480" s="122">
        <f t="shared" si="47"/>
        <v>-0.34895979512492686</v>
      </c>
      <c r="J480" s="128">
        <f t="shared" si="48"/>
        <v>95.360119321744591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0.50493877551020416</v>
      </c>
      <c r="F481" s="128">
        <f t="shared" si="44"/>
        <v>49.484000000000009</v>
      </c>
      <c r="G481" s="122">
        <f t="shared" si="45"/>
        <v>0.53567599416885914</v>
      </c>
      <c r="H481" s="128">
        <f t="shared" si="46"/>
        <v>184464.31399999998</v>
      </c>
      <c r="I481" s="122">
        <f t="shared" si="47"/>
        <v>-0.41497792429838898</v>
      </c>
      <c r="J481" s="128">
        <f t="shared" si="48"/>
        <v>94.261975710457961</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0.79189795918367323</v>
      </c>
      <c r="F482" s="128">
        <f t="shared" si="44"/>
        <v>77.60599999999998</v>
      </c>
      <c r="G482" s="122">
        <f t="shared" si="45"/>
        <v>0.82697181421660015</v>
      </c>
      <c r="H482" s="128">
        <f t="shared" si="46"/>
        <v>284774.36</v>
      </c>
      <c r="I482" s="122">
        <f t="shared" si="47"/>
        <v>-0.31107229992748298</v>
      </c>
      <c r="J482" s="128">
        <f t="shared" si="48"/>
        <v>95.758760524848981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0.48699999999999999</v>
      </c>
      <c r="F483" s="128">
        <f t="shared" si="44"/>
        <v>47.725999999999999</v>
      </c>
      <c r="G483" s="122">
        <f t="shared" si="45"/>
        <v>0.50597006313197312</v>
      </c>
      <c r="H483" s="128">
        <f t="shared" si="46"/>
        <v>174234.83900000001</v>
      </c>
      <c r="I483" s="122">
        <f t="shared" si="47"/>
        <v>-0.19317665469614562</v>
      </c>
      <c r="J483" s="128">
        <f t="shared" si="48"/>
        <v>96.250753846077814</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0.70904081632653071</v>
      </c>
      <c r="F484" s="128">
        <f t="shared" si="44"/>
        <v>69.486000000000004</v>
      </c>
      <c r="G484" s="122">
        <f t="shared" si="45"/>
        <v>0.73347747112017148</v>
      </c>
      <c r="H484" s="128">
        <f t="shared" si="46"/>
        <v>252578.83500000002</v>
      </c>
      <c r="I484" s="122">
        <f t="shared" si="47"/>
        <v>-0.20911337815106476</v>
      </c>
      <c r="J484" s="128">
        <f t="shared" si="48"/>
        <v>96.66838372604397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0.7078469387755103</v>
      </c>
      <c r="F485" s="128">
        <f t="shared" si="44"/>
        <v>69.369000000000014</v>
      </c>
      <c r="G485" s="122">
        <f t="shared" si="45"/>
        <v>0.73961776407111191</v>
      </c>
      <c r="H485" s="128">
        <f t="shared" si="46"/>
        <v>254693.29399999997</v>
      </c>
      <c r="I485" s="122">
        <f t="shared" si="47"/>
        <v>-0.261615899374331</v>
      </c>
      <c r="J485" s="128">
        <f t="shared" si="48"/>
        <v>95.704426416055227</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0.57941836734693875</v>
      </c>
      <c r="F486" s="128">
        <f t="shared" si="44"/>
        <v>56.782999999999994</v>
      </c>
      <c r="G486" s="122">
        <f t="shared" si="45"/>
        <v>0.59665411577486216</v>
      </c>
      <c r="H486" s="128">
        <f t="shared" si="46"/>
        <v>205462.61799999999</v>
      </c>
      <c r="I486" s="122">
        <f t="shared" si="47"/>
        <v>-0.28797786019767169</v>
      </c>
      <c r="J486" s="128">
        <f t="shared" si="48"/>
        <v>97.111266314564887</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0.32676530612244903</v>
      </c>
      <c r="F487" s="128">
        <f t="shared" si="44"/>
        <v>32.023000000000003</v>
      </c>
      <c r="G487" s="122">
        <f t="shared" si="45"/>
        <v>0.33917393816899849</v>
      </c>
      <c r="H487" s="128">
        <f t="shared" si="46"/>
        <v>116797.25899999999</v>
      </c>
      <c r="I487" s="122">
        <f t="shared" si="47"/>
        <v>-0.3507178121529938</v>
      </c>
      <c r="J487" s="128">
        <f t="shared" si="48"/>
        <v>96.341513704285063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0.76453061224489793</v>
      </c>
      <c r="F488" s="128">
        <f t="shared" si="44"/>
        <v>74.923999999999992</v>
      </c>
      <c r="G488" s="122">
        <f t="shared" si="45"/>
        <v>0.79985514493637433</v>
      </c>
      <c r="H488" s="128">
        <f t="shared" si="46"/>
        <v>275436.51799999998</v>
      </c>
      <c r="I488" s="122">
        <f t="shared" si="47"/>
        <v>-0.31316746178055449</v>
      </c>
      <c r="J488" s="128">
        <f t="shared" si="48"/>
        <v>95.583633747297299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0.65954081632653061</v>
      </c>
      <c r="F489" s="128">
        <f t="shared" si="44"/>
        <v>64.635000000000005</v>
      </c>
      <c r="G489" s="122">
        <f t="shared" si="45"/>
        <v>0.6805132449369552</v>
      </c>
      <c r="H489" s="128">
        <f t="shared" si="46"/>
        <v>234340.18000000002</v>
      </c>
      <c r="I489" s="122">
        <f t="shared" si="47"/>
        <v>-0.22500065746352835</v>
      </c>
      <c r="J489" s="128">
        <f t="shared" si="48"/>
        <v>96.918145419437423</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0.64494897959183672</v>
      </c>
      <c r="F490" s="128">
        <f t="shared" si="44"/>
        <v>63.204999999999998</v>
      </c>
      <c r="G490" s="122">
        <f t="shared" si="45"/>
        <v>0.66156907056028902</v>
      </c>
      <c r="H490" s="128">
        <f t="shared" si="46"/>
        <v>227816.60200000001</v>
      </c>
      <c r="I490" s="122">
        <f t="shared" si="47"/>
        <v>-0.25007485365572224</v>
      </c>
      <c r="J490" s="128">
        <f t="shared" si="48"/>
        <v>97.487776906744358</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0.77021428571428585</v>
      </c>
      <c r="F491" s="128">
        <f t="shared" si="44"/>
        <v>75.481000000000009</v>
      </c>
      <c r="G491" s="122">
        <f t="shared" si="45"/>
        <v>0.79862892687261511</v>
      </c>
      <c r="H491" s="128">
        <f t="shared" si="46"/>
        <v>275014.26</v>
      </c>
      <c r="I491" s="122">
        <f t="shared" si="47"/>
        <v>-0.21778469290572436</v>
      </c>
      <c r="J491" s="128">
        <f t="shared" si="48"/>
        <v>96.442072131096054</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0.72049999999999981</v>
      </c>
      <c r="F492" s="128">
        <f t="shared" si="44"/>
        <v>70.60899999999998</v>
      </c>
      <c r="G492" s="122">
        <f t="shared" si="45"/>
        <v>0.74615377310821884</v>
      </c>
      <c r="H492" s="128">
        <f t="shared" si="46"/>
        <v>256944.02100000001</v>
      </c>
      <c r="I492" s="122">
        <f t="shared" si="47"/>
        <v>-0.16487441611080944</v>
      </c>
      <c r="J492" s="128">
        <f t="shared" si="48"/>
        <v>96.56186512314288</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0.47350000000000014</v>
      </c>
      <c r="F493" s="128">
        <f t="shared" si="44"/>
        <v>46.403000000000013</v>
      </c>
      <c r="G493" s="122">
        <f t="shared" si="45"/>
        <v>0.49661126502070524</v>
      </c>
      <c r="H493" s="128">
        <f t="shared" si="46"/>
        <v>171012.06200000001</v>
      </c>
      <c r="I493" s="122">
        <f t="shared" si="47"/>
        <v>-0.35100223100995742</v>
      </c>
      <c r="J493" s="128">
        <f t="shared" si="48"/>
        <v>95.346206047150076</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0.26069387755102041</v>
      </c>
      <c r="F494" s="128">
        <f t="shared" si="44"/>
        <v>25.547999999999998</v>
      </c>
      <c r="G494" s="122">
        <f t="shared" si="45"/>
        <v>0.27756814419876991</v>
      </c>
      <c r="H494" s="128">
        <f t="shared" si="46"/>
        <v>95582.811000000002</v>
      </c>
      <c r="I494" s="122">
        <f t="shared" si="47"/>
        <v>-0.43266406748668451</v>
      </c>
      <c r="J494" s="128">
        <f t="shared" si="48"/>
        <v>93.920676057240343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0.72187755102040818</v>
      </c>
      <c r="F495" s="128">
        <f t="shared" si="44"/>
        <v>70.744</v>
      </c>
      <c r="G495" s="122">
        <f t="shared" si="45"/>
        <v>0.74913076507588039</v>
      </c>
      <c r="H495" s="128">
        <f t="shared" si="46"/>
        <v>257969.17200000002</v>
      </c>
      <c r="I495" s="122">
        <f t="shared" si="47"/>
        <v>-0.11949878377332229</v>
      </c>
      <c r="J495" s="128">
        <f t="shared" si="48"/>
        <v>96.362021782310364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0.57971428571428574</v>
      </c>
      <c r="F496" s="128">
        <f t="shared" si="44"/>
        <v>56.811999999999998</v>
      </c>
      <c r="G496" s="122">
        <f t="shared" si="45"/>
        <v>0.60990540948663885</v>
      </c>
      <c r="H496" s="128">
        <f t="shared" si="46"/>
        <v>210025.80699999997</v>
      </c>
      <c r="I496" s="122">
        <f t="shared" si="47"/>
        <v>-0.33732079419980321</v>
      </c>
      <c r="J496" s="128">
        <f t="shared" si="48"/>
        <v>95.04986784790691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0.50058163265306133</v>
      </c>
      <c r="F497" s="128">
        <f t="shared" si="44"/>
        <v>49.057000000000009</v>
      </c>
      <c r="G497" s="122">
        <f t="shared" si="45"/>
        <v>0.51358995870576551</v>
      </c>
      <c r="H497" s="128">
        <f t="shared" si="46"/>
        <v>176858.81100000002</v>
      </c>
      <c r="I497" s="122">
        <f t="shared" si="47"/>
        <v>-0.37005957546989676</v>
      </c>
      <c r="J497" s="128">
        <f t="shared" si="48"/>
        <v>97.467176717106213</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9.2418367346938785E-2</v>
      </c>
      <c r="F498" s="128">
        <f t="shared" si="44"/>
        <v>9.0570000000000004</v>
      </c>
      <c r="G498" s="122">
        <f t="shared" si="45"/>
        <v>9.5218116030410221E-2</v>
      </c>
      <c r="H498" s="128">
        <f t="shared" si="46"/>
        <v>32789.120000000003</v>
      </c>
      <c r="I498" s="122">
        <f t="shared" si="47"/>
        <v>-0.22721500189858235</v>
      </c>
      <c r="J498" s="128">
        <f t="shared" si="48"/>
        <v>97.05964705017135</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0.4353775510204082</v>
      </c>
      <c r="F499" s="128">
        <f t="shared" si="44"/>
        <v>42.667000000000002</v>
      </c>
      <c r="G499" s="122">
        <f t="shared" si="45"/>
        <v>0.45539625622172275</v>
      </c>
      <c r="H499" s="128">
        <f t="shared" si="46"/>
        <v>156819.34400000001</v>
      </c>
      <c r="I499" s="122">
        <f t="shared" si="47"/>
        <v>-0.28250613114937578</v>
      </c>
      <c r="J499" s="128">
        <f t="shared" si="48"/>
        <v>95.604112917527402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0.36858163265306126</v>
      </c>
      <c r="F500" s="128">
        <f t="shared" si="44"/>
        <v>36.121000000000002</v>
      </c>
      <c r="G500" s="122">
        <f t="shared" si="45"/>
        <v>0.40473697431161759</v>
      </c>
      <c r="H500" s="128">
        <f t="shared" si="46"/>
        <v>139374.41500000001</v>
      </c>
      <c r="I500" s="122">
        <f t="shared" si="47"/>
        <v>-0.32598181021753342</v>
      </c>
      <c r="J500" s="128">
        <f t="shared" si="48"/>
        <v>91.066953613504225</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0.40897959183673477</v>
      </c>
      <c r="F501" s="128">
        <f t="shared" si="44"/>
        <v>40.080000000000005</v>
      </c>
      <c r="G501" s="122">
        <f t="shared" si="45"/>
        <v>0.4273794568443306</v>
      </c>
      <c r="H501" s="128">
        <f t="shared" si="46"/>
        <v>147171.535</v>
      </c>
      <c r="I501" s="122">
        <f t="shared" si="47"/>
        <v>-0.2652797271065131</v>
      </c>
      <c r="J501" s="128">
        <f t="shared" si="48"/>
        <v>95.694724041380908</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0.20951020408163262</v>
      </c>
      <c r="F502" s="128">
        <f t="shared" si="44"/>
        <v>20.531999999999996</v>
      </c>
      <c r="G502" s="122">
        <f t="shared" si="45"/>
        <v>0.21935729676673696</v>
      </c>
      <c r="H502" s="128">
        <f t="shared" si="46"/>
        <v>75537.440000000002</v>
      </c>
      <c r="I502" s="122">
        <f t="shared" si="47"/>
        <v>-0.31652219332589215</v>
      </c>
      <c r="J502" s="128">
        <f t="shared" si="48"/>
        <v>95.510934520871828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0.43971428571428561</v>
      </c>
      <c r="F503" s="128">
        <f t="shared" si="44"/>
        <v>43.091999999999992</v>
      </c>
      <c r="G503" s="122">
        <f t="shared" si="45"/>
        <v>0.48275098879654316</v>
      </c>
      <c r="H503" s="128">
        <f t="shared" si="46"/>
        <v>166239.16500000001</v>
      </c>
      <c r="I503" s="122">
        <f t="shared" si="47"/>
        <v>-0.24420556887668618</v>
      </c>
      <c r="J503" s="128">
        <f t="shared" si="48"/>
        <v>91.085113426790826</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0.36791836734693883</v>
      </c>
      <c r="F504" s="128">
        <f t="shared" si="44"/>
        <v>36.056000000000004</v>
      </c>
      <c r="G504" s="122">
        <f t="shared" si="45"/>
        <v>0.37503829735333583</v>
      </c>
      <c r="H504" s="128">
        <f t="shared" si="46"/>
        <v>129147.43800000001</v>
      </c>
      <c r="I504" s="122">
        <f t="shared" si="47"/>
        <v>-0.29746235883390393</v>
      </c>
      <c r="J504" s="128">
        <f t="shared" si="48"/>
        <v>98.101545880342698</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0.19600000000000001</v>
      </c>
      <c r="F505" s="128">
        <f t="shared" si="44"/>
        <v>19.208000000000002</v>
      </c>
      <c r="G505" s="122">
        <f t="shared" si="45"/>
        <v>0.20160040713443569</v>
      </c>
      <c r="H505" s="128">
        <f t="shared" si="46"/>
        <v>69422.713000000003</v>
      </c>
      <c r="I505" s="122">
        <f t="shared" si="47"/>
        <v>-0.20839679548682813</v>
      </c>
      <c r="J505" s="128">
        <f t="shared" si="48"/>
        <v>97.222025880780535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0.40052040816326534</v>
      </c>
      <c r="F506" s="128">
        <f t="shared" si="44"/>
        <v>39.251000000000005</v>
      </c>
      <c r="G506" s="122">
        <f t="shared" si="45"/>
        <v>0.42866219167261976</v>
      </c>
      <c r="H506" s="128">
        <f t="shared" si="46"/>
        <v>147613.255</v>
      </c>
      <c r="I506" s="122">
        <f t="shared" si="47"/>
        <v>-0.30790694036362465</v>
      </c>
      <c r="J506" s="128">
        <f t="shared" si="48"/>
        <v>93.434974192721199</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0.44788775510204099</v>
      </c>
      <c r="F507" s="128">
        <f t="shared" si="44"/>
        <v>43.893000000000015</v>
      </c>
      <c r="G507" s="122">
        <f t="shared" si="45"/>
        <v>0.47631650491639516</v>
      </c>
      <c r="H507" s="128">
        <f t="shared" si="46"/>
        <v>164023.399</v>
      </c>
      <c r="I507" s="122">
        <f t="shared" si="47"/>
        <v>-0.21985130957615434</v>
      </c>
      <c r="J507" s="128">
        <f t="shared" si="48"/>
        <v>94.03154215297576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0.26328571428571435</v>
      </c>
      <c r="F508" s="128">
        <f t="shared" si="44"/>
        <v>25.802000000000007</v>
      </c>
      <c r="G508" s="122">
        <f t="shared" si="45"/>
        <v>0.27956408156627693</v>
      </c>
      <c r="H508" s="128">
        <f t="shared" si="46"/>
        <v>96270.127999999997</v>
      </c>
      <c r="I508" s="122">
        <f t="shared" si="47"/>
        <v>-0.29611742149180292</v>
      </c>
      <c r="J508" s="128">
        <f t="shared" si="48"/>
        <v>94.177232214753076</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0.12612244897959182</v>
      </c>
      <c r="F509" s="128">
        <f t="shared" si="44"/>
        <v>12.36</v>
      </c>
      <c r="G509" s="122">
        <f t="shared" si="45"/>
        <v>0.14038405380447094</v>
      </c>
      <c r="H509" s="128">
        <f t="shared" si="46"/>
        <v>48342.372000000003</v>
      </c>
      <c r="I509" s="122">
        <f t="shared" si="47"/>
        <v>-0.40192634630830332</v>
      </c>
      <c r="J509" s="128">
        <f t="shared" si="48"/>
        <v>89.841007978909843</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0.26611224489795915</v>
      </c>
      <c r="F510" s="128">
        <f t="shared" si="44"/>
        <v>26.078999999999997</v>
      </c>
      <c r="G510" s="122">
        <f t="shared" si="45"/>
        <v>0.26963464185527852</v>
      </c>
      <c r="H510" s="128">
        <f t="shared" si="46"/>
        <v>92850.846000000005</v>
      </c>
      <c r="I510" s="122">
        <f t="shared" si="47"/>
        <v>-9.0004511388224948E-2</v>
      </c>
      <c r="J510" s="128">
        <f t="shared" si="48"/>
        <v>98.693640797383168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0.24631632653061228</v>
      </c>
      <c r="F511" s="128">
        <f t="shared" si="44"/>
        <v>24.139000000000003</v>
      </c>
      <c r="G511" s="122">
        <f t="shared" si="45"/>
        <v>0.2662613849540304</v>
      </c>
      <c r="H511" s="128">
        <f t="shared" si="46"/>
        <v>91689.237999999998</v>
      </c>
      <c r="I511" s="122">
        <f t="shared" si="47"/>
        <v>-0.28322207047592735</v>
      </c>
      <c r="J511" s="128">
        <f t="shared" si="48"/>
        <v>92.509218553467079</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0.22751020408163269</v>
      </c>
      <c r="F512" s="128">
        <f t="shared" si="44"/>
        <v>22.296000000000003</v>
      </c>
      <c r="G512" s="122">
        <f t="shared" si="45"/>
        <v>0.2386099843767242</v>
      </c>
      <c r="H512" s="128">
        <f t="shared" si="46"/>
        <v>82167.256999999998</v>
      </c>
      <c r="I512" s="122">
        <f t="shared" si="47"/>
        <v>-0.43493026017733644</v>
      </c>
      <c r="J512" s="128">
        <f t="shared" si="48"/>
        <v>95.348149272091291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4.4602040816326537E-2</v>
      </c>
      <c r="F513" s="128">
        <f t="shared" si="44"/>
        <v>4.3710000000000004</v>
      </c>
      <c r="G513" s="122">
        <f t="shared" si="45"/>
        <v>4.9572729543091783E-2</v>
      </c>
      <c r="H513" s="128">
        <f t="shared" si="46"/>
        <v>17070.766</v>
      </c>
      <c r="I513" s="122">
        <f t="shared" si="47"/>
        <v>-0.35174788360204123</v>
      </c>
      <c r="J513" s="128">
        <f t="shared" si="48"/>
        <v>89.97293719232384</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0.49490816326530623</v>
      </c>
      <c r="F514" s="128">
        <f t="shared" si="44"/>
        <v>48.501000000000012</v>
      </c>
      <c r="G514" s="122">
        <f t="shared" si="45"/>
        <v>0.50838545931849999</v>
      </c>
      <c r="H514" s="128">
        <f t="shared" si="46"/>
        <v>175066.60000000003</v>
      </c>
      <c r="I514" s="122">
        <f t="shared" si="47"/>
        <v>-1.4163097723980231E-2</v>
      </c>
      <c r="J514" s="128">
        <f t="shared" si="48"/>
        <v>97.349000486508743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5.4193877551020404E-2</v>
      </c>
      <c r="F515" s="128">
        <f t="shared" si="44"/>
        <v>5.3109999999999999</v>
      </c>
      <c r="G515" s="122">
        <f t="shared" si="45"/>
        <v>5.6428649835345769E-2</v>
      </c>
      <c r="H515" s="128">
        <f t="shared" si="46"/>
        <v>19431.656999999999</v>
      </c>
      <c r="I515" s="122">
        <f t="shared" si="47"/>
        <v>-0.50600644243861714</v>
      </c>
      <c r="J515" s="128">
        <f t="shared" si="48"/>
        <v>96.039649555950305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0.14839795918367346</v>
      </c>
      <c r="F516" s="128">
        <f t="shared" si="44"/>
        <v>14.542999999999999</v>
      </c>
      <c r="G516" s="122">
        <f t="shared" si="45"/>
        <v>0.13877142102114659</v>
      </c>
      <c r="H516" s="128">
        <f t="shared" si="46"/>
        <v>47787.048999999999</v>
      </c>
      <c r="I516" s="122">
        <f t="shared" si="47"/>
        <v>5.9051474398224398E-2</v>
      </c>
      <c r="J516" s="128">
        <f t="shared" si="48"/>
        <v>106.93697455260613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7.1030612244897956E-2</v>
      </c>
      <c r="F517" s="128">
        <f t="shared" si="44"/>
        <v>6.9609999999999994</v>
      </c>
      <c r="G517" s="122">
        <f t="shared" si="45"/>
        <v>7.6546858211512442E-2</v>
      </c>
      <c r="H517" s="128">
        <f t="shared" si="46"/>
        <v>26359.523000000001</v>
      </c>
      <c r="I517" s="122">
        <f t="shared" si="47"/>
        <v>-0.34437489995081783</v>
      </c>
      <c r="J517" s="128">
        <f t="shared" si="48"/>
        <v>92.793635041986803</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3.1081632653061231E-2</v>
      </c>
      <c r="F518" s="128">
        <f t="shared" si="44"/>
        <v>3.0460000000000007</v>
      </c>
      <c r="G518" s="122">
        <f t="shared" si="45"/>
        <v>3.1458209189273952E-2</v>
      </c>
      <c r="H518" s="128">
        <f t="shared" si="46"/>
        <v>10832.886</v>
      </c>
      <c r="I518" s="122">
        <f t="shared" si="47"/>
        <v>-0.26940597484739848</v>
      </c>
      <c r="J518" s="128">
        <f t="shared" si="48"/>
        <v>98.802930790030103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3.4051020408163268E-2</v>
      </c>
      <c r="F519" s="128">
        <f t="shared" si="44"/>
        <v>3.3370000000000002</v>
      </c>
      <c r="G519" s="122">
        <f t="shared" si="45"/>
        <v>3.4724818357639436E-2</v>
      </c>
      <c r="H519" s="128">
        <f t="shared" si="46"/>
        <v>11957.769000000002</v>
      </c>
      <c r="I519" s="122">
        <f t="shared" si="47"/>
        <v>-1.0153221204629305E-2</v>
      </c>
      <c r="J519" s="128">
        <f t="shared" si="48"/>
        <v>98.059606986171801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0.10067346938775509</v>
      </c>
      <c r="F520" s="128">
        <f t="shared" si="44"/>
        <v>9.8659999999999997</v>
      </c>
      <c r="G520" s="122">
        <f t="shared" si="45"/>
        <v>0.10613897455554974</v>
      </c>
      <c r="H520" s="128">
        <f t="shared" si="46"/>
        <v>36549.805</v>
      </c>
      <c r="I520" s="122">
        <f t="shared" si="47"/>
        <v>-0.26864089650772915</v>
      </c>
      <c r="J520" s="128">
        <f t="shared" si="48"/>
        <v>94.850614309511556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0.25146938775510214</v>
      </c>
      <c r="F521" s="128">
        <f t="shared" ref="F521:F584" si="50">SUMPRODUCT($K$2:$AI$2,$K521:$AI521)</f>
        <v>24.644000000000009</v>
      </c>
      <c r="G521" s="122">
        <f t="shared" ref="G521:G584" si="51">SUMPRODUCT($K$3:$AI$3,$K521:$AI521)/$J$3</f>
        <v>0.28287198496913096</v>
      </c>
      <c r="H521" s="128">
        <f t="shared" ref="H521:H584" si="52">SUMPRODUCT($K$3:$AI$3,$K521:$AI521)</f>
        <v>97409.231</v>
      </c>
      <c r="I521" s="122">
        <f t="shared" ref="I521:I584" si="53">CORREL($K$4:$AI$4,$K521:$AI521)</f>
        <v>-0.29093684283588556</v>
      </c>
      <c r="J521" s="128">
        <f t="shared" si="48"/>
        <v>88.898654203082103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0.14690816326530612</v>
      </c>
      <c r="F522" s="128">
        <f t="shared" si="50"/>
        <v>14.396999999999998</v>
      </c>
      <c r="G522" s="122">
        <f t="shared" si="51"/>
        <v>0.15536455955720502</v>
      </c>
      <c r="H522" s="128">
        <f t="shared" si="52"/>
        <v>53501.029000000002</v>
      </c>
      <c r="I522" s="122">
        <f t="shared" si="53"/>
        <v>-0.2506902835538794</v>
      </c>
      <c r="J522" s="128">
        <f t="shared" ref="J522:J585" si="54">$E522/$G522*100</f>
        <v>94.557062230923222</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2.569387755102041E-2</v>
      </c>
      <c r="F523" s="128">
        <f t="shared" si="50"/>
        <v>2.5180000000000002</v>
      </c>
      <c r="G523" s="122">
        <f t="shared" si="51"/>
        <v>2.5581993158282954E-2</v>
      </c>
      <c r="H523" s="128">
        <f t="shared" si="52"/>
        <v>8809.3640000000014</v>
      </c>
      <c r="I523" s="122">
        <f t="shared" si="53"/>
        <v>-0.21421146842644784</v>
      </c>
      <c r="J523" s="128">
        <f t="shared" si="54"/>
        <v>100.43735604198312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2.0459183673469387E-2</v>
      </c>
      <c r="F524" s="128">
        <f t="shared" si="50"/>
        <v>2.0049999999999999</v>
      </c>
      <c r="G524" s="122">
        <f t="shared" si="51"/>
        <v>2.0188292416612946E-2</v>
      </c>
      <c r="H524" s="128">
        <f t="shared" si="52"/>
        <v>6952.0000000000009</v>
      </c>
      <c r="I524" s="122">
        <f t="shared" si="53"/>
        <v>-0.1081165715433602</v>
      </c>
      <c r="J524" s="128">
        <f t="shared" si="54"/>
        <v>101.34182352457668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0.1066938775510204</v>
      </c>
      <c r="F525" s="128">
        <f t="shared" si="50"/>
        <v>10.456</v>
      </c>
      <c r="G525" s="122">
        <f t="shared" si="51"/>
        <v>0.10805869763443858</v>
      </c>
      <c r="H525" s="128">
        <f t="shared" si="52"/>
        <v>37210.877</v>
      </c>
      <c r="I525" s="122">
        <f t="shared" si="53"/>
        <v>-0.24782470766440376</v>
      </c>
      <c r="J525" s="128">
        <f t="shared" si="54"/>
        <v>98.736964156244639</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3.3367346938775508E-2</v>
      </c>
      <c r="F526" s="128">
        <f t="shared" si="50"/>
        <v>3.27</v>
      </c>
      <c r="G526" s="122">
        <f t="shared" si="51"/>
        <v>3.601201075624786E-2</v>
      </c>
      <c r="H526" s="128">
        <f t="shared" si="52"/>
        <v>12401.023999999999</v>
      </c>
      <c r="I526" s="122">
        <f t="shared" si="53"/>
        <v>-0.44173672272347603</v>
      </c>
      <c r="J526" s="128">
        <f t="shared" si="54"/>
        <v>92.656161758439097</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1.7561224489795923E-2</v>
      </c>
      <c r="F527" s="128">
        <f t="shared" si="50"/>
        <v>1.7210000000000005</v>
      </c>
      <c r="G527" s="122">
        <f t="shared" si="51"/>
        <v>1.7938395507001437E-2</v>
      </c>
      <c r="H527" s="128">
        <f t="shared" si="52"/>
        <v>6177.2300000000005</v>
      </c>
      <c r="I527" s="122">
        <f t="shared" si="53"/>
        <v>-0.33977111138128951</v>
      </c>
      <c r="J527" s="128">
        <f t="shared" si="54"/>
        <v>97.897409402873834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6.5683673469387749E-2</v>
      </c>
      <c r="F528" s="128">
        <f t="shared" si="50"/>
        <v>6.4369999999999994</v>
      </c>
      <c r="G528" s="122">
        <f t="shared" si="51"/>
        <v>6.6112775077099978E-2</v>
      </c>
      <c r="H528" s="128">
        <f t="shared" si="52"/>
        <v>22766.462999999996</v>
      </c>
      <c r="I528" s="122">
        <f t="shared" si="53"/>
        <v>-3.7222155648624883E-2</v>
      </c>
      <c r="J528" s="128">
        <f t="shared" si="54"/>
        <v>99.350955080600059</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2.7061224489795924E-2</v>
      </c>
      <c r="F529" s="128">
        <f t="shared" si="50"/>
        <v>2.6520000000000006</v>
      </c>
      <c r="G529" s="122">
        <f t="shared" si="51"/>
        <v>2.6926500908937792E-2</v>
      </c>
      <c r="H529" s="128">
        <f t="shared" si="52"/>
        <v>9272.3559999999998</v>
      </c>
      <c r="I529" s="122">
        <f t="shared" si="53"/>
        <v>-0.14221364985590729</v>
      </c>
      <c r="J529" s="128">
        <f t="shared" si="54"/>
        <v>100.50033824043365</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6.2642857142857139E-2</v>
      </c>
      <c r="F530" s="128">
        <f t="shared" si="50"/>
        <v>6.1389999999999993</v>
      </c>
      <c r="G530" s="122">
        <f t="shared" si="51"/>
        <v>6.134173447400669E-2</v>
      </c>
      <c r="H530" s="128">
        <f t="shared" si="52"/>
        <v>21123.516999999996</v>
      </c>
      <c r="I530" s="122">
        <f t="shared" si="53"/>
        <v>7.8471903734329093E-2</v>
      </c>
      <c r="J530" s="128">
        <f t="shared" si="54"/>
        <v>102.12110511710716</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2.0836734693877555E-2</v>
      </c>
      <c r="F531" s="128">
        <f t="shared" si="50"/>
        <v>2.0420000000000003</v>
      </c>
      <c r="G531" s="122">
        <f t="shared" si="51"/>
        <v>2.1934187676778235E-2</v>
      </c>
      <c r="H531" s="128">
        <f t="shared" si="52"/>
        <v>7553.2129999999997</v>
      </c>
      <c r="I531" s="122">
        <f t="shared" si="53"/>
        <v>-0.2124919543977952</v>
      </c>
      <c r="J531" s="128">
        <f t="shared" si="54"/>
        <v>94.996609862773468</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7.4469387755102034E-2</v>
      </c>
      <c r="F532" s="128">
        <f t="shared" si="50"/>
        <v>7.298</v>
      </c>
      <c r="G532" s="122">
        <f t="shared" si="51"/>
        <v>7.2996976983255815E-2</v>
      </c>
      <c r="H532" s="128">
        <f t="shared" si="52"/>
        <v>25137.093000000004</v>
      </c>
      <c r="I532" s="122">
        <f t="shared" si="53"/>
        <v>0.18278827682259283</v>
      </c>
      <c r="J532" s="128">
        <f t="shared" si="54"/>
        <v>102.01708458719321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0.2957755102040816</v>
      </c>
      <c r="F533" s="128">
        <f t="shared" si="50"/>
        <v>28.985999999999997</v>
      </c>
      <c r="G533" s="122">
        <f t="shared" si="51"/>
        <v>0.29695589473745343</v>
      </c>
      <c r="H533" s="128">
        <f t="shared" si="52"/>
        <v>102259.13799999999</v>
      </c>
      <c r="I533" s="122">
        <f t="shared" si="53"/>
        <v>0.12748969904669308</v>
      </c>
      <c r="J533" s="128">
        <f t="shared" si="54"/>
        <v>99.602505101164795</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6.3969387755102053E-2</v>
      </c>
      <c r="F534" s="128">
        <f t="shared" si="50"/>
        <v>6.269000000000001</v>
      </c>
      <c r="G534" s="122">
        <f t="shared" si="51"/>
        <v>6.8051870437161308E-2</v>
      </c>
      <c r="H534" s="128">
        <f t="shared" si="52"/>
        <v>23434.205999999995</v>
      </c>
      <c r="I534" s="122">
        <f t="shared" si="53"/>
        <v>-0.22560609360085901</v>
      </c>
      <c r="J534" s="128">
        <f t="shared" si="54"/>
        <v>94.000925094587956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4.1979591836734699E-2</v>
      </c>
      <c r="F535" s="128">
        <f t="shared" si="50"/>
        <v>4.1140000000000008</v>
      </c>
      <c r="G535" s="122">
        <f t="shared" si="51"/>
        <v>4.0816847583038579E-2</v>
      </c>
      <c r="H535" s="128">
        <f t="shared" si="52"/>
        <v>14055.607999999998</v>
      </c>
      <c r="I535" s="122">
        <f t="shared" si="53"/>
        <v>4.8013988890149205E-2</v>
      </c>
      <c r="J535" s="128">
        <f t="shared" si="54"/>
        <v>102.8486870558306</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2.6214285714285714E-2</v>
      </c>
      <c r="F536" s="128">
        <f t="shared" si="50"/>
        <v>2.569</v>
      </c>
      <c r="G536" s="122">
        <f t="shared" si="51"/>
        <v>2.6926466061482534E-2</v>
      </c>
      <c r="H536" s="128">
        <f t="shared" si="52"/>
        <v>9272.3440000000028</v>
      </c>
      <c r="I536" s="122">
        <f t="shared" si="53"/>
        <v>-9.4995735227656128E-2</v>
      </c>
      <c r="J536" s="128">
        <f t="shared" si="54"/>
        <v>97.355091657513967</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3.41530612244898E-2</v>
      </c>
      <c r="F537" s="128">
        <f t="shared" si="50"/>
        <v>3.3470000000000004</v>
      </c>
      <c r="G537" s="122">
        <f t="shared" si="51"/>
        <v>3.0547935578671033E-2</v>
      </c>
      <c r="H537" s="128">
        <f t="shared" si="52"/>
        <v>10519.425999999999</v>
      </c>
      <c r="I537" s="122">
        <f t="shared" si="53"/>
        <v>9.4947337100256698E-2</v>
      </c>
      <c r="J537" s="128">
        <f t="shared" si="54"/>
        <v>111.80153610228218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0.23598979591836733</v>
      </c>
      <c r="F538" s="128">
        <f t="shared" si="50"/>
        <v>23.126999999999999</v>
      </c>
      <c r="G538" s="122">
        <f t="shared" si="51"/>
        <v>0.24129156285028955</v>
      </c>
      <c r="H538" s="128">
        <f t="shared" si="52"/>
        <v>83090.680000000008</v>
      </c>
      <c r="I538" s="122">
        <f t="shared" si="53"/>
        <v>-0.34926620729482361</v>
      </c>
      <c r="J538" s="128">
        <f t="shared" si="54"/>
        <v>97.802754945388742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0.39517346938775505</v>
      </c>
      <c r="F539" s="128">
        <f t="shared" si="50"/>
        <v>38.726999999999997</v>
      </c>
      <c r="G539" s="122">
        <f t="shared" si="51"/>
        <v>0.41061925089586992</v>
      </c>
      <c r="H539" s="128">
        <f t="shared" si="52"/>
        <v>141400.02399999998</v>
      </c>
      <c r="I539" s="122">
        <f t="shared" si="53"/>
        <v>-0.27411292296452994</v>
      </c>
      <c r="J539" s="128">
        <f t="shared" si="54"/>
        <v>96.238417591377896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7.2397959183673491E-2</v>
      </c>
      <c r="F540" s="128">
        <f t="shared" si="50"/>
        <v>7.0950000000000015</v>
      </c>
      <c r="G540" s="122">
        <f t="shared" si="51"/>
        <v>7.2074901701136618E-2</v>
      </c>
      <c r="H540" s="128">
        <f t="shared" si="52"/>
        <v>24819.569000000003</v>
      </c>
      <c r="I540" s="122">
        <f t="shared" si="53"/>
        <v>0.11636986087300021</v>
      </c>
      <c r="J540" s="128">
        <f t="shared" si="54"/>
        <v>100.44822465922527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6.9061224489795903E-2</v>
      </c>
      <c r="F541" s="128">
        <f t="shared" si="50"/>
        <v>6.7679999999999989</v>
      </c>
      <c r="G541" s="122">
        <f t="shared" si="51"/>
        <v>6.6731186730089043E-2</v>
      </c>
      <c r="H541" s="128">
        <f t="shared" si="52"/>
        <v>22979.418000000001</v>
      </c>
      <c r="I541" s="122">
        <f t="shared" si="53"/>
        <v>-0.19241392569489002</v>
      </c>
      <c r="J541" s="128">
        <f t="shared" si="54"/>
        <v>103.49167739085965</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1.0836734693877557E-2</v>
      </c>
      <c r="F542" s="128">
        <f t="shared" si="50"/>
        <v>1.0620000000000005</v>
      </c>
      <c r="G542" s="122">
        <f t="shared" si="51"/>
        <v>1.1030781918817043E-2</v>
      </c>
      <c r="H542" s="128">
        <f t="shared" si="52"/>
        <v>3798.5379999999996</v>
      </c>
      <c r="I542" s="122">
        <f t="shared" si="53"/>
        <v>-0.27441648236808269</v>
      </c>
      <c r="J542" s="128">
        <f t="shared" si="54"/>
        <v>98.240857027474476</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3.6795918367346934E-2</v>
      </c>
      <c r="F543" s="128">
        <f t="shared" si="50"/>
        <v>3.6059999999999999</v>
      </c>
      <c r="G543" s="122">
        <f t="shared" si="51"/>
        <v>3.7934556479013122E-2</v>
      </c>
      <c r="H543" s="128">
        <f t="shared" si="52"/>
        <v>13063.068000000001</v>
      </c>
      <c r="I543" s="122">
        <f t="shared" si="53"/>
        <v>-0.41306184294458914</v>
      </c>
      <c r="J543" s="128">
        <f t="shared" si="54"/>
        <v>96.998414592520348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4.5122448979591834E-2</v>
      </c>
      <c r="F544" s="128">
        <f t="shared" si="50"/>
        <v>4.4219999999999997</v>
      </c>
      <c r="G544" s="122">
        <f t="shared" si="51"/>
        <v>4.4703715319522129E-2</v>
      </c>
      <c r="H544" s="128">
        <f t="shared" si="52"/>
        <v>15394.082000000002</v>
      </c>
      <c r="I544" s="122">
        <f t="shared" si="53"/>
        <v>0.1387240688827813</v>
      </c>
      <c r="J544" s="128">
        <f t="shared" si="54"/>
        <v>100.9366864858475</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2.4448979591836738E-2</v>
      </c>
      <c r="F545" s="128">
        <f t="shared" si="50"/>
        <v>2.3960000000000004</v>
      </c>
      <c r="G545" s="122">
        <f t="shared" si="51"/>
        <v>2.541373222053793E-2</v>
      </c>
      <c r="H545" s="128">
        <f t="shared" si="52"/>
        <v>8751.4220000000005</v>
      </c>
      <c r="I545" s="122">
        <f t="shared" si="53"/>
        <v>-0.37194878570008022</v>
      </c>
      <c r="J545" s="128">
        <f t="shared" si="54"/>
        <v>96.203813669203868</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1.3551020408163266E-2</v>
      </c>
      <c r="F546" s="128">
        <f t="shared" si="50"/>
        <v>1.3280000000000001</v>
      </c>
      <c r="G546" s="122">
        <f t="shared" si="51"/>
        <v>1.2761358818438949E-2</v>
      </c>
      <c r="H546" s="128">
        <f t="shared" si="52"/>
        <v>4394.4759999999997</v>
      </c>
      <c r="I546" s="122">
        <f t="shared" si="53"/>
        <v>-0.13134511174697766</v>
      </c>
      <c r="J546" s="128">
        <f t="shared" si="54"/>
        <v>106.18791149876085</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7.6204081632653048E-2</v>
      </c>
      <c r="F547" s="128">
        <f t="shared" si="50"/>
        <v>7.4679999999999991</v>
      </c>
      <c r="G547" s="122">
        <f t="shared" si="51"/>
        <v>7.8953798082228382E-2</v>
      </c>
      <c r="H547" s="128">
        <f t="shared" si="52"/>
        <v>27188.371999999999</v>
      </c>
      <c r="I547" s="122">
        <f t="shared" si="53"/>
        <v>-0.42294856686251753</v>
      </c>
      <c r="J547" s="128">
        <f t="shared" si="54"/>
        <v>96.517309469125763</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5.402040816326531E-2</v>
      </c>
      <c r="F548" s="128">
        <f t="shared" si="50"/>
        <v>5.2940000000000005</v>
      </c>
      <c r="G548" s="122">
        <f t="shared" si="51"/>
        <v>5.2991209729409523E-2</v>
      </c>
      <c r="H548" s="128">
        <f t="shared" si="52"/>
        <v>18247.947000000004</v>
      </c>
      <c r="I548" s="122">
        <f t="shared" si="53"/>
        <v>-0.16587171573369228</v>
      </c>
      <c r="J548" s="128">
        <f t="shared" si="54"/>
        <v>101.94220596040591</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1.9520408163265307E-2</v>
      </c>
      <c r="F549" s="128">
        <f t="shared" si="50"/>
        <v>1.9130000000000003</v>
      </c>
      <c r="G549" s="122">
        <f t="shared" si="51"/>
        <v>2.0835049570505113E-2</v>
      </c>
      <c r="H549" s="128">
        <f t="shared" si="52"/>
        <v>7174.7159999999994</v>
      </c>
      <c r="I549" s="122">
        <f t="shared" si="53"/>
        <v>-0.3032233861866056</v>
      </c>
      <c r="J549" s="128">
        <f t="shared" si="54"/>
        <v>93.690241039306855</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6.7632653061224485E-2</v>
      </c>
      <c r="F550" s="128">
        <f t="shared" si="50"/>
        <v>6.6280000000000001</v>
      </c>
      <c r="G550" s="122">
        <f t="shared" si="51"/>
        <v>8.4623783969008992E-2</v>
      </c>
      <c r="H550" s="128">
        <f t="shared" si="52"/>
        <v>29140.877</v>
      </c>
      <c r="I550" s="122">
        <f t="shared" si="53"/>
        <v>-0.38590510629683117</v>
      </c>
      <c r="J550" s="128">
        <f t="shared" si="54"/>
        <v>79.921565651085729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0.12187755102040818</v>
      </c>
      <c r="F551" s="128">
        <f t="shared" si="50"/>
        <v>11.944000000000001</v>
      </c>
      <c r="G551" s="122">
        <f t="shared" si="51"/>
        <v>0.11093982134871268</v>
      </c>
      <c r="H551" s="128">
        <f t="shared" si="52"/>
        <v>38203.014999999999</v>
      </c>
      <c r="I551" s="122">
        <f t="shared" si="53"/>
        <v>4.0189487737144022E-2</v>
      </c>
      <c r="J551" s="128">
        <f t="shared" si="54"/>
        <v>109.85915565639444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2.8704081632653061E-2</v>
      </c>
      <c r="F552" s="128">
        <f t="shared" si="50"/>
        <v>2.8130000000000002</v>
      </c>
      <c r="G552" s="122">
        <f t="shared" si="51"/>
        <v>2.9683794190929209E-2</v>
      </c>
      <c r="H552" s="128">
        <f t="shared" si="52"/>
        <v>10221.852000000001</v>
      </c>
      <c r="I552" s="122">
        <f t="shared" si="53"/>
        <v>-0.30894044328550974</v>
      </c>
      <c r="J552" s="128">
        <f t="shared" si="54"/>
        <v>96.699503601276376</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0.10387755102040817</v>
      </c>
      <c r="F553" s="128">
        <f t="shared" si="50"/>
        <v>10.180000000000001</v>
      </c>
      <c r="G553" s="122">
        <f t="shared" si="51"/>
        <v>0.12003350873219151</v>
      </c>
      <c r="H553" s="128">
        <f t="shared" si="52"/>
        <v>41334.499000000003</v>
      </c>
      <c r="I553" s="122">
        <f t="shared" si="53"/>
        <v>-0.24590341070710675</v>
      </c>
      <c r="J553" s="128">
        <f t="shared" si="54"/>
        <v>86.540460341095979</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8.2214285714285698E-2</v>
      </c>
      <c r="F554" s="128">
        <f t="shared" si="50"/>
        <v>8.0569999999999986</v>
      </c>
      <c r="G554" s="122">
        <f t="shared" si="51"/>
        <v>8.4059865024189939E-2</v>
      </c>
      <c r="H554" s="128">
        <f t="shared" si="52"/>
        <v>28946.686999999998</v>
      </c>
      <c r="I554" s="122">
        <f t="shared" si="53"/>
        <v>-0.12029474956883521</v>
      </c>
      <c r="J554" s="128">
        <f t="shared" si="54"/>
        <v>97.804446498488744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0.15435714285714286</v>
      </c>
      <c r="F555" s="128">
        <f t="shared" si="50"/>
        <v>15.127000000000001</v>
      </c>
      <c r="G555" s="122">
        <f t="shared" si="51"/>
        <v>0.16799840572892166</v>
      </c>
      <c r="H555" s="128">
        <f t="shared" si="52"/>
        <v>57851.595000000001</v>
      </c>
      <c r="I555" s="122">
        <f t="shared" si="53"/>
        <v>-0.10658844278325254</v>
      </c>
      <c r="J555" s="128">
        <f t="shared" si="54"/>
        <v>91.880123616297865</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7.4255102040816326E-2</v>
      </c>
      <c r="F556" s="128">
        <f t="shared" si="50"/>
        <v>7.2770000000000001</v>
      </c>
      <c r="G556" s="122">
        <f t="shared" si="51"/>
        <v>7.6649370713037013E-2</v>
      </c>
      <c r="H556" s="128">
        <f t="shared" si="52"/>
        <v>26394.824000000001</v>
      </c>
      <c r="I556" s="122">
        <f t="shared" si="53"/>
        <v>2.7570829701448186E-2</v>
      </c>
      <c r="J556" s="128">
        <f t="shared" si="54"/>
        <v>96.876336165649107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3.3663265306122458E-2</v>
      </c>
      <c r="F557" s="128">
        <f t="shared" si="50"/>
        <v>3.2990000000000008</v>
      </c>
      <c r="G557" s="122">
        <f t="shared" si="51"/>
        <v>3.3212955703076447E-2</v>
      </c>
      <c r="H557" s="128">
        <f t="shared" si="52"/>
        <v>11437.146999999999</v>
      </c>
      <c r="I557" s="122">
        <f t="shared" si="53"/>
        <v>-0.22407677963582892</v>
      </c>
      <c r="J557" s="128">
        <f t="shared" si="54"/>
        <v>101.35582513965869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1.9377551020408165E-2</v>
      </c>
      <c r="F558" s="128">
        <f t="shared" si="50"/>
        <v>1.899</v>
      </c>
      <c r="G558" s="122">
        <f t="shared" si="51"/>
        <v>1.9632513256552773E-2</v>
      </c>
      <c r="H558" s="128">
        <f t="shared" si="52"/>
        <v>6760.6130000000003</v>
      </c>
      <c r="I558" s="122">
        <f t="shared" si="53"/>
        <v>-7.273729073319557E-2</v>
      </c>
      <c r="J558" s="128">
        <f t="shared" si="54"/>
        <v>98.701326555531494</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0.10721428571428568</v>
      </c>
      <c r="F559" s="128">
        <f t="shared" si="50"/>
        <v>10.506999999999996</v>
      </c>
      <c r="G559" s="122">
        <f t="shared" si="51"/>
        <v>0.10660584333745694</v>
      </c>
      <c r="H559" s="128">
        <f t="shared" si="52"/>
        <v>36710.574999999997</v>
      </c>
      <c r="I559" s="122">
        <f t="shared" si="53"/>
        <v>0.15298372326432486</v>
      </c>
      <c r="J559" s="128">
        <f t="shared" si="54"/>
        <v>100.57074017500405</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5.0469387755102041E-2</v>
      </c>
      <c r="F560" s="128">
        <f t="shared" si="50"/>
        <v>4.9459999999999997</v>
      </c>
      <c r="G560" s="122">
        <f t="shared" si="51"/>
        <v>5.4902302255211144E-2</v>
      </c>
      <c r="H560" s="128">
        <f t="shared" si="52"/>
        <v>18906.046999999999</v>
      </c>
      <c r="I560" s="122">
        <f t="shared" si="53"/>
        <v>-0.45159826378517387</v>
      </c>
      <c r="J560" s="128">
        <f t="shared" si="54"/>
        <v>91.925813093405679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1.5071428571428572E-2</v>
      </c>
      <c r="F561" s="128">
        <f t="shared" si="50"/>
        <v>1.4770000000000001</v>
      </c>
      <c r="G561" s="122">
        <f t="shared" si="51"/>
        <v>1.5025627399392495E-2</v>
      </c>
      <c r="H561" s="128">
        <f t="shared" si="52"/>
        <v>5174.1950000000006</v>
      </c>
      <c r="I561" s="122">
        <f t="shared" si="53"/>
        <v>-0.2024370954641837</v>
      </c>
      <c r="J561" s="128">
        <f t="shared" si="54"/>
        <v>100.30482036336086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6.5571428571428572E-2</v>
      </c>
      <c r="F562" s="128">
        <f t="shared" si="50"/>
        <v>6.4260000000000002</v>
      </c>
      <c r="G562" s="122">
        <f t="shared" si="51"/>
        <v>6.4170566677701699E-2</v>
      </c>
      <c r="H562" s="128">
        <f t="shared" si="52"/>
        <v>22097.648000000001</v>
      </c>
      <c r="I562" s="122">
        <f t="shared" si="53"/>
        <v>-0.10658856064746149</v>
      </c>
      <c r="J562" s="128">
        <f t="shared" si="54"/>
        <v>102.18302870966176</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4.2989795918367345E-2</v>
      </c>
      <c r="F563" s="128">
        <f t="shared" si="50"/>
        <v>4.2130000000000001</v>
      </c>
      <c r="G563" s="122">
        <f t="shared" si="51"/>
        <v>4.518618704952404E-2</v>
      </c>
      <c r="H563" s="128">
        <f t="shared" si="52"/>
        <v>15560.225</v>
      </c>
      <c r="I563" s="122">
        <f t="shared" si="53"/>
        <v>-0.25179002678668599</v>
      </c>
      <c r="J563" s="128">
        <f t="shared" si="54"/>
        <v>95.139242156569992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5.9030612244897952E-2</v>
      </c>
      <c r="F564" s="128">
        <f t="shared" si="50"/>
        <v>5.7849999999999993</v>
      </c>
      <c r="G564" s="122">
        <f t="shared" si="51"/>
        <v>5.7736227995283981E-2</v>
      </c>
      <c r="H564" s="128">
        <f t="shared" si="52"/>
        <v>19881.932000000001</v>
      </c>
      <c r="I564" s="122">
        <f t="shared" si="53"/>
        <v>-0.12113733790894606</v>
      </c>
      <c r="J564" s="128">
        <f t="shared" si="54"/>
        <v>102.24189264619037</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3.3010204081632653E-2</v>
      </c>
      <c r="F565" s="128">
        <f t="shared" si="50"/>
        <v>3.2350000000000003</v>
      </c>
      <c r="G565" s="122">
        <f t="shared" si="51"/>
        <v>3.5902671057446038E-2</v>
      </c>
      <c r="H565" s="128">
        <f t="shared" si="52"/>
        <v>12363.372000000003</v>
      </c>
      <c r="I565" s="122">
        <f t="shared" si="53"/>
        <v>-0.27337287513906539</v>
      </c>
      <c r="J565" s="128">
        <f t="shared" si="54"/>
        <v>91.943588344206219</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1.8234693877551028E-2</v>
      </c>
      <c r="F566" s="128">
        <f t="shared" si="50"/>
        <v>1.7870000000000006</v>
      </c>
      <c r="G566" s="122">
        <f t="shared" si="51"/>
        <v>1.857578159938204E-2</v>
      </c>
      <c r="H566" s="128">
        <f t="shared" si="52"/>
        <v>6396.719000000001</v>
      </c>
      <c r="I566" s="122">
        <f t="shared" si="53"/>
        <v>-0.28999624661603984</v>
      </c>
      <c r="J566" s="128">
        <f t="shared" si="54"/>
        <v>98.16380419846044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7.0724489795918374E-2</v>
      </c>
      <c r="F567" s="128">
        <f t="shared" si="50"/>
        <v>6.931</v>
      </c>
      <c r="G567" s="122">
        <f t="shared" si="51"/>
        <v>8.1762944377653482E-2</v>
      </c>
      <c r="H567" s="128">
        <f t="shared" si="52"/>
        <v>28155.723999999998</v>
      </c>
      <c r="I567" s="122">
        <f t="shared" si="53"/>
        <v>-0.23021327487642967</v>
      </c>
      <c r="J567" s="128">
        <f t="shared" si="54"/>
        <v>86.499440956101367</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6.3816326530612241E-2</v>
      </c>
      <c r="F568" s="128">
        <f t="shared" si="50"/>
        <v>6.2539999999999996</v>
      </c>
      <c r="G568" s="122">
        <f t="shared" si="51"/>
        <v>6.9273093698999297E-2</v>
      </c>
      <c r="H568" s="128">
        <f t="shared" si="52"/>
        <v>23854.743999999999</v>
      </c>
      <c r="I568" s="122">
        <f t="shared" si="53"/>
        <v>-0.49702241605219422</v>
      </c>
      <c r="J568" s="128">
        <f t="shared" si="54"/>
        <v>92.122818720790164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1.9051020408163269E-2</v>
      </c>
      <c r="F569" s="128">
        <f t="shared" si="50"/>
        <v>1.8670000000000004</v>
      </c>
      <c r="G569" s="122">
        <f t="shared" si="51"/>
        <v>1.9916386435047249E-2</v>
      </c>
      <c r="H569" s="128">
        <f t="shared" si="52"/>
        <v>6858.3670000000011</v>
      </c>
      <c r="I569" s="122">
        <f t="shared" si="53"/>
        <v>-0.45243807219031995</v>
      </c>
      <c r="J569" s="128">
        <f t="shared" si="54"/>
        <v>95.655004838823672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8.8081632653061223E-2</v>
      </c>
      <c r="F570" s="128">
        <f t="shared" si="50"/>
        <v>8.6319999999999997</v>
      </c>
      <c r="G570" s="122">
        <f t="shared" si="51"/>
        <v>8.7337512124010502E-2</v>
      </c>
      <c r="H570" s="128">
        <f t="shared" si="52"/>
        <v>30075.371000000006</v>
      </c>
      <c r="I570" s="122">
        <f t="shared" si="53"/>
        <v>0.15233860770909813</v>
      </c>
      <c r="J570" s="128">
        <f t="shared" si="54"/>
        <v>100.85200563990664</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9.2744897959183684E-2</v>
      </c>
      <c r="F571" s="128">
        <f t="shared" si="50"/>
        <v>9.0890000000000004</v>
      </c>
      <c r="G571" s="122">
        <f t="shared" si="51"/>
        <v>9.2911955000319457E-2</v>
      </c>
      <c r="H571" s="128">
        <f t="shared" si="52"/>
        <v>31994.975000000006</v>
      </c>
      <c r="I571" s="122">
        <f t="shared" si="53"/>
        <v>3.9427060373741274E-2</v>
      </c>
      <c r="J571" s="128">
        <f t="shared" si="54"/>
        <v>99.820198551268021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2.8020408163265311E-2</v>
      </c>
      <c r="F572" s="128">
        <f t="shared" si="50"/>
        <v>2.7460000000000004</v>
      </c>
      <c r="G572" s="122">
        <f t="shared" si="51"/>
        <v>2.8532698528856596E-2</v>
      </c>
      <c r="H572" s="128">
        <f t="shared" si="52"/>
        <v>9825.4629999999997</v>
      </c>
      <c r="I572" s="122">
        <f t="shared" si="53"/>
        <v>-0.31957566363837042</v>
      </c>
      <c r="J572" s="128">
        <f t="shared" si="54"/>
        <v>98.204549895365915</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0.16678571428571429</v>
      </c>
      <c r="F573" s="128">
        <f t="shared" si="50"/>
        <v>16.344999999999999</v>
      </c>
      <c r="G573" s="122">
        <f t="shared" si="51"/>
        <v>0.17573269388252924</v>
      </c>
      <c r="H573" s="128">
        <f t="shared" si="52"/>
        <v>60514.959000000003</v>
      </c>
      <c r="I573" s="122">
        <f t="shared" si="53"/>
        <v>-0.26345380174694588</v>
      </c>
      <c r="J573" s="128">
        <f t="shared" si="54"/>
        <v>94.908756362207896</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0.14724489795918363</v>
      </c>
      <c r="F574" s="128">
        <f t="shared" si="50"/>
        <v>14.429999999999996</v>
      </c>
      <c r="G574" s="122">
        <f t="shared" si="51"/>
        <v>0.14809213086381035</v>
      </c>
      <c r="H574" s="128">
        <f t="shared" si="52"/>
        <v>50996.71</v>
      </c>
      <c r="I574" s="122">
        <f t="shared" si="53"/>
        <v>-0.10282410738284019</v>
      </c>
      <c r="J574" s="128">
        <f t="shared" si="54"/>
        <v>99.427901469386072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3.4877551020408161E-2</v>
      </c>
      <c r="F575" s="128">
        <f t="shared" si="50"/>
        <v>3.4179999999999997</v>
      </c>
      <c r="G575" s="122">
        <f t="shared" si="51"/>
        <v>3.464457338002893E-2</v>
      </c>
      <c r="H575" s="128">
        <f t="shared" si="52"/>
        <v>11930.136000000002</v>
      </c>
      <c r="I575" s="122">
        <f t="shared" si="53"/>
        <v>-3.903063361447838E-2</v>
      </c>
      <c r="J575" s="128">
        <f t="shared" si="54"/>
        <v>100.672479461137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3.2918367346938773E-2</v>
      </c>
      <c r="F576" s="128">
        <f t="shared" si="50"/>
        <v>3.226</v>
      </c>
      <c r="G576" s="122">
        <f t="shared" si="51"/>
        <v>3.3296336951660781E-2</v>
      </c>
      <c r="H576" s="128">
        <f t="shared" si="52"/>
        <v>11465.860000000002</v>
      </c>
      <c r="I576" s="122">
        <f t="shared" si="53"/>
        <v>-0.35391455036274017</v>
      </c>
      <c r="J576" s="128">
        <f t="shared" si="54"/>
        <v>98.864831271768011</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2.9459183673469391E-2</v>
      </c>
      <c r="F577" s="128">
        <f t="shared" si="50"/>
        <v>2.8870000000000005</v>
      </c>
      <c r="G577" s="122">
        <f t="shared" si="51"/>
        <v>3.0939469970205424E-2</v>
      </c>
      <c r="H577" s="128">
        <f t="shared" si="52"/>
        <v>10654.253999999999</v>
      </c>
      <c r="I577" s="122">
        <f t="shared" si="53"/>
        <v>-0.4328759265107599</v>
      </c>
      <c r="J577" s="128">
        <f t="shared" si="54"/>
        <v>95.215540866855378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0.10073469387755102</v>
      </c>
      <c r="F578" s="128">
        <f t="shared" si="50"/>
        <v>9.8719999999999999</v>
      </c>
      <c r="G578" s="122">
        <f t="shared" si="51"/>
        <v>0.10829616852229364</v>
      </c>
      <c r="H578" s="128">
        <f t="shared" si="52"/>
        <v>37292.651999999995</v>
      </c>
      <c r="I578" s="122">
        <f t="shared" si="53"/>
        <v>-0.13750629893657759</v>
      </c>
      <c r="J578" s="128">
        <f t="shared" si="54"/>
        <v>93.017781932713504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3.4469387755102054E-2</v>
      </c>
      <c r="F579" s="128">
        <f t="shared" si="50"/>
        <v>3.378000000000001</v>
      </c>
      <c r="G579" s="122">
        <f t="shared" si="51"/>
        <v>3.4865689195546494E-2</v>
      </c>
      <c r="H579" s="128">
        <f t="shared" si="52"/>
        <v>12006.279</v>
      </c>
      <c r="I579" s="122">
        <f t="shared" si="53"/>
        <v>-0.27499292966965233</v>
      </c>
      <c r="J579" s="128">
        <f t="shared" si="54"/>
        <v>98.863348324417871</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2.8316326530612248E-2</v>
      </c>
      <c r="F580" s="128">
        <f t="shared" si="50"/>
        <v>2.7750000000000004</v>
      </c>
      <c r="G580" s="122">
        <f t="shared" si="51"/>
        <v>2.8176014496541387E-2</v>
      </c>
      <c r="H580" s="128">
        <f t="shared" si="52"/>
        <v>9702.6359999999986</v>
      </c>
      <c r="I580" s="122">
        <f t="shared" si="53"/>
        <v>0.25192278118304451</v>
      </c>
      <c r="J580" s="128">
        <f t="shared" si="54"/>
        <v>100.49798396465222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2.7653061224489801E-2</v>
      </c>
      <c r="F581" s="128">
        <f t="shared" si="50"/>
        <v>2.7100000000000004</v>
      </c>
      <c r="G581" s="122">
        <f t="shared" si="51"/>
        <v>2.9380197352754982E-2</v>
      </c>
      <c r="H581" s="128">
        <f t="shared" si="52"/>
        <v>10117.306</v>
      </c>
      <c r="I581" s="122">
        <f t="shared" si="53"/>
        <v>-0.38150549760771252</v>
      </c>
      <c r="J581" s="128">
        <f t="shared" si="54"/>
        <v>94.121427751052096</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3.892857142857143E-2</v>
      </c>
      <c r="F582" s="128">
        <f t="shared" si="50"/>
        <v>3.8149999999999999</v>
      </c>
      <c r="G582" s="122">
        <f t="shared" si="51"/>
        <v>3.5764907450966721E-2</v>
      </c>
      <c r="H582" s="128">
        <f t="shared" si="52"/>
        <v>12315.931999999997</v>
      </c>
      <c r="I582" s="122">
        <f t="shared" si="53"/>
        <v>5.3391907952393701E-2</v>
      </c>
      <c r="J582" s="128">
        <f t="shared" si="54"/>
        <v>108.84572113584261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1.323469387755102E-2</v>
      </c>
      <c r="F583" s="128">
        <f t="shared" si="50"/>
        <v>1.2969999999999999</v>
      </c>
      <c r="G583" s="122">
        <f t="shared" si="51"/>
        <v>1.3802888273250513E-2</v>
      </c>
      <c r="H583" s="128">
        <f t="shared" si="52"/>
        <v>4753.1350000000002</v>
      </c>
      <c r="I583" s="122">
        <f t="shared" si="53"/>
        <v>-0.36489080504700527</v>
      </c>
      <c r="J583" s="128">
        <f t="shared" si="54"/>
        <v>95.883510867789653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1.0377551020408165E-2</v>
      </c>
      <c r="F584" s="128">
        <f t="shared" si="50"/>
        <v>1.0170000000000001</v>
      </c>
      <c r="G584" s="122">
        <f t="shared" si="51"/>
        <v>1.1048522177501319E-2</v>
      </c>
      <c r="H584" s="128">
        <f t="shared" si="52"/>
        <v>3804.6469999999995</v>
      </c>
      <c r="I584" s="122">
        <f t="shared" si="53"/>
        <v>-0.54673323643309768</v>
      </c>
      <c r="J584" s="128">
        <f t="shared" si="54"/>
        <v>93.927050637962367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2.3244897959183677E-2</v>
      </c>
      <c r="F585" s="128">
        <f t="shared" ref="F585:F648" si="56">SUMPRODUCT($K$2:$AI$2,$K585:$AI585)</f>
        <v>2.2780000000000005</v>
      </c>
      <c r="G585" s="122">
        <f t="shared" ref="G585:G648" si="57">SUMPRODUCT($K$3:$AI$3,$K585:$AI585)/$J$3</f>
        <v>2.3674510248055808E-2</v>
      </c>
      <c r="H585" s="128">
        <f t="shared" ref="H585:H648" si="58">SUMPRODUCT($K$3:$AI$3,$K585:$AI585)</f>
        <v>8152.5070000000014</v>
      </c>
      <c r="I585" s="122">
        <f t="shared" ref="I585:I648" si="59">CORREL($K$4:$AI$4,$K585:$AI585)</f>
        <v>-0.42122592379037654</v>
      </c>
      <c r="J585" s="128">
        <f t="shared" si="54"/>
        <v>98.185338220851222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0.1683265306122449</v>
      </c>
      <c r="F586" s="128">
        <f t="shared" si="56"/>
        <v>16.495999999999999</v>
      </c>
      <c r="G586" s="122">
        <f t="shared" si="57"/>
        <v>0.18305186462925213</v>
      </c>
      <c r="H586" s="128">
        <f t="shared" si="58"/>
        <v>63035.374000000003</v>
      </c>
      <c r="I586" s="122">
        <f t="shared" si="59"/>
        <v>-0.5135677645391441</v>
      </c>
      <c r="J586" s="128">
        <f t="shared" ref="J586:J649" si="60">$E586/$G586*100</f>
        <v>91.955649265397284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2.5908163265306129E-2</v>
      </c>
      <c r="F587" s="128">
        <f t="shared" si="56"/>
        <v>2.5390000000000006</v>
      </c>
      <c r="G587" s="122">
        <f t="shared" si="57"/>
        <v>2.5837305943233503E-2</v>
      </c>
      <c r="H587" s="128">
        <f t="shared" si="58"/>
        <v>8897.2830000000031</v>
      </c>
      <c r="I587" s="122">
        <f t="shared" si="59"/>
        <v>-0.245913397721709</v>
      </c>
      <c r="J587" s="128">
        <f t="shared" si="60"/>
        <v>100.27424423517029</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6.9867346938775499E-2</v>
      </c>
      <c r="F588" s="128">
        <f t="shared" si="56"/>
        <v>6.8469999999999995</v>
      </c>
      <c r="G588" s="122">
        <f t="shared" si="57"/>
        <v>6.956192102405058E-2</v>
      </c>
      <c r="H588" s="128">
        <f t="shared" si="58"/>
        <v>23954.204000000009</v>
      </c>
      <c r="I588" s="122">
        <f t="shared" si="59"/>
        <v>-0.17905135099692127</v>
      </c>
      <c r="J588" s="128">
        <f t="shared" si="60"/>
        <v>100.43907055789806</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4.3622448979591839E-2</v>
      </c>
      <c r="F589" s="128">
        <f t="shared" si="56"/>
        <v>4.2750000000000004</v>
      </c>
      <c r="G589" s="122">
        <f t="shared" si="57"/>
        <v>4.4644062284018377E-2</v>
      </c>
      <c r="H589" s="128">
        <f t="shared" si="58"/>
        <v>15373.54</v>
      </c>
      <c r="I589" s="122">
        <f t="shared" si="59"/>
        <v>-0.21522894338268272</v>
      </c>
      <c r="J589" s="128">
        <f t="shared" si="60"/>
        <v>97.711647972518278</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0.39838775510204083</v>
      </c>
      <c r="F590" s="128">
        <f t="shared" si="56"/>
        <v>39.042000000000002</v>
      </c>
      <c r="G590" s="122">
        <f t="shared" si="57"/>
        <v>0.387629722556177</v>
      </c>
      <c r="H590" s="128">
        <f t="shared" si="58"/>
        <v>133483.39600000001</v>
      </c>
      <c r="I590" s="122">
        <f t="shared" si="59"/>
        <v>0.4844151708375708</v>
      </c>
      <c r="J590" s="128">
        <f t="shared" si="60"/>
        <v>102.77533736962204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0.44795918367346937</v>
      </c>
      <c r="F591" s="128">
        <f t="shared" si="56"/>
        <v>43.9</v>
      </c>
      <c r="G591" s="122">
        <f t="shared" si="57"/>
        <v>0.41128535129138866</v>
      </c>
      <c r="H591" s="128">
        <f t="shared" si="58"/>
        <v>141629.40100000001</v>
      </c>
      <c r="I591" s="122">
        <f t="shared" si="59"/>
        <v>0.2707521509118021</v>
      </c>
      <c r="J591" s="128">
        <f t="shared" si="60"/>
        <v>108.91688271097648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0.22842857142857143</v>
      </c>
      <c r="F592" s="128">
        <f t="shared" si="56"/>
        <v>22.385999999999999</v>
      </c>
      <c r="G592" s="122">
        <f t="shared" si="57"/>
        <v>0.24542808356419776</v>
      </c>
      <c r="H592" s="128">
        <f t="shared" si="58"/>
        <v>84515.124000000011</v>
      </c>
      <c r="I592" s="122">
        <f t="shared" si="59"/>
        <v>5.1594968557203483E-2</v>
      </c>
      <c r="J592" s="128">
        <f t="shared" si="60"/>
        <v>93.07352610640433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0.3013979591836734</v>
      </c>
      <c r="F593" s="128">
        <f t="shared" si="56"/>
        <v>29.536999999999995</v>
      </c>
      <c r="G593" s="122">
        <f t="shared" si="57"/>
        <v>0.30422734770210069</v>
      </c>
      <c r="H593" s="128">
        <f t="shared" si="58"/>
        <v>104763.12099999998</v>
      </c>
      <c r="I593" s="122">
        <f t="shared" si="59"/>
        <v>-0.1927301934278953</v>
      </c>
      <c r="J593" s="128">
        <f t="shared" si="60"/>
        <v>99.069975615342173</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0.19086734693877552</v>
      </c>
      <c r="F594" s="128">
        <f t="shared" si="56"/>
        <v>18.705000000000002</v>
      </c>
      <c r="G594" s="122">
        <f t="shared" si="57"/>
        <v>0.23621263917202445</v>
      </c>
      <c r="H594" s="128">
        <f t="shared" si="58"/>
        <v>81341.712</v>
      </c>
      <c r="I594" s="122">
        <f t="shared" si="59"/>
        <v>-0.26073516652726442</v>
      </c>
      <c r="J594" s="128">
        <f t="shared" si="60"/>
        <v>80.803189705600076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0.34339795918367344</v>
      </c>
      <c r="F595" s="128">
        <f t="shared" si="56"/>
        <v>33.652999999999999</v>
      </c>
      <c r="G595" s="122">
        <f t="shared" si="57"/>
        <v>0.33809391679589262</v>
      </c>
      <c r="H595" s="128">
        <f t="shared" si="58"/>
        <v>116425.345</v>
      </c>
      <c r="I595" s="122">
        <f t="shared" si="59"/>
        <v>0.35843058924038673</v>
      </c>
      <c r="J595" s="128">
        <f t="shared" si="60"/>
        <v>101.56880740063208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0.38243877551020405</v>
      </c>
      <c r="F596" s="128">
        <f t="shared" si="56"/>
        <v>37.478999999999999</v>
      </c>
      <c r="G596" s="122">
        <f t="shared" si="57"/>
        <v>0.44136792233663796</v>
      </c>
      <c r="H596" s="128">
        <f t="shared" si="58"/>
        <v>151988.57499999998</v>
      </c>
      <c r="I596" s="122">
        <f t="shared" si="59"/>
        <v>-0.41105094460402652</v>
      </c>
      <c r="J596" s="128">
        <f t="shared" si="60"/>
        <v>86.64852069120515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0.58509183673469412</v>
      </c>
      <c r="F597" s="128">
        <f t="shared" si="56"/>
        <v>57.33900000000002</v>
      </c>
      <c r="G597" s="122">
        <f t="shared" si="57"/>
        <v>0.61338915024480345</v>
      </c>
      <c r="H597" s="128">
        <f t="shared" si="58"/>
        <v>211225.46100000001</v>
      </c>
      <c r="I597" s="122">
        <f t="shared" si="59"/>
        <v>-0.34773382639580092</v>
      </c>
      <c r="J597" s="128">
        <f t="shared" si="60"/>
        <v>95.386727414592215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0.10977551020408165</v>
      </c>
      <c r="F598" s="128">
        <f t="shared" si="56"/>
        <v>10.758000000000001</v>
      </c>
      <c r="G598" s="122">
        <f t="shared" si="57"/>
        <v>0.16665503342451751</v>
      </c>
      <c r="H598" s="128">
        <f t="shared" si="58"/>
        <v>57388.994000000006</v>
      </c>
      <c r="I598" s="122">
        <f t="shared" si="59"/>
        <v>-0.34862030276867401</v>
      </c>
      <c r="J598" s="128">
        <f t="shared" si="60"/>
        <v>65.869903805696879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0.11979591836734692</v>
      </c>
      <c r="F599" s="128">
        <f t="shared" si="56"/>
        <v>11.739999999999998</v>
      </c>
      <c r="G599" s="122">
        <f t="shared" si="57"/>
        <v>9.3816984068905054E-2</v>
      </c>
      <c r="H599" s="128">
        <f t="shared" si="58"/>
        <v>32306.629000000004</v>
      </c>
      <c r="I599" s="122">
        <f t="shared" si="59"/>
        <v>0.38058783754890346</v>
      </c>
      <c r="J599" s="128">
        <f t="shared" si="60"/>
        <v>127.69107806680431</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4.5765306122448973E-2</v>
      </c>
      <c r="F600" s="128">
        <f t="shared" si="56"/>
        <v>4.4849999999999994</v>
      </c>
      <c r="G600" s="122">
        <f t="shared" si="57"/>
        <v>3.6433200332212402E-2</v>
      </c>
      <c r="H600" s="128">
        <f t="shared" si="58"/>
        <v>12546.063999999998</v>
      </c>
      <c r="I600" s="122">
        <f t="shared" si="59"/>
        <v>0.23138569491740302</v>
      </c>
      <c r="J600" s="128">
        <f t="shared" si="60"/>
        <v>125.61429055131781</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1.2969387755102041E-2</v>
      </c>
      <c r="F601" s="128">
        <f t="shared" si="56"/>
        <v>1.2709999999999999</v>
      </c>
      <c r="G601" s="122">
        <f t="shared" si="57"/>
        <v>8.233184650857539E-3</v>
      </c>
      <c r="H601" s="128">
        <f t="shared" si="58"/>
        <v>2835.1630000000005</v>
      </c>
      <c r="I601" s="122">
        <f t="shared" si="59"/>
        <v>0.59373657193467677</v>
      </c>
      <c r="J601" s="128">
        <f t="shared" si="60"/>
        <v>157.52577289458941</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2.4244897959183668E-2</v>
      </c>
      <c r="F602" s="128">
        <f t="shared" si="56"/>
        <v>2.3759999999999994</v>
      </c>
      <c r="G602" s="122">
        <f t="shared" si="57"/>
        <v>1.7824119085370457E-2</v>
      </c>
      <c r="H602" s="128">
        <f t="shared" si="58"/>
        <v>6137.8779999999997</v>
      </c>
      <c r="I602" s="122">
        <f t="shared" si="59"/>
        <v>0.26458323254036092</v>
      </c>
      <c r="J602" s="128">
        <f t="shared" si="60"/>
        <v>136.0229801150914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6.9591836734693865E-2</v>
      </c>
      <c r="F603" s="128">
        <f t="shared" si="56"/>
        <v>6.8199999999999994</v>
      </c>
      <c r="G603" s="122">
        <f t="shared" si="57"/>
        <v>7.941962144047765E-2</v>
      </c>
      <c r="H603" s="128">
        <f t="shared" si="58"/>
        <v>27348.782000000003</v>
      </c>
      <c r="I603" s="122">
        <f t="shared" si="59"/>
        <v>-5.2315551291823005E-2</v>
      </c>
      <c r="J603" s="128">
        <f t="shared" si="60"/>
        <v>87.625495403362791</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1.7438775510204084E-2</v>
      </c>
      <c r="F604" s="128">
        <f t="shared" si="56"/>
        <v>1.7090000000000003</v>
      </c>
      <c r="G604" s="122">
        <f t="shared" si="57"/>
        <v>1.7664953333449491E-2</v>
      </c>
      <c r="H604" s="128">
        <f t="shared" si="58"/>
        <v>6083.0680000000002</v>
      </c>
      <c r="I604" s="122">
        <f t="shared" si="59"/>
        <v>0.16049710850180676</v>
      </c>
      <c r="J604" s="128">
        <f t="shared" si="60"/>
        <v>98.719623998003286</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1.6734693877551023E-2</v>
      </c>
      <c r="F605" s="128">
        <f t="shared" si="56"/>
        <v>1.6400000000000001</v>
      </c>
      <c r="G605" s="122">
        <f t="shared" si="57"/>
        <v>2.6396654063503677E-2</v>
      </c>
      <c r="H605" s="128">
        <f t="shared" si="58"/>
        <v>9089.8989999999994</v>
      </c>
      <c r="I605" s="122">
        <f t="shared" si="59"/>
        <v>-0.32141897187339097</v>
      </c>
      <c r="J605" s="128">
        <f t="shared" si="60"/>
        <v>63.397026900801819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1.5540816326530616E-2</v>
      </c>
      <c r="F606" s="128">
        <f t="shared" si="56"/>
        <v>1.5230000000000004</v>
      </c>
      <c r="G606" s="122">
        <f t="shared" si="57"/>
        <v>1.9460886635420116E-2</v>
      </c>
      <c r="H606" s="128">
        <f t="shared" si="58"/>
        <v>6701.5119999999997</v>
      </c>
      <c r="I606" s="122">
        <f t="shared" si="59"/>
        <v>-0.4094298325328104</v>
      </c>
      <c r="J606" s="128">
        <f t="shared" si="60"/>
        <v>79.856671577569799</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1.9806122448979589E-2</v>
      </c>
      <c r="F607" s="128">
        <f t="shared" si="56"/>
        <v>1.9409999999999998</v>
      </c>
      <c r="G607" s="122">
        <f t="shared" si="57"/>
        <v>3.0477613413947117E-2</v>
      </c>
      <c r="H607" s="128">
        <f t="shared" si="58"/>
        <v>10495.210000000001</v>
      </c>
      <c r="I607" s="122">
        <f t="shared" si="59"/>
        <v>-0.35313865818294954</v>
      </c>
      <c r="J607" s="128">
        <f t="shared" si="60"/>
        <v>64.985805089042643</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2.2561224489795927E-2</v>
      </c>
      <c r="F608" s="128">
        <f t="shared" si="56"/>
        <v>2.2110000000000007</v>
      </c>
      <c r="G608" s="122">
        <f t="shared" si="57"/>
        <v>2.5510041875025407E-2</v>
      </c>
      <c r="H608" s="128">
        <f t="shared" si="58"/>
        <v>8784.5869999999995</v>
      </c>
      <c r="I608" s="122">
        <f t="shared" si="59"/>
        <v>-0.41751442989087734</v>
      </c>
      <c r="J608" s="128">
        <f t="shared" si="60"/>
        <v>88.440562349227648</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2.5081632653061226E-2</v>
      </c>
      <c r="F609" s="128">
        <f t="shared" si="56"/>
        <v>2.4580000000000002</v>
      </c>
      <c r="G609" s="122">
        <f t="shared" si="57"/>
        <v>2.279926994581221E-2</v>
      </c>
      <c r="H609" s="128">
        <f t="shared" si="58"/>
        <v>7851.1110000000008</v>
      </c>
      <c r="I609" s="122">
        <f t="shared" si="59"/>
        <v>-0.22428616950645014</v>
      </c>
      <c r="J609" s="128">
        <f t="shared" si="60"/>
        <v>110.01068329237552</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1.2510204081632652E-2</v>
      </c>
      <c r="F610" s="128">
        <f t="shared" si="56"/>
        <v>1.226</v>
      </c>
      <c r="G610" s="122">
        <f t="shared" si="57"/>
        <v>1.1911542638765473E-2</v>
      </c>
      <c r="H610" s="128">
        <f t="shared" si="58"/>
        <v>4101.8350000000009</v>
      </c>
      <c r="I610" s="122">
        <f t="shared" si="59"/>
        <v>-0.33802150903884609</v>
      </c>
      <c r="J610" s="128">
        <f t="shared" si="60"/>
        <v>105.02589346336106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7.5642857142857137E-2</v>
      </c>
      <c r="F611" s="128">
        <f t="shared" si="56"/>
        <v>7.4129999999999994</v>
      </c>
      <c r="G611" s="122">
        <f t="shared" si="57"/>
        <v>7.957349328315301E-2</v>
      </c>
      <c r="H611" s="128">
        <f t="shared" si="58"/>
        <v>27401.769000000004</v>
      </c>
      <c r="I611" s="122">
        <f t="shared" si="59"/>
        <v>-0.45226682825558739</v>
      </c>
      <c r="J611" s="128">
        <f t="shared" si="60"/>
        <v>95.060370007498392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2.4826530612244907E-2</v>
      </c>
      <c r="F612" s="128">
        <f t="shared" si="56"/>
        <v>2.4330000000000007</v>
      </c>
      <c r="G612" s="122">
        <f t="shared" si="57"/>
        <v>2.3498257627236774E-2</v>
      </c>
      <c r="H612" s="128">
        <f t="shared" si="58"/>
        <v>8091.813000000001</v>
      </c>
      <c r="I612" s="122">
        <f t="shared" si="59"/>
        <v>-0.28783515714368624</v>
      </c>
      <c r="J612" s="128">
        <f t="shared" si="60"/>
        <v>105.65264457509622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3.8316326530612246E-2</v>
      </c>
      <c r="F613" s="128">
        <f t="shared" si="56"/>
        <v>3.7550000000000003</v>
      </c>
      <c r="G613" s="122">
        <f t="shared" si="57"/>
        <v>4.1766362332224027E-2</v>
      </c>
      <c r="H613" s="128">
        <f t="shared" si="58"/>
        <v>14382.581000000002</v>
      </c>
      <c r="I613" s="122">
        <f t="shared" si="59"/>
        <v>-0.41890123068579904</v>
      </c>
      <c r="J613" s="128">
        <f t="shared" si="60"/>
        <v>91.73967851408986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2.6846938775510202E-2</v>
      </c>
      <c r="F614" s="128">
        <f t="shared" si="56"/>
        <v>2.6309999999999998</v>
      </c>
      <c r="G614" s="122">
        <f t="shared" si="57"/>
        <v>2.7651075334390374E-2</v>
      </c>
      <c r="H614" s="128">
        <f t="shared" si="58"/>
        <v>9521.8690000000006</v>
      </c>
      <c r="I614" s="122">
        <f t="shared" si="59"/>
        <v>-0.39883939160119414</v>
      </c>
      <c r="J614" s="128">
        <f t="shared" si="60"/>
        <v>97.09184344856186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2.9499999999999995E-2</v>
      </c>
      <c r="F615" s="128">
        <f t="shared" si="56"/>
        <v>2.8909999999999996</v>
      </c>
      <c r="G615" s="122">
        <f t="shared" si="57"/>
        <v>2.9886298561380892E-2</v>
      </c>
      <c r="H615" s="128">
        <f t="shared" si="58"/>
        <v>10291.586000000001</v>
      </c>
      <c r="I615" s="122">
        <f t="shared" si="59"/>
        <v>-0.40796513644679405</v>
      </c>
      <c r="J615" s="128">
        <f t="shared" si="60"/>
        <v>98.707439261548188</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2.5724489795918376E-2</v>
      </c>
      <c r="F616" s="128">
        <f t="shared" si="56"/>
        <v>2.5210000000000008</v>
      </c>
      <c r="G616" s="122">
        <f t="shared" si="57"/>
        <v>2.6913104966343169E-2</v>
      </c>
      <c r="H616" s="128">
        <f t="shared" si="58"/>
        <v>9267.7430000000004</v>
      </c>
      <c r="I616" s="122">
        <f t="shared" si="59"/>
        <v>-0.39746907862617675</v>
      </c>
      <c r="J616" s="128">
        <f t="shared" si="60"/>
        <v>95.583507841584066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2.2795918367346943E-2</v>
      </c>
      <c r="F617" s="128">
        <f t="shared" si="56"/>
        <v>2.2340000000000004</v>
      </c>
      <c r="G617" s="122">
        <f t="shared" si="57"/>
        <v>2.1564035103003278E-2</v>
      </c>
      <c r="H617" s="128">
        <f t="shared" si="58"/>
        <v>7425.7480000000032</v>
      </c>
      <c r="I617" s="122">
        <f t="shared" si="59"/>
        <v>-0.37625349025284938</v>
      </c>
      <c r="J617" s="128">
        <f t="shared" si="60"/>
        <v>105.71267510212918</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2.3367346938775509E-2</v>
      </c>
      <c r="F618" s="128">
        <f t="shared" si="56"/>
        <v>2.29</v>
      </c>
      <c r="G618" s="122">
        <f t="shared" si="57"/>
        <v>2.2848436801235928E-2</v>
      </c>
      <c r="H618" s="128">
        <f t="shared" si="58"/>
        <v>7868.0420000000013</v>
      </c>
      <c r="I618" s="122">
        <f t="shared" si="59"/>
        <v>-0.36459855433071192</v>
      </c>
      <c r="J618" s="128">
        <f t="shared" si="60"/>
        <v>102.2710968897072</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4.4510204081632643E-2</v>
      </c>
      <c r="F619" s="128">
        <f t="shared" si="56"/>
        <v>4.3619999999999992</v>
      </c>
      <c r="G619" s="122">
        <f t="shared" si="57"/>
        <v>5.4830769141416782E-2</v>
      </c>
      <c r="H619" s="128">
        <f t="shared" si="58"/>
        <v>18881.414000000001</v>
      </c>
      <c r="I619" s="122">
        <f t="shared" si="59"/>
        <v>-0.32946258378977833</v>
      </c>
      <c r="J619" s="128">
        <f t="shared" si="60"/>
        <v>81.177420595421793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0.15436734693877552</v>
      </c>
      <c r="F620" s="128">
        <f t="shared" si="56"/>
        <v>15.128</v>
      </c>
      <c r="G620" s="122">
        <f t="shared" si="57"/>
        <v>0.14454765970298353</v>
      </c>
      <c r="H620" s="128">
        <f t="shared" si="58"/>
        <v>49776.143000000004</v>
      </c>
      <c r="I620" s="122">
        <f t="shared" si="59"/>
        <v>-3.8754490316875105E-2</v>
      </c>
      <c r="J620" s="128">
        <f t="shared" si="60"/>
        <v>106.79339067541424</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0.10581632653061225</v>
      </c>
      <c r="F621" s="128">
        <f t="shared" si="56"/>
        <v>10.370000000000001</v>
      </c>
      <c r="G621" s="122">
        <f t="shared" si="57"/>
        <v>9.439453708059635E-2</v>
      </c>
      <c r="H621" s="128">
        <f t="shared" si="58"/>
        <v>32505.513999999996</v>
      </c>
      <c r="I621" s="122">
        <f t="shared" si="59"/>
        <v>5.4057654448218528E-2</v>
      </c>
      <c r="J621" s="128">
        <f t="shared" si="60"/>
        <v>112.10005345994092</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3.4428571428571433E-2</v>
      </c>
      <c r="F622" s="128">
        <f t="shared" si="56"/>
        <v>3.3740000000000006</v>
      </c>
      <c r="G622" s="122">
        <f t="shared" si="57"/>
        <v>3.6928748569802362E-2</v>
      </c>
      <c r="H622" s="128">
        <f t="shared" si="58"/>
        <v>12716.710000000001</v>
      </c>
      <c r="I622" s="122">
        <f t="shared" si="59"/>
        <v>-0.39224096430283867</v>
      </c>
      <c r="J622" s="128">
        <f t="shared" si="60"/>
        <v>93.229726871179736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0.13622448979591834</v>
      </c>
      <c r="F623" s="128">
        <f t="shared" si="56"/>
        <v>13.349999999999998</v>
      </c>
      <c r="G623" s="122">
        <f t="shared" si="57"/>
        <v>0.13815567810243989</v>
      </c>
      <c r="H623" s="128">
        <f t="shared" si="58"/>
        <v>47575.012999999999</v>
      </c>
      <c r="I623" s="122">
        <f t="shared" si="59"/>
        <v>0.32316376570892125</v>
      </c>
      <c r="J623" s="128">
        <f t="shared" si="60"/>
        <v>98.602165084311906</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0.11934693877551023</v>
      </c>
      <c r="F624" s="128">
        <f t="shared" si="56"/>
        <v>11.696000000000002</v>
      </c>
      <c r="G624" s="122">
        <f t="shared" si="57"/>
        <v>0.12578277838760824</v>
      </c>
      <c r="H624" s="128">
        <f t="shared" si="58"/>
        <v>43314.305999999997</v>
      </c>
      <c r="I624" s="122">
        <f t="shared" si="59"/>
        <v>1.1622318577851468E-2</v>
      </c>
      <c r="J624" s="128">
        <f t="shared" si="60"/>
        <v>94.883369810559017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4.2673469387755097E-2</v>
      </c>
      <c r="F625" s="128">
        <f t="shared" si="56"/>
        <v>4.1819999999999995</v>
      </c>
      <c r="G625" s="122">
        <f t="shared" si="57"/>
        <v>4.2300579629339238E-2</v>
      </c>
      <c r="H625" s="128">
        <f t="shared" si="58"/>
        <v>14566.543000000001</v>
      </c>
      <c r="I625" s="122">
        <f t="shared" si="59"/>
        <v>6.0073789480476425E-2</v>
      </c>
      <c r="J625" s="128">
        <f t="shared" si="60"/>
        <v>100.8815239925394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6.3132653061224481E-2</v>
      </c>
      <c r="F626" s="128">
        <f t="shared" si="56"/>
        <v>6.1869999999999985</v>
      </c>
      <c r="G626" s="122">
        <f t="shared" si="57"/>
        <v>6.463494096260286E-2</v>
      </c>
      <c r="H626" s="128">
        <f t="shared" si="58"/>
        <v>22257.558999999997</v>
      </c>
      <c r="I626" s="122">
        <f t="shared" si="59"/>
        <v>0.22595735497857619</v>
      </c>
      <c r="J626" s="128">
        <f t="shared" si="60"/>
        <v>97.675734085921746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0.22702040816326527</v>
      </c>
      <c r="F627" s="128">
        <f t="shared" si="56"/>
        <v>22.247999999999998</v>
      </c>
      <c r="G627" s="122">
        <f t="shared" si="57"/>
        <v>0.24879962132431946</v>
      </c>
      <c r="H627" s="128">
        <f t="shared" si="58"/>
        <v>85676.14</v>
      </c>
      <c r="I627" s="122">
        <f t="shared" si="59"/>
        <v>-1.383859255934672E-2</v>
      </c>
      <c r="J627" s="128">
        <f t="shared" si="60"/>
        <v>91.246283637761564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3.0867346938775513E-2</v>
      </c>
      <c r="F628" s="128">
        <f t="shared" si="56"/>
        <v>3.0250000000000004</v>
      </c>
      <c r="G628" s="122">
        <f t="shared" si="57"/>
        <v>3.8512791920036711E-2</v>
      </c>
      <c r="H628" s="128">
        <f t="shared" si="58"/>
        <v>13262.188000000002</v>
      </c>
      <c r="I628" s="122">
        <f t="shared" si="59"/>
        <v>-0.40942994229250712</v>
      </c>
      <c r="J628" s="128">
        <f t="shared" si="60"/>
        <v>80.148297227748969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0.28194897959183668</v>
      </c>
      <c r="F629" s="128">
        <f t="shared" si="56"/>
        <v>27.630999999999997</v>
      </c>
      <c r="G629" s="122">
        <f t="shared" si="57"/>
        <v>0.29666453806794085</v>
      </c>
      <c r="H629" s="128">
        <f t="shared" si="58"/>
        <v>102158.80699999997</v>
      </c>
      <c r="I629" s="122">
        <f t="shared" si="59"/>
        <v>0.21993917548071215</v>
      </c>
      <c r="J629" s="128">
        <f t="shared" si="60"/>
        <v>95.039663799407634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2.9010204081632653E-2</v>
      </c>
      <c r="F630" s="128">
        <f t="shared" si="56"/>
        <v>2.843</v>
      </c>
      <c r="G630" s="122">
        <f t="shared" si="57"/>
        <v>3.0581069700718447E-2</v>
      </c>
      <c r="H630" s="128">
        <f t="shared" si="58"/>
        <v>10530.836000000003</v>
      </c>
      <c r="I630" s="122">
        <f t="shared" si="59"/>
        <v>-7.4170249551535811E-2</v>
      </c>
      <c r="J630" s="128">
        <f t="shared" si="60"/>
        <v>94.86327445554042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9.3153061224489811E-2</v>
      </c>
      <c r="F631" s="128">
        <f t="shared" si="56"/>
        <v>9.1290000000000013</v>
      </c>
      <c r="G631" s="122">
        <f t="shared" si="57"/>
        <v>9.4037609116094309E-2</v>
      </c>
      <c r="H631" s="128">
        <f t="shared" si="58"/>
        <v>32382.603000000003</v>
      </c>
      <c r="I631" s="122">
        <f t="shared" si="59"/>
        <v>7.8579999411643967E-2</v>
      </c>
      <c r="J631" s="128">
        <f t="shared" si="60"/>
        <v>99.059367948718815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0.23154081632653056</v>
      </c>
      <c r="F632" s="128">
        <f t="shared" si="56"/>
        <v>22.690999999999995</v>
      </c>
      <c r="G632" s="122">
        <f t="shared" si="57"/>
        <v>0.25842952392568203</v>
      </c>
      <c r="H632" s="128">
        <f t="shared" si="58"/>
        <v>88992.274000000019</v>
      </c>
      <c r="I632" s="122">
        <f t="shared" si="59"/>
        <v>-0.20821856154959967</v>
      </c>
      <c r="J632" s="128">
        <f t="shared" si="60"/>
        <v>89.59534220753973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3.0948979591836737E-2</v>
      </c>
      <c r="F633" s="128">
        <f t="shared" si="56"/>
        <v>3.0330000000000004</v>
      </c>
      <c r="G633" s="122">
        <f t="shared" si="57"/>
        <v>2.8205222471962318E-2</v>
      </c>
      <c r="H633" s="128">
        <f t="shared" si="58"/>
        <v>9712.6939999999995</v>
      </c>
      <c r="I633" s="122">
        <f t="shared" si="59"/>
        <v>0.30350268114896339</v>
      </c>
      <c r="J633" s="128">
        <f t="shared" si="60"/>
        <v>109.72783364003556</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0.15725510204081633</v>
      </c>
      <c r="F634" s="128">
        <f t="shared" si="56"/>
        <v>15.411</v>
      </c>
      <c r="G634" s="122">
        <f t="shared" si="57"/>
        <v>0.17748885171826995</v>
      </c>
      <c r="H634" s="128">
        <f t="shared" si="58"/>
        <v>61119.706000000006</v>
      </c>
      <c r="I634" s="122">
        <f t="shared" si="59"/>
        <v>-0.39661396244066172</v>
      </c>
      <c r="J634" s="128">
        <f t="shared" si="60"/>
        <v>88.599988404020507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0.2825816326530613</v>
      </c>
      <c r="F635" s="128">
        <f t="shared" si="56"/>
        <v>27.693000000000005</v>
      </c>
      <c r="G635" s="122">
        <f t="shared" si="57"/>
        <v>0.29673344600677209</v>
      </c>
      <c r="H635" s="128">
        <f t="shared" si="58"/>
        <v>102182.53600000002</v>
      </c>
      <c r="I635" s="122">
        <f t="shared" si="59"/>
        <v>-0.36019772287083734</v>
      </c>
      <c r="J635" s="128">
        <f t="shared" si="60"/>
        <v>95.230799377638135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0.3449795918367346</v>
      </c>
      <c r="F636" s="128">
        <f t="shared" si="56"/>
        <v>33.807999999999993</v>
      </c>
      <c r="G636" s="122">
        <f t="shared" si="57"/>
        <v>0.3638983993402215</v>
      </c>
      <c r="H636" s="128">
        <f t="shared" si="58"/>
        <v>125311.325</v>
      </c>
      <c r="I636" s="122">
        <f t="shared" si="59"/>
        <v>-0.39115062211049034</v>
      </c>
      <c r="J636" s="128">
        <f t="shared" si="60"/>
        <v>94.801074272987108</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0.23266326530612244</v>
      </c>
      <c r="F637" s="128">
        <f t="shared" si="56"/>
        <v>22.800999999999998</v>
      </c>
      <c r="G637" s="122">
        <f t="shared" si="57"/>
        <v>0.24315133959425944</v>
      </c>
      <c r="H637" s="128">
        <f t="shared" si="58"/>
        <v>83731.108999999997</v>
      </c>
      <c r="I637" s="122">
        <f t="shared" si="59"/>
        <v>0.20966494480161982</v>
      </c>
      <c r="J637" s="128">
        <f t="shared" si="60"/>
        <v>95.686606413257607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0.19185714285714289</v>
      </c>
      <c r="F638" s="128">
        <f t="shared" si="56"/>
        <v>18.802000000000003</v>
      </c>
      <c r="G638" s="122">
        <f t="shared" si="57"/>
        <v>0.20322513488869143</v>
      </c>
      <c r="H638" s="128">
        <f t="shared" si="58"/>
        <v>69982.201000000001</v>
      </c>
      <c r="I638" s="122">
        <f t="shared" si="59"/>
        <v>-0.32051461145375815</v>
      </c>
      <c r="J638" s="128">
        <f t="shared" si="60"/>
        <v>94.406207658430191</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0.40923469387755101</v>
      </c>
      <c r="F639" s="128">
        <f t="shared" si="56"/>
        <v>40.104999999999997</v>
      </c>
      <c r="G639" s="122">
        <f t="shared" si="57"/>
        <v>0.44714553168504878</v>
      </c>
      <c r="H639" s="128">
        <f t="shared" si="58"/>
        <v>153978.14100000003</v>
      </c>
      <c r="I639" s="122">
        <f t="shared" si="59"/>
        <v>-0.34494205348099816</v>
      </c>
      <c r="J639" s="128">
        <f t="shared" si="60"/>
        <v>91.521588583333852</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0.30839795918367346</v>
      </c>
      <c r="F640" s="128">
        <f t="shared" si="56"/>
        <v>30.222999999999999</v>
      </c>
      <c r="G640" s="122">
        <f t="shared" si="57"/>
        <v>0.34093259630965445</v>
      </c>
      <c r="H640" s="128">
        <f t="shared" si="58"/>
        <v>117402.86699999998</v>
      </c>
      <c r="I640" s="122">
        <f t="shared" si="59"/>
        <v>-0.30166672912384396</v>
      </c>
      <c r="J640" s="128">
        <f t="shared" si="60"/>
        <v>90.457164413686286</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0.35015306122448975</v>
      </c>
      <c r="F641" s="128">
        <f t="shared" si="56"/>
        <v>34.314999999999998</v>
      </c>
      <c r="G641" s="122">
        <f t="shared" si="57"/>
        <v>0.37776583962039506</v>
      </c>
      <c r="H641" s="128">
        <f t="shared" si="58"/>
        <v>130086.689</v>
      </c>
      <c r="I641" s="122">
        <f t="shared" si="59"/>
        <v>-0.29070687251971777</v>
      </c>
      <c r="J641" s="128">
        <f t="shared" si="60"/>
        <v>92.690504143081725</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8.0632653061224496E-2</v>
      </c>
      <c r="F642" s="128">
        <f t="shared" si="56"/>
        <v>7.9020000000000001</v>
      </c>
      <c r="G642" s="122">
        <f t="shared" si="57"/>
        <v>6.8019883377183052E-2</v>
      </c>
      <c r="H642" s="128">
        <f t="shared" si="58"/>
        <v>23423.191000000003</v>
      </c>
      <c r="I642" s="122">
        <f t="shared" si="59"/>
        <v>0.18211606391956078</v>
      </c>
      <c r="J642" s="128">
        <f t="shared" si="60"/>
        <v>118.54276875792517</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0.33258163265306118</v>
      </c>
      <c r="F643" s="128">
        <f t="shared" si="56"/>
        <v>32.592999999999996</v>
      </c>
      <c r="G643" s="122">
        <f t="shared" si="57"/>
        <v>0.344440849348643</v>
      </c>
      <c r="H643" s="128">
        <f t="shared" si="58"/>
        <v>118610.962</v>
      </c>
      <c r="I643" s="122">
        <f t="shared" si="59"/>
        <v>0.26833385960128275</v>
      </c>
      <c r="J643" s="128">
        <f t="shared" si="60"/>
        <v>96.556965668268361</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2.3602040816326542E-2</v>
      </c>
      <c r="F644" s="128">
        <f t="shared" si="56"/>
        <v>2.3130000000000011</v>
      </c>
      <c r="G644" s="122">
        <f t="shared" si="57"/>
        <v>3.0921291214375739E-2</v>
      </c>
      <c r="H644" s="128">
        <f t="shared" si="58"/>
        <v>10647.994000000001</v>
      </c>
      <c r="I644" s="122">
        <f t="shared" si="59"/>
        <v>-0.11565801877939934</v>
      </c>
      <c r="J644" s="128">
        <f t="shared" si="60"/>
        <v>76.329415394379211</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0.34572448979591847</v>
      </c>
      <c r="F645" s="128">
        <f t="shared" si="56"/>
        <v>33.881000000000007</v>
      </c>
      <c r="G645" s="122">
        <f t="shared" si="57"/>
        <v>0.37632926489293123</v>
      </c>
      <c r="H645" s="128">
        <f t="shared" si="58"/>
        <v>129591.993</v>
      </c>
      <c r="I645" s="122">
        <f t="shared" si="59"/>
        <v>-0.39432763967686979</v>
      </c>
      <c r="J645" s="128">
        <f t="shared" si="60"/>
        <v>91.867553774825325</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0.17089795918367348</v>
      </c>
      <c r="F646" s="128">
        <f t="shared" si="56"/>
        <v>16.748000000000001</v>
      </c>
      <c r="G646" s="122">
        <f t="shared" si="57"/>
        <v>0.19701554196504795</v>
      </c>
      <c r="H646" s="128">
        <f t="shared" si="58"/>
        <v>67843.877999999982</v>
      </c>
      <c r="I646" s="122">
        <f t="shared" si="59"/>
        <v>-0.22198249174583787</v>
      </c>
      <c r="J646" s="128">
        <f t="shared" si="60"/>
        <v>86.743389622526365</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4.6387755102040816E-2</v>
      </c>
      <c r="F647" s="128">
        <f t="shared" si="56"/>
        <v>4.5460000000000003</v>
      </c>
      <c r="G647" s="122">
        <f t="shared" si="57"/>
        <v>5.1711184290767175E-2</v>
      </c>
      <c r="H647" s="128">
        <f t="shared" si="58"/>
        <v>17807.160000000003</v>
      </c>
      <c r="I647" s="122">
        <f t="shared" si="59"/>
        <v>-0.39957937044259983</v>
      </c>
      <c r="J647" s="128">
        <f t="shared" si="60"/>
        <v>89.705458767308031</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0.48552040816326536</v>
      </c>
      <c r="F648" s="128">
        <f t="shared" si="56"/>
        <v>47.581000000000003</v>
      </c>
      <c r="G648" s="122">
        <f t="shared" si="57"/>
        <v>0.47670287607664114</v>
      </c>
      <c r="H648" s="128">
        <f t="shared" si="58"/>
        <v>164156.44899999999</v>
      </c>
      <c r="I648" s="122">
        <f t="shared" si="59"/>
        <v>0.38888658257510672</v>
      </c>
      <c r="J648" s="128">
        <f t="shared" si="60"/>
        <v>101.84969139670275</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0.33758163265306113</v>
      </c>
      <c r="F649" s="128">
        <f t="shared" ref="F649:F712" si="62">SUMPRODUCT($K$2:$AI$2,$K649:$AI649)</f>
        <v>33.082999999999991</v>
      </c>
      <c r="G649" s="122">
        <f t="shared" ref="G649:G712" si="63">SUMPRODUCT($K$3:$AI$3,$K649:$AI649)/$J$3</f>
        <v>0.362868195308371</v>
      </c>
      <c r="H649" s="128">
        <f t="shared" ref="H649:H712" si="64">SUMPRODUCT($K$3:$AI$3,$K649:$AI649)</f>
        <v>124956.56600000002</v>
      </c>
      <c r="I649" s="122">
        <f t="shared" ref="I649:I712" si="65">CORREL($K$4:$AI$4,$K649:$AI649)</f>
        <v>-0.37845564750183619</v>
      </c>
      <c r="J649" s="128">
        <f t="shared" si="60"/>
        <v>93.031474518228038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0.41788775510204079</v>
      </c>
      <c r="F650" s="128">
        <f t="shared" si="62"/>
        <v>40.952999999999996</v>
      </c>
      <c r="G650" s="122">
        <f t="shared" si="63"/>
        <v>0.42127719117894752</v>
      </c>
      <c r="H650" s="128">
        <f t="shared" si="64"/>
        <v>145070.171</v>
      </c>
      <c r="I650" s="122">
        <f t="shared" si="65"/>
        <v>-0.16190650355061495</v>
      </c>
      <c r="J650" s="128">
        <f t="shared" ref="J650:J713" si="66">$E650/$G650*100</f>
        <v>99.195438028006848</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0.52442857142857147</v>
      </c>
      <c r="F651" s="128">
        <f t="shared" si="62"/>
        <v>51.394000000000005</v>
      </c>
      <c r="G651" s="122">
        <f t="shared" si="63"/>
        <v>0.51115419418163666</v>
      </c>
      <c r="H651" s="128">
        <f t="shared" si="64"/>
        <v>176020.03600000005</v>
      </c>
      <c r="I651" s="122">
        <f t="shared" si="65"/>
        <v>0.35297959671573037</v>
      </c>
      <c r="J651" s="128">
        <f t="shared" si="66"/>
        <v>102.59694186177759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0.16253061224489795</v>
      </c>
      <c r="F652" s="128">
        <f t="shared" si="62"/>
        <v>15.928000000000001</v>
      </c>
      <c r="G652" s="122">
        <f t="shared" si="63"/>
        <v>0.17487472339832386</v>
      </c>
      <c r="H652" s="128">
        <f t="shared" si="64"/>
        <v>60219.51</v>
      </c>
      <c r="I652" s="122">
        <f t="shared" si="65"/>
        <v>-0.40282478156731133</v>
      </c>
      <c r="J652" s="128">
        <f t="shared" si="66"/>
        <v>92.941169018858787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0.56376530612244891</v>
      </c>
      <c r="F653" s="128">
        <f t="shared" si="62"/>
        <v>55.248999999999995</v>
      </c>
      <c r="G653" s="122">
        <f t="shared" si="63"/>
        <v>0.58007843581389129</v>
      </c>
      <c r="H653" s="128">
        <f t="shared" si="64"/>
        <v>199754.65</v>
      </c>
      <c r="I653" s="122">
        <f t="shared" si="65"/>
        <v>0.18912443196786402</v>
      </c>
      <c r="J653" s="128">
        <f t="shared" si="66"/>
        <v>97.187771741841445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4.0030612244897956E-2</v>
      </c>
      <c r="F654" s="128">
        <f t="shared" si="62"/>
        <v>3.9229999999999996</v>
      </c>
      <c r="G654" s="122">
        <f t="shared" si="63"/>
        <v>4.3213400008131071E-2</v>
      </c>
      <c r="H654" s="128">
        <f t="shared" si="64"/>
        <v>14880.88</v>
      </c>
      <c r="I654" s="122">
        <f t="shared" si="65"/>
        <v>-0.4383951421975304</v>
      </c>
      <c r="J654" s="128">
        <f t="shared" si="66"/>
        <v>92.63472033527971</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8.8051020408163261E-2</v>
      </c>
      <c r="F655" s="128">
        <f t="shared" si="62"/>
        <v>8.6289999999999996</v>
      </c>
      <c r="G655" s="122">
        <f t="shared" si="63"/>
        <v>0.10324389733939679</v>
      </c>
      <c r="H655" s="128">
        <f t="shared" si="64"/>
        <v>35552.862000000001</v>
      </c>
      <c r="I655" s="122">
        <f t="shared" si="65"/>
        <v>-0.44638663714808713</v>
      </c>
      <c r="J655" s="128">
        <f t="shared" si="66"/>
        <v>85.284479448417642</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8.5714285714285719E-3</v>
      </c>
      <c r="F656" s="128">
        <f t="shared" si="62"/>
        <v>0.84000000000000008</v>
      </c>
      <c r="G656" s="122">
        <f t="shared" si="63"/>
        <v>1.116989005627864E-2</v>
      </c>
      <c r="H656" s="128">
        <f t="shared" si="64"/>
        <v>3846.4409999999998</v>
      </c>
      <c r="I656" s="122">
        <f t="shared" si="65"/>
        <v>-0.36514027415643829</v>
      </c>
      <c r="J656" s="128">
        <f t="shared" si="66"/>
        <v>76.736910822238016</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1.5642857142857142E-2</v>
      </c>
      <c r="F657" s="128">
        <f t="shared" si="62"/>
        <v>1.5329999999999999</v>
      </c>
      <c r="G657" s="122">
        <f t="shared" si="63"/>
        <v>1.8625680251366312E-2</v>
      </c>
      <c r="H657" s="128">
        <f t="shared" si="64"/>
        <v>6413.902000000001</v>
      </c>
      <c r="I657" s="122">
        <f t="shared" si="65"/>
        <v>-0.40942926282470515</v>
      </c>
      <c r="J657" s="128">
        <f t="shared" si="66"/>
        <v>83.98542727968092</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0.32709183673469389</v>
      </c>
      <c r="F658" s="128">
        <f t="shared" si="62"/>
        <v>32.055</v>
      </c>
      <c r="G658" s="122">
        <f t="shared" si="63"/>
        <v>0.3605021024631343</v>
      </c>
      <c r="H658" s="128">
        <f t="shared" si="64"/>
        <v>124141.783</v>
      </c>
      <c r="I658" s="122">
        <f t="shared" si="65"/>
        <v>-0.28930005267322234</v>
      </c>
      <c r="J658" s="128">
        <f t="shared" si="66"/>
        <v>90.732296566326681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0.20541836734693872</v>
      </c>
      <c r="F659" s="128">
        <f t="shared" si="62"/>
        <v>20.130999999999993</v>
      </c>
      <c r="G659" s="122">
        <f t="shared" si="63"/>
        <v>0.22225113689822798</v>
      </c>
      <c r="H659" s="128">
        <f t="shared" si="64"/>
        <v>76533.956999999995</v>
      </c>
      <c r="I659" s="122">
        <f t="shared" si="65"/>
        <v>-0.41069020483089524</v>
      </c>
      <c r="J659" s="128">
        <f t="shared" si="66"/>
        <v>92.426239169702313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6.1112244897959182E-2</v>
      </c>
      <c r="F660" s="128">
        <f t="shared" si="62"/>
        <v>5.9889999999999999</v>
      </c>
      <c r="G660" s="122">
        <f t="shared" si="63"/>
        <v>7.474026449218546E-2</v>
      </c>
      <c r="H660" s="128">
        <f t="shared" si="64"/>
        <v>25737.407999999999</v>
      </c>
      <c r="I660" s="122">
        <f t="shared" si="65"/>
        <v>-0.33688946231544248</v>
      </c>
      <c r="J660" s="128">
        <f t="shared" si="66"/>
        <v>81.766160868147352</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0.20423469387755103</v>
      </c>
      <c r="F661" s="128">
        <f t="shared" si="62"/>
        <v>20.015000000000001</v>
      </c>
      <c r="G661" s="122">
        <f t="shared" si="63"/>
        <v>0.22761341975502242</v>
      </c>
      <c r="H661" s="128">
        <f t="shared" si="64"/>
        <v>78380.502000000008</v>
      </c>
      <c r="I661" s="122">
        <f t="shared" si="65"/>
        <v>-0.27843275849475463</v>
      </c>
      <c r="J661" s="128">
        <f t="shared" si="66"/>
        <v>89.72875768808639</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2.5244897959183676E-2</v>
      </c>
      <c r="F662" s="128">
        <f t="shared" si="62"/>
        <v>2.4740000000000002</v>
      </c>
      <c r="G662" s="122">
        <f t="shared" si="63"/>
        <v>3.0729604074829105E-2</v>
      </c>
      <c r="H662" s="128">
        <f t="shared" si="64"/>
        <v>10581.985000000001</v>
      </c>
      <c r="I662" s="122">
        <f t="shared" si="65"/>
        <v>-5.3333845907619352E-2</v>
      </c>
      <c r="J662" s="128">
        <f t="shared" si="66"/>
        <v>82.151718901780441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0.19633673469387755</v>
      </c>
      <c r="F663" s="128">
        <f t="shared" si="62"/>
        <v>19.241</v>
      </c>
      <c r="G663" s="122">
        <f t="shared" si="63"/>
        <v>0.20155373767997256</v>
      </c>
      <c r="H663" s="128">
        <f t="shared" si="64"/>
        <v>69406.641999999993</v>
      </c>
      <c r="I663" s="122">
        <f t="shared" si="65"/>
        <v>0.20772353240601341</v>
      </c>
      <c r="J663" s="128">
        <f t="shared" si="66"/>
        <v>97.411606926199212</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0.12254081632653062</v>
      </c>
      <c r="F664" s="128">
        <f t="shared" si="62"/>
        <v>12.009</v>
      </c>
      <c r="G664" s="122">
        <f t="shared" si="63"/>
        <v>0.14710246023034168</v>
      </c>
      <c r="H664" s="128">
        <f t="shared" si="64"/>
        <v>50655.909</v>
      </c>
      <c r="I664" s="122">
        <f t="shared" si="65"/>
        <v>-0.12495730230986934</v>
      </c>
      <c r="J664" s="128">
        <f t="shared" si="66"/>
        <v>83.303036628108742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0.15581632653061225</v>
      </c>
      <c r="F665" s="128">
        <f t="shared" si="62"/>
        <v>15.27</v>
      </c>
      <c r="G665" s="122">
        <f t="shared" si="63"/>
        <v>0.14447637632928526</v>
      </c>
      <c r="H665" s="128">
        <f t="shared" si="64"/>
        <v>49751.596000000012</v>
      </c>
      <c r="I665" s="122">
        <f t="shared" si="65"/>
        <v>-0.11802251435207846</v>
      </c>
      <c r="J665" s="128">
        <f t="shared" si="66"/>
        <v>107.84899960079383</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0.45244897959183672</v>
      </c>
      <c r="F666" s="128">
        <f t="shared" si="62"/>
        <v>44.339999999999996</v>
      </c>
      <c r="G666" s="122">
        <f t="shared" si="63"/>
        <v>0.46453834672056404</v>
      </c>
      <c r="H666" s="128">
        <f t="shared" si="64"/>
        <v>159967.49599999998</v>
      </c>
      <c r="I666" s="122">
        <f t="shared" si="65"/>
        <v>-9.2239709420350452E-2</v>
      </c>
      <c r="J666" s="128">
        <f t="shared" si="66"/>
        <v>97.397552384195421</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0.32521428571428579</v>
      </c>
      <c r="F667" s="128">
        <f t="shared" si="62"/>
        <v>31.871000000000006</v>
      </c>
      <c r="G667" s="122">
        <f t="shared" si="63"/>
        <v>0.3262824531446924</v>
      </c>
      <c r="H667" s="128">
        <f t="shared" si="64"/>
        <v>112357.97299999998</v>
      </c>
      <c r="I667" s="122">
        <f t="shared" si="65"/>
        <v>-7.0567346832495478E-2</v>
      </c>
      <c r="J667" s="128">
        <f t="shared" si="66"/>
        <v>99.672624923555759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0.51675510204081632</v>
      </c>
      <c r="F668" s="128">
        <f t="shared" si="62"/>
        <v>50.641999999999996</v>
      </c>
      <c r="G668" s="122">
        <f t="shared" si="63"/>
        <v>0.5211222797205235</v>
      </c>
      <c r="H668" s="128">
        <f t="shared" si="64"/>
        <v>179452.62600000002</v>
      </c>
      <c r="I668" s="122">
        <f t="shared" si="65"/>
        <v>-0.10742417100665885</v>
      </c>
      <c r="J668" s="128">
        <f t="shared" si="66"/>
        <v>99.161966807090025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0.1239795918367347</v>
      </c>
      <c r="F669" s="128">
        <f t="shared" si="62"/>
        <v>12.15</v>
      </c>
      <c r="G669" s="122">
        <f t="shared" si="63"/>
        <v>0.11974645862735873</v>
      </c>
      <c r="H669" s="128">
        <f t="shared" si="64"/>
        <v>41235.650999999998</v>
      </c>
      <c r="I669" s="122">
        <f t="shared" si="65"/>
        <v>8.1331083600387183E-2</v>
      </c>
      <c r="J669" s="128">
        <f t="shared" si="66"/>
        <v>103.53508008328592</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9.6989795918367386E-2</v>
      </c>
      <c r="F670" s="128">
        <f t="shared" si="62"/>
        <v>9.5050000000000043</v>
      </c>
      <c r="G670" s="122">
        <f t="shared" si="63"/>
        <v>9.0213469703041602E-2</v>
      </c>
      <c r="H670" s="128">
        <f t="shared" si="64"/>
        <v>31065.73</v>
      </c>
      <c r="I670" s="122">
        <f t="shared" si="65"/>
        <v>-0.25169338043329248</v>
      </c>
      <c r="J670" s="128">
        <f t="shared" si="66"/>
        <v>107.5114350857268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0.23830612244897961</v>
      </c>
      <c r="F671" s="128">
        <f t="shared" si="62"/>
        <v>23.354000000000003</v>
      </c>
      <c r="G671" s="122">
        <f t="shared" si="63"/>
        <v>0.23795315340430598</v>
      </c>
      <c r="H671" s="128">
        <f t="shared" si="64"/>
        <v>81941.072</v>
      </c>
      <c r="I671" s="122">
        <f t="shared" si="65"/>
        <v>-3.398988842253662E-2</v>
      </c>
      <c r="J671" s="128">
        <f t="shared" si="66"/>
        <v>100.14833551882958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0.18513265306122451</v>
      </c>
      <c r="F672" s="128">
        <f t="shared" si="62"/>
        <v>18.143000000000001</v>
      </c>
      <c r="G672" s="122">
        <f t="shared" si="63"/>
        <v>0.1668264800004646</v>
      </c>
      <c r="H672" s="128">
        <f t="shared" si="64"/>
        <v>57448.032999999989</v>
      </c>
      <c r="I672" s="122">
        <f t="shared" si="65"/>
        <v>3.7864537395085766E-2</v>
      </c>
      <c r="J672" s="128">
        <f t="shared" si="66"/>
        <v>110.97318187179212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0.42476530612244884</v>
      </c>
      <c r="F673" s="128">
        <f t="shared" si="62"/>
        <v>41.626999999999988</v>
      </c>
      <c r="G673" s="122">
        <f t="shared" si="63"/>
        <v>0.42451987756927384</v>
      </c>
      <c r="H673" s="128">
        <f t="shared" si="64"/>
        <v>146186.81599999999</v>
      </c>
      <c r="I673" s="122">
        <f t="shared" si="65"/>
        <v>4.9692889312084133E-2</v>
      </c>
      <c r="J673" s="128">
        <f t="shared" si="66"/>
        <v>100.05781320643459</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0.30622448979591838</v>
      </c>
      <c r="F674" s="128">
        <f t="shared" si="62"/>
        <v>30.01</v>
      </c>
      <c r="G674" s="122">
        <f t="shared" si="63"/>
        <v>0.29969067946729855</v>
      </c>
      <c r="H674" s="128">
        <f t="shared" si="64"/>
        <v>103200.88299999999</v>
      </c>
      <c r="I674" s="122">
        <f t="shared" si="65"/>
        <v>6.2175194701676512E-2</v>
      </c>
      <c r="J674" s="128">
        <f t="shared" si="66"/>
        <v>102.18018469584496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0.49876530612244896</v>
      </c>
      <c r="F675" s="128">
        <f t="shared" si="62"/>
        <v>48.878999999999998</v>
      </c>
      <c r="G675" s="122">
        <f t="shared" si="63"/>
        <v>0.49694785949506043</v>
      </c>
      <c r="H675" s="128">
        <f t="shared" si="64"/>
        <v>171127.97100000002</v>
      </c>
      <c r="I675" s="122">
        <f t="shared" si="65"/>
        <v>-2.8043458669816217E-2</v>
      </c>
      <c r="J675" s="128">
        <f t="shared" si="66"/>
        <v>100.36572179408022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9.4020408163265304E-2</v>
      </c>
      <c r="F676" s="128">
        <f t="shared" si="62"/>
        <v>9.2140000000000004</v>
      </c>
      <c r="G676" s="122">
        <f t="shared" si="63"/>
        <v>8.8270308806532749E-2</v>
      </c>
      <c r="H676" s="128">
        <f t="shared" si="64"/>
        <v>30396.587000000003</v>
      </c>
      <c r="I676" s="122">
        <f t="shared" si="65"/>
        <v>0.17548958436377815</v>
      </c>
      <c r="J676" s="128">
        <f t="shared" si="66"/>
        <v>106.51419422281097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0.11049999999999999</v>
      </c>
      <c r="F677" s="128">
        <f t="shared" si="62"/>
        <v>10.828999999999999</v>
      </c>
      <c r="G677" s="122">
        <f t="shared" si="63"/>
        <v>0.10484807090295564</v>
      </c>
      <c r="H677" s="128">
        <f t="shared" si="64"/>
        <v>36105.271999999997</v>
      </c>
      <c r="I677" s="122">
        <f t="shared" si="65"/>
        <v>-0.24572127386946754</v>
      </c>
      <c r="J677" s="128">
        <f t="shared" si="66"/>
        <v>105.39058949618216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0.31665306122448977</v>
      </c>
      <c r="F678" s="128">
        <f t="shared" si="62"/>
        <v>31.032</v>
      </c>
      <c r="G678" s="122">
        <f t="shared" si="63"/>
        <v>0.30810866017342414</v>
      </c>
      <c r="H678" s="128">
        <f t="shared" si="64"/>
        <v>106099.68199999999</v>
      </c>
      <c r="I678" s="122">
        <f t="shared" si="65"/>
        <v>0.29789918465244453</v>
      </c>
      <c r="J678" s="128">
        <f t="shared" si="66"/>
        <v>102.77317782832078</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0.14963265306122453</v>
      </c>
      <c r="F679" s="128">
        <f t="shared" si="62"/>
        <v>14.664000000000003</v>
      </c>
      <c r="G679" s="122">
        <f t="shared" si="63"/>
        <v>0.13878995986734738</v>
      </c>
      <c r="H679" s="128">
        <f t="shared" si="64"/>
        <v>47793.433000000005</v>
      </c>
      <c r="I679" s="122">
        <f t="shared" si="65"/>
        <v>-1.7034658656819354E-2</v>
      </c>
      <c r="J679" s="128">
        <f t="shared" si="66"/>
        <v>107.81230371724322</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0.23324489795918368</v>
      </c>
      <c r="F680" s="128">
        <f t="shared" si="62"/>
        <v>22.858000000000001</v>
      </c>
      <c r="G680" s="122">
        <f t="shared" si="63"/>
        <v>0.23123159618768843</v>
      </c>
      <c r="H680" s="128">
        <f t="shared" si="64"/>
        <v>79626.450000000012</v>
      </c>
      <c r="I680" s="122">
        <f t="shared" si="65"/>
        <v>-0.1835842617339648</v>
      </c>
      <c r="J680" s="128">
        <f t="shared" si="66"/>
        <v>100.87068627501108</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0.24914285714285708</v>
      </c>
      <c r="F681" s="128">
        <f t="shared" si="62"/>
        <v>24.415999999999993</v>
      </c>
      <c r="G681" s="122">
        <f t="shared" si="63"/>
        <v>0.2437573745927204</v>
      </c>
      <c r="H681" s="128">
        <f t="shared" si="64"/>
        <v>83939.802000000011</v>
      </c>
      <c r="I681" s="122">
        <f t="shared" si="65"/>
        <v>0.30854422900574996</v>
      </c>
      <c r="J681" s="128">
        <f t="shared" si="66"/>
        <v>102.20936189484932</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0.49997959183673474</v>
      </c>
      <c r="F682" s="128">
        <f t="shared" si="62"/>
        <v>48.998000000000005</v>
      </c>
      <c r="G682" s="122">
        <f t="shared" si="63"/>
        <v>0.4896248729519862</v>
      </c>
      <c r="H682" s="128">
        <f t="shared" si="64"/>
        <v>168606.24200000006</v>
      </c>
      <c r="I682" s="122">
        <f t="shared" si="65"/>
        <v>0.35971350244579603</v>
      </c>
      <c r="J682" s="128">
        <f t="shared" si="66"/>
        <v>102.11482697402997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0.15417346938775511</v>
      </c>
      <c r="F683" s="128">
        <f t="shared" si="62"/>
        <v>15.109</v>
      </c>
      <c r="G683" s="122">
        <f t="shared" si="63"/>
        <v>0.15259199437794388</v>
      </c>
      <c r="H683" s="128">
        <f t="shared" si="64"/>
        <v>52546.273999999998</v>
      </c>
      <c r="I683" s="122">
        <f t="shared" si="65"/>
        <v>2.1283539391204517E-2</v>
      </c>
      <c r="J683" s="128">
        <f t="shared" si="66"/>
        <v>101.03640758891596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0.102765306122449</v>
      </c>
      <c r="F684" s="128">
        <f t="shared" si="62"/>
        <v>10.071000000000002</v>
      </c>
      <c r="G684" s="122">
        <f t="shared" si="63"/>
        <v>0.10023453789370364</v>
      </c>
      <c r="H684" s="128">
        <f t="shared" si="64"/>
        <v>34516.564999999995</v>
      </c>
      <c r="I684" s="122">
        <f t="shared" si="65"/>
        <v>-0.17119517890995109</v>
      </c>
      <c r="J684" s="128">
        <f t="shared" si="66"/>
        <v>102.52484650692877</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0.31114285714285717</v>
      </c>
      <c r="F685" s="128">
        <f t="shared" si="62"/>
        <v>30.492000000000001</v>
      </c>
      <c r="G685" s="122">
        <f t="shared" si="63"/>
        <v>0.3094652309515098</v>
      </c>
      <c r="H685" s="128">
        <f t="shared" si="64"/>
        <v>106566.82800000001</v>
      </c>
      <c r="I685" s="122">
        <f t="shared" si="65"/>
        <v>0.35093732357524449</v>
      </c>
      <c r="J685" s="128">
        <f t="shared" si="66"/>
        <v>100.54210490341329</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0.14546938775510207</v>
      </c>
      <c r="F686" s="128">
        <f t="shared" si="62"/>
        <v>14.256000000000002</v>
      </c>
      <c r="G686" s="122">
        <f t="shared" si="63"/>
        <v>0.12876834282926489</v>
      </c>
      <c r="H686" s="128">
        <f t="shared" si="64"/>
        <v>44342.409</v>
      </c>
      <c r="I686" s="122">
        <f t="shared" si="65"/>
        <v>-8.9224026880533838E-2</v>
      </c>
      <c r="J686" s="128">
        <f t="shared" si="66"/>
        <v>112.96983758498878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0.22264285714285714</v>
      </c>
      <c r="F687" s="128">
        <f t="shared" si="62"/>
        <v>21.818999999999999</v>
      </c>
      <c r="G687" s="122">
        <f t="shared" si="63"/>
        <v>0.21698081647587686</v>
      </c>
      <c r="H687" s="128">
        <f t="shared" si="64"/>
        <v>74719.08</v>
      </c>
      <c r="I687" s="122">
        <f t="shared" si="65"/>
        <v>-0.1764786585084161</v>
      </c>
      <c r="J687" s="128">
        <f t="shared" si="66"/>
        <v>102.60946601590919</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0.18378571428571425</v>
      </c>
      <c r="F688" s="128">
        <f t="shared" si="62"/>
        <v>18.010999999999996</v>
      </c>
      <c r="G688" s="122">
        <f t="shared" si="63"/>
        <v>0.1764788475946544</v>
      </c>
      <c r="H688" s="128">
        <f t="shared" si="64"/>
        <v>60771.903000000006</v>
      </c>
      <c r="I688" s="122">
        <f t="shared" si="65"/>
        <v>3.8512945139061831E-2</v>
      </c>
      <c r="J688" s="128">
        <f t="shared" si="66"/>
        <v>104.14036400999321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0.674908163265306</v>
      </c>
      <c r="F689" s="128">
        <f t="shared" si="62"/>
        <v>66.140999999999991</v>
      </c>
      <c r="G689" s="122">
        <f t="shared" si="63"/>
        <v>0.67503632556815862</v>
      </c>
      <c r="H689" s="128">
        <f t="shared" si="64"/>
        <v>232454.15899999999</v>
      </c>
      <c r="I689" s="122">
        <f t="shared" si="65"/>
        <v>0.27807973988889217</v>
      </c>
      <c r="J689" s="128">
        <f t="shared" si="66"/>
        <v>99.981014013913281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8.9193877551020401E-2</v>
      </c>
      <c r="F690" s="128">
        <f t="shared" si="62"/>
        <v>8.7409999999999997</v>
      </c>
      <c r="G690" s="122">
        <f t="shared" si="63"/>
        <v>8.4239198740845303E-2</v>
      </c>
      <c r="H690" s="128">
        <f t="shared" si="64"/>
        <v>29008.442000000006</v>
      </c>
      <c r="I690" s="122">
        <f t="shared" si="65"/>
        <v>-0.19705589342168467</v>
      </c>
      <c r="J690" s="128">
        <f t="shared" si="66"/>
        <v>105.88167846351169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7.503061224489796E-2</v>
      </c>
      <c r="F691" s="128">
        <f t="shared" si="62"/>
        <v>7.3530000000000006</v>
      </c>
      <c r="G691" s="122">
        <f t="shared" si="63"/>
        <v>6.3149452023765984E-2</v>
      </c>
      <c r="H691" s="128">
        <f t="shared" si="64"/>
        <v>21746.019000000008</v>
      </c>
      <c r="I691" s="122">
        <f t="shared" si="65"/>
        <v>-7.9766383913383684E-2</v>
      </c>
      <c r="J691" s="128">
        <f t="shared" si="66"/>
        <v>118.81435204958004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0.38576530612244903</v>
      </c>
      <c r="F692" s="128">
        <f t="shared" si="62"/>
        <v>37.805000000000007</v>
      </c>
      <c r="G692" s="122">
        <f t="shared" si="63"/>
        <v>0.38446753088355723</v>
      </c>
      <c r="H692" s="128">
        <f t="shared" si="64"/>
        <v>132394.47</v>
      </c>
      <c r="I692" s="122">
        <f t="shared" si="65"/>
        <v>0.30286863763705585</v>
      </c>
      <c r="J692" s="128">
        <f t="shared" si="66"/>
        <v>100.33755132349131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0.125</v>
      </c>
      <c r="F693" s="128">
        <f t="shared" si="62"/>
        <v>12.25</v>
      </c>
      <c r="G693" s="122">
        <f t="shared" si="63"/>
        <v>0.12276038308969156</v>
      </c>
      <c r="H693" s="128">
        <f t="shared" si="64"/>
        <v>42273.520000000004</v>
      </c>
      <c r="I693" s="122">
        <f t="shared" si="65"/>
        <v>-0.22484938740573171</v>
      </c>
      <c r="J693" s="128">
        <f t="shared" si="66"/>
        <v>101.82438084171838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0.39525510204081626</v>
      </c>
      <c r="F694" s="128">
        <f t="shared" si="62"/>
        <v>38.734999999999992</v>
      </c>
      <c r="G694" s="122">
        <f t="shared" si="63"/>
        <v>0.39870904407622304</v>
      </c>
      <c r="H694" s="128">
        <f t="shared" si="64"/>
        <v>137298.649</v>
      </c>
      <c r="I694" s="122">
        <f t="shared" si="65"/>
        <v>9.7652656022217971E-3</v>
      </c>
      <c r="J694" s="128">
        <f t="shared" si="66"/>
        <v>99.133718663591068</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0.31373469387755099</v>
      </c>
      <c r="F695" s="128">
        <f t="shared" si="62"/>
        <v>30.745999999999999</v>
      </c>
      <c r="G695" s="122">
        <f t="shared" si="63"/>
        <v>0.31337709592923646</v>
      </c>
      <c r="H695" s="128">
        <f t="shared" si="64"/>
        <v>107913.91</v>
      </c>
      <c r="I695" s="122">
        <f t="shared" si="65"/>
        <v>-0.1122114653445188</v>
      </c>
      <c r="J695" s="128">
        <f t="shared" si="66"/>
        <v>100.11411106713277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0.3409081632653061</v>
      </c>
      <c r="F696" s="128">
        <f t="shared" si="62"/>
        <v>33.408999999999999</v>
      </c>
      <c r="G696" s="122">
        <f t="shared" si="63"/>
        <v>0.33114991084859363</v>
      </c>
      <c r="H696" s="128">
        <f t="shared" si="64"/>
        <v>114034.12100000001</v>
      </c>
      <c r="I696" s="122">
        <f t="shared" si="65"/>
        <v>0.2685225429851496</v>
      </c>
      <c r="J696" s="128">
        <f t="shared" si="66"/>
        <v>102.94677790844221</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0.12573469387755107</v>
      </c>
      <c r="F697" s="128">
        <f t="shared" si="62"/>
        <v>12.322000000000005</v>
      </c>
      <c r="G697" s="122">
        <f t="shared" si="63"/>
        <v>0.12527643034284089</v>
      </c>
      <c r="H697" s="128">
        <f t="shared" si="64"/>
        <v>43139.941000000006</v>
      </c>
      <c r="I697" s="122">
        <f t="shared" si="65"/>
        <v>-0.1562517810741432</v>
      </c>
      <c r="J697" s="128">
        <f t="shared" si="66"/>
        <v>100.36580187786008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8.8051020408163261E-2</v>
      </c>
      <c r="F698" s="128">
        <f t="shared" si="62"/>
        <v>8.6289999999999996</v>
      </c>
      <c r="G698" s="122">
        <f t="shared" si="63"/>
        <v>8.9382799296081422E-2</v>
      </c>
      <c r="H698" s="128">
        <f t="shared" si="64"/>
        <v>30779.682000000004</v>
      </c>
      <c r="I698" s="122">
        <f t="shared" si="65"/>
        <v>-0.29641513616090043</v>
      </c>
      <c r="J698" s="128">
        <f t="shared" si="66"/>
        <v>98.510027769988909</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0.22163265306122451</v>
      </c>
      <c r="F699" s="128">
        <f t="shared" si="62"/>
        <v>21.720000000000002</v>
      </c>
      <c r="G699" s="122">
        <f t="shared" si="63"/>
        <v>0.22186827661909983</v>
      </c>
      <c r="H699" s="128">
        <f t="shared" si="64"/>
        <v>76402.11599999998</v>
      </c>
      <c r="I699" s="122">
        <f t="shared" si="65"/>
        <v>8.33568950595832E-2</v>
      </c>
      <c r="J699" s="128">
        <f t="shared" si="66"/>
        <v>99.893800248748562</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0.17070408163265308</v>
      </c>
      <c r="F700" s="128">
        <f t="shared" si="62"/>
        <v>16.729000000000003</v>
      </c>
      <c r="G700" s="122">
        <f t="shared" si="63"/>
        <v>0.16510659255774518</v>
      </c>
      <c r="H700" s="128">
        <f t="shared" si="64"/>
        <v>56855.776000000013</v>
      </c>
      <c r="I700" s="122">
        <f t="shared" si="65"/>
        <v>0.13880866279253223</v>
      </c>
      <c r="J700" s="128">
        <f t="shared" si="66"/>
        <v>103.39022748164959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0.38190816326530597</v>
      </c>
      <c r="F701" s="128">
        <f t="shared" si="62"/>
        <v>37.426999999999985</v>
      </c>
      <c r="G701" s="122">
        <f t="shared" si="63"/>
        <v>0.38221396337532448</v>
      </c>
      <c r="H701" s="128">
        <f t="shared" si="64"/>
        <v>131618.43599999999</v>
      </c>
      <c r="I701" s="122">
        <f t="shared" si="65"/>
        <v>7.1921604948652542E-3</v>
      </c>
      <c r="J701" s="128">
        <f t="shared" si="66"/>
        <v>99.919992428503136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0.27712244897959176</v>
      </c>
      <c r="F702" s="128">
        <f t="shared" si="62"/>
        <v>27.157999999999994</v>
      </c>
      <c r="G702" s="122">
        <f t="shared" si="63"/>
        <v>0.27676442829845682</v>
      </c>
      <c r="H702" s="128">
        <f t="shared" si="64"/>
        <v>95306.044999999998</v>
      </c>
      <c r="I702" s="122">
        <f t="shared" si="65"/>
        <v>9.7620098478440345E-2</v>
      </c>
      <c r="J702" s="128">
        <f t="shared" si="66"/>
        <v>100.1293593556571</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0.41596938775510206</v>
      </c>
      <c r="F703" s="128">
        <f t="shared" si="62"/>
        <v>40.765000000000001</v>
      </c>
      <c r="G703" s="122">
        <f t="shared" si="63"/>
        <v>0.4029699411658797</v>
      </c>
      <c r="H703" s="128">
        <f t="shared" si="64"/>
        <v>138765.92300000001</v>
      </c>
      <c r="I703" s="122">
        <f t="shared" si="65"/>
        <v>0.29317015562606269</v>
      </c>
      <c r="J703" s="128">
        <f t="shared" si="66"/>
        <v>103.22590974195546</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0.11765306122448979</v>
      </c>
      <c r="F704" s="128">
        <f t="shared" si="62"/>
        <v>11.53</v>
      </c>
      <c r="G704" s="122">
        <f t="shared" si="63"/>
        <v>0.11949797594364003</v>
      </c>
      <c r="H704" s="128">
        <f t="shared" si="64"/>
        <v>41150.083999999995</v>
      </c>
      <c r="I704" s="122">
        <f t="shared" si="65"/>
        <v>-0.43086744770482138</v>
      </c>
      <c r="J704" s="128">
        <f t="shared" si="66"/>
        <v>98.45611216040983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0.11104081632653061</v>
      </c>
      <c r="F705" s="128">
        <f t="shared" si="62"/>
        <v>10.882</v>
      </c>
      <c r="G705" s="122">
        <f t="shared" si="63"/>
        <v>0.1051040312697832</v>
      </c>
      <c r="H705" s="128">
        <f t="shared" si="64"/>
        <v>36193.414000000004</v>
      </c>
      <c r="I705" s="122">
        <f t="shared" si="65"/>
        <v>8.5204663546598336E-2</v>
      </c>
      <c r="J705" s="128">
        <f t="shared" si="66"/>
        <v>105.64848463472229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0.26247959183673469</v>
      </c>
      <c r="F706" s="128">
        <f t="shared" si="62"/>
        <v>25.722999999999999</v>
      </c>
      <c r="G706" s="122">
        <f t="shared" si="63"/>
        <v>0.26789842837976757</v>
      </c>
      <c r="H706" s="128">
        <f t="shared" si="64"/>
        <v>92252.967000000004</v>
      </c>
      <c r="I706" s="122">
        <f t="shared" si="65"/>
        <v>6.8363717552850534E-2</v>
      </c>
      <c r="J706" s="128">
        <f t="shared" si="66"/>
        <v>97.97727945781331</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0.14115306122448978</v>
      </c>
      <c r="F707" s="128">
        <f t="shared" si="62"/>
        <v>13.833</v>
      </c>
      <c r="G707" s="122">
        <f t="shared" si="63"/>
        <v>0.13624762892106471</v>
      </c>
      <c r="H707" s="128">
        <f t="shared" si="64"/>
        <v>46917.961000000003</v>
      </c>
      <c r="I707" s="122">
        <f t="shared" si="65"/>
        <v>-0.26227891385455848</v>
      </c>
      <c r="J707" s="128">
        <f t="shared" si="66"/>
        <v>103.60037994222053</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0.26816326530612244</v>
      </c>
      <c r="F708" s="128">
        <f t="shared" si="62"/>
        <v>26.28</v>
      </c>
      <c r="G708" s="122">
        <f t="shared" si="63"/>
        <v>0.25901523704981438</v>
      </c>
      <c r="H708" s="128">
        <f t="shared" si="64"/>
        <v>89193.968999999983</v>
      </c>
      <c r="I708" s="122">
        <f t="shared" si="65"/>
        <v>-2.9581488800249637E-2</v>
      </c>
      <c r="J708" s="128">
        <f t="shared" si="66"/>
        <v>103.53184946202553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32.143999999999991</v>
      </c>
      <c r="G709" s="122">
        <f t="shared" si="63"/>
        <v>0.32799999999999996</v>
      </c>
      <c r="H709" s="128">
        <f t="shared" si="64"/>
        <v>112949.42399999998</v>
      </c>
      <c r="I709" s="122">
        <f t="shared" si="65"/>
        <v>0.19810960927684773</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0.28048979591836731</v>
      </c>
      <c r="F710" s="128">
        <f t="shared" si="62"/>
        <v>27.487999999999996</v>
      </c>
      <c r="G710" s="122">
        <f t="shared" si="63"/>
        <v>0.26271369621150081</v>
      </c>
      <c r="H710" s="128">
        <f t="shared" si="64"/>
        <v>90467.562999999995</v>
      </c>
      <c r="I710" s="122">
        <f t="shared" si="65"/>
        <v>0.22975183906793042</v>
      </c>
      <c r="J710" s="128">
        <f t="shared" si="66"/>
        <v>106.76633916054215</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0.19083673469387757</v>
      </c>
      <c r="F711" s="128">
        <f t="shared" si="62"/>
        <v>18.702000000000002</v>
      </c>
      <c r="G711" s="122">
        <f t="shared" si="63"/>
        <v>0.17909578403870388</v>
      </c>
      <c r="H711" s="128">
        <f t="shared" si="64"/>
        <v>61673.065999999992</v>
      </c>
      <c r="I711" s="122">
        <f t="shared" si="65"/>
        <v>0.28897682068807862</v>
      </c>
      <c r="J711" s="128">
        <f t="shared" si="66"/>
        <v>106.55568232283814</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0.14209183673469386</v>
      </c>
      <c r="F712" s="128">
        <f t="shared" si="62"/>
        <v>13.924999999999997</v>
      </c>
      <c r="G712" s="122">
        <f t="shared" si="63"/>
        <v>0.13890601350919685</v>
      </c>
      <c r="H712" s="128">
        <f t="shared" si="64"/>
        <v>47833.397000000012</v>
      </c>
      <c r="I712" s="122">
        <f t="shared" si="65"/>
        <v>6.4910275956320138E-2</v>
      </c>
      <c r="J712" s="128">
        <f t="shared" si="66"/>
        <v>102.29350993885235</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0.25252040816326532</v>
      </c>
      <c r="F713" s="128">
        <f t="shared" ref="F713:F776" si="68">SUMPRODUCT($K$2:$AI$2,$K713:$AI713)</f>
        <v>24.747</v>
      </c>
      <c r="G713" s="122">
        <f t="shared" ref="G713:G776" si="69">SUMPRODUCT($K$3:$AI$3,$K713:$AI713)/$J$3</f>
        <v>0.26167490518588216</v>
      </c>
      <c r="H713" s="128">
        <f t="shared" ref="H713:H776" si="70">SUMPRODUCT($K$3:$AI$3,$K713:$AI713)</f>
        <v>90109.847000000009</v>
      </c>
      <c r="I713" s="122">
        <f t="shared" ref="I713:I776" si="71">CORREL($K$4:$AI$4,$K713:$AI713)</f>
        <v>-0.32824066816990127</v>
      </c>
      <c r="J713" s="128">
        <f t="shared" si="66"/>
        <v>96.501576253132143</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0.1468877551020408</v>
      </c>
      <c r="F714" s="128">
        <f t="shared" si="68"/>
        <v>14.394999999999998</v>
      </c>
      <c r="G714" s="122">
        <f t="shared" si="69"/>
        <v>0.13033759343473947</v>
      </c>
      <c r="H714" s="128">
        <f t="shared" si="70"/>
        <v>44882.793000000012</v>
      </c>
      <c r="I714" s="122">
        <f t="shared" si="71"/>
        <v>-0.11665358126498486</v>
      </c>
      <c r="J714" s="128">
        <f t="shared" ref="J714:J777" si="72">$E714/$G714*100</f>
        <v>112.69791871336649</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0.32375510204081637</v>
      </c>
      <c r="F715" s="128">
        <f t="shared" si="68"/>
        <v>31.728000000000005</v>
      </c>
      <c r="G715" s="122">
        <f t="shared" si="69"/>
        <v>0.32266527857636534</v>
      </c>
      <c r="H715" s="128">
        <f t="shared" si="70"/>
        <v>111112.37000000001</v>
      </c>
      <c r="I715" s="122">
        <f t="shared" si="71"/>
        <v>-3.6690160360786599E-4</v>
      </c>
      <c r="J715" s="128">
        <f t="shared" si="72"/>
        <v>100.33775665893134</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0.21617346938775517</v>
      </c>
      <c r="F716" s="128">
        <f t="shared" si="68"/>
        <v>21.185000000000006</v>
      </c>
      <c r="G716" s="122">
        <f t="shared" si="69"/>
        <v>0.20440495356576585</v>
      </c>
      <c r="H716" s="128">
        <f t="shared" si="70"/>
        <v>70388.481</v>
      </c>
      <c r="I716" s="122">
        <f t="shared" si="71"/>
        <v>0.12026372207086762</v>
      </c>
      <c r="J716" s="128">
        <f t="shared" si="72"/>
        <v>105.75745138104145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0.31276530612244896</v>
      </c>
      <c r="F717" s="128">
        <f t="shared" si="68"/>
        <v>30.651</v>
      </c>
      <c r="G717" s="122">
        <f t="shared" si="69"/>
        <v>0.29489868392777285</v>
      </c>
      <c r="H717" s="128">
        <f t="shared" si="70"/>
        <v>101550.72100000001</v>
      </c>
      <c r="I717" s="122">
        <f t="shared" si="71"/>
        <v>0.37293253831856538</v>
      </c>
      <c r="J717" s="128">
        <f t="shared" si="72"/>
        <v>106.05856287885369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8.6081632653061221E-2</v>
      </c>
      <c r="F718" s="128">
        <f t="shared" si="68"/>
        <v>8.4359999999999999</v>
      </c>
      <c r="G718" s="122">
        <f t="shared" si="69"/>
        <v>7.6902177385163098E-2</v>
      </c>
      <c r="H718" s="128">
        <f t="shared" si="70"/>
        <v>26481.879999999994</v>
      </c>
      <c r="I718" s="122">
        <f t="shared" si="71"/>
        <v>3.0678816668252555E-2</v>
      </c>
      <c r="J718" s="128">
        <f t="shared" si="72"/>
        <v>111.9365349331047</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9.0836734693877541E-2</v>
      </c>
      <c r="F719" s="128">
        <f t="shared" si="68"/>
        <v>8.9019999999999992</v>
      </c>
      <c r="G719" s="122">
        <f t="shared" si="69"/>
        <v>8.5989235040277848E-2</v>
      </c>
      <c r="H719" s="128">
        <f t="shared" si="70"/>
        <v>29611.080999999998</v>
      </c>
      <c r="I719" s="122">
        <f t="shared" si="71"/>
        <v>1.1092224958030696E-2</v>
      </c>
      <c r="J719" s="128">
        <f t="shared" si="72"/>
        <v>105.63733315144516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0.32172448979591839</v>
      </c>
      <c r="F720" s="128">
        <f t="shared" si="68"/>
        <v>31.529000000000003</v>
      </c>
      <c r="G720" s="122">
        <f t="shared" si="69"/>
        <v>0.33239118301302711</v>
      </c>
      <c r="H720" s="128">
        <f t="shared" si="70"/>
        <v>114461.56299999999</v>
      </c>
      <c r="I720" s="122">
        <f t="shared" si="71"/>
        <v>-0.29342724101823314</v>
      </c>
      <c r="J720" s="128">
        <f t="shared" si="72"/>
        <v>96.79092173251459</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0.11179591836734694</v>
      </c>
      <c r="F721" s="128">
        <f t="shared" si="68"/>
        <v>10.956</v>
      </c>
      <c r="G721" s="122">
        <f t="shared" si="69"/>
        <v>0.10871947508116554</v>
      </c>
      <c r="H721" s="128">
        <f t="shared" si="70"/>
        <v>37438.421000000002</v>
      </c>
      <c r="I721" s="122">
        <f t="shared" si="71"/>
        <v>-0.26087165425925063</v>
      </c>
      <c r="J721" s="128">
        <f t="shared" si="72"/>
        <v>102.82970763415169</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0.3507244897959183</v>
      </c>
      <c r="F722" s="128">
        <f t="shared" si="68"/>
        <v>34.370999999999995</v>
      </c>
      <c r="G722" s="122">
        <f t="shared" si="69"/>
        <v>0.34678180556281551</v>
      </c>
      <c r="H722" s="128">
        <f t="shared" si="70"/>
        <v>119417.08900000002</v>
      </c>
      <c r="I722" s="122">
        <f t="shared" si="71"/>
        <v>-6.5322705912490939E-2</v>
      </c>
      <c r="J722" s="128">
        <f t="shared" si="72"/>
        <v>101.13693514765112</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0.39329591836734701</v>
      </c>
      <c r="F723" s="128">
        <f t="shared" si="68"/>
        <v>38.543000000000006</v>
      </c>
      <c r="G723" s="122">
        <f t="shared" si="69"/>
        <v>0.40003551246086921</v>
      </c>
      <c r="H723" s="128">
        <f t="shared" si="70"/>
        <v>137755.429</v>
      </c>
      <c r="I723" s="122">
        <f t="shared" si="71"/>
        <v>-0.18557413831875397</v>
      </c>
      <c r="J723" s="128">
        <f t="shared" si="72"/>
        <v>98.3152510505723</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0.21165306122448985</v>
      </c>
      <c r="F724" s="128">
        <f t="shared" si="68"/>
        <v>20.742000000000004</v>
      </c>
      <c r="G724" s="122">
        <f t="shared" si="69"/>
        <v>0.19531317117650818</v>
      </c>
      <c r="H724" s="128">
        <f t="shared" si="70"/>
        <v>67257.653000000006</v>
      </c>
      <c r="I724" s="122">
        <f t="shared" si="71"/>
        <v>0.12089690926034083</v>
      </c>
      <c r="J724" s="128">
        <f t="shared" si="72"/>
        <v>108.36599495546308</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0.11836734693877549</v>
      </c>
      <c r="F725" s="128">
        <f t="shared" si="68"/>
        <v>11.599999999999998</v>
      </c>
      <c r="G725" s="122">
        <f t="shared" si="69"/>
        <v>0.11846041329081942</v>
      </c>
      <c r="H725" s="128">
        <f t="shared" si="70"/>
        <v>40792.790999999997</v>
      </c>
      <c r="I725" s="122">
        <f t="shared" si="71"/>
        <v>-0.14821222137566314</v>
      </c>
      <c r="J725" s="128">
        <f t="shared" si="72"/>
        <v>99.92143674881882</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6.9336734693877536E-2</v>
      </c>
      <c r="F726" s="128">
        <f t="shared" si="68"/>
        <v>6.7949999999999982</v>
      </c>
      <c r="G726" s="122">
        <f t="shared" si="69"/>
        <v>6.4378611793540458E-2</v>
      </c>
      <c r="H726" s="128">
        <f t="shared" si="70"/>
        <v>22169.290000000005</v>
      </c>
      <c r="I726" s="122">
        <f t="shared" si="71"/>
        <v>3.1479397856337978E-3</v>
      </c>
      <c r="J726" s="128">
        <f t="shared" si="72"/>
        <v>107.70150638885718</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0.24626530612244898</v>
      </c>
      <c r="F727" s="128">
        <f t="shared" si="68"/>
        <v>24.134</v>
      </c>
      <c r="G727" s="122">
        <f t="shared" si="69"/>
        <v>0.249816336487028</v>
      </c>
      <c r="H727" s="128">
        <f t="shared" si="70"/>
        <v>86026.253999999986</v>
      </c>
      <c r="I727" s="122">
        <f t="shared" si="71"/>
        <v>-7.1959007934912916E-2</v>
      </c>
      <c r="J727" s="128">
        <f t="shared" si="72"/>
        <v>98.578543575446503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0.15881632653061223</v>
      </c>
      <c r="F728" s="128">
        <f t="shared" si="68"/>
        <v>15.563999999999998</v>
      </c>
      <c r="G728" s="122">
        <f t="shared" si="69"/>
        <v>0.14509936461473236</v>
      </c>
      <c r="H728" s="128">
        <f t="shared" si="70"/>
        <v>49966.127000000008</v>
      </c>
      <c r="I728" s="122">
        <f t="shared" si="71"/>
        <v>-1.8139508720807256E-2</v>
      </c>
      <c r="J728" s="128">
        <f t="shared" si="72"/>
        <v>109.45349550792392</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0.19364285714285714</v>
      </c>
      <c r="F729" s="128">
        <f t="shared" si="68"/>
        <v>18.977</v>
      </c>
      <c r="G729" s="122">
        <f t="shared" si="69"/>
        <v>0.18565456879178069</v>
      </c>
      <c r="H729" s="128">
        <f t="shared" si="70"/>
        <v>63931.636000000013</v>
      </c>
      <c r="I729" s="122">
        <f t="shared" si="71"/>
        <v>-0.20471796690881136</v>
      </c>
      <c r="J729" s="128">
        <f t="shared" si="72"/>
        <v>104.30276960220444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0.32930612244897955</v>
      </c>
      <c r="F730" s="128">
        <f t="shared" si="68"/>
        <v>32.271999999999998</v>
      </c>
      <c r="G730" s="122">
        <f t="shared" si="69"/>
        <v>0.33010140609481986</v>
      </c>
      <c r="H730" s="128">
        <f t="shared" si="70"/>
        <v>113673.05999999998</v>
      </c>
      <c r="I730" s="122">
        <f t="shared" si="71"/>
        <v>-1.7652483072047413E-2</v>
      </c>
      <c r="J730" s="128">
        <f t="shared" si="72"/>
        <v>99.759078988711764</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0.17025510204081631</v>
      </c>
      <c r="F731" s="128">
        <f t="shared" si="68"/>
        <v>16.684999999999999</v>
      </c>
      <c r="G731" s="122">
        <f t="shared" si="69"/>
        <v>0.15976067929306126</v>
      </c>
      <c r="H731" s="128">
        <f t="shared" si="70"/>
        <v>55014.867999999988</v>
      </c>
      <c r="I731" s="122">
        <f t="shared" si="71"/>
        <v>6.9335108898613912E-2</v>
      </c>
      <c r="J731" s="128">
        <f t="shared" si="72"/>
        <v>106.56883958818449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0.1278469387755102</v>
      </c>
      <c r="F732" s="128">
        <f t="shared" si="68"/>
        <v>12.529</v>
      </c>
      <c r="G732" s="122">
        <f t="shared" si="69"/>
        <v>0.12491124353144115</v>
      </c>
      <c r="H732" s="128">
        <f t="shared" si="70"/>
        <v>43014.186000000009</v>
      </c>
      <c r="I732" s="122">
        <f t="shared" si="71"/>
        <v>-0.18439491627372775</v>
      </c>
      <c r="J732" s="128">
        <f t="shared" si="72"/>
        <v>102.3502249766092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9.2244897959183669E-2</v>
      </c>
      <c r="F733" s="128">
        <f t="shared" si="68"/>
        <v>9.0399999999999991</v>
      </c>
      <c r="G733" s="122">
        <f t="shared" si="69"/>
        <v>8.393962678375412E-2</v>
      </c>
      <c r="H733" s="128">
        <f t="shared" si="70"/>
        <v>28905.281999999999</v>
      </c>
      <c r="I733" s="122">
        <f t="shared" si="71"/>
        <v>-0.1538111765269132</v>
      </c>
      <c r="J733" s="128">
        <f t="shared" si="72"/>
        <v>109.89433893579923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0.27976530612244899</v>
      </c>
      <c r="F734" s="128">
        <f t="shared" si="68"/>
        <v>27.417000000000002</v>
      </c>
      <c r="G734" s="122">
        <f t="shared" si="69"/>
        <v>0.28311022830891108</v>
      </c>
      <c r="H734" s="128">
        <f t="shared" si="70"/>
        <v>97491.272000000012</v>
      </c>
      <c r="I734" s="122">
        <f t="shared" si="71"/>
        <v>-0.3131291132753366</v>
      </c>
      <c r="J734" s="128">
        <f t="shared" si="72"/>
        <v>98.818508887353815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0.14304081632653062</v>
      </c>
      <c r="F735" s="128">
        <f t="shared" si="68"/>
        <v>14.018000000000001</v>
      </c>
      <c r="G735" s="122">
        <f t="shared" si="69"/>
        <v>0.13266585936728637</v>
      </c>
      <c r="H735" s="128">
        <f t="shared" si="70"/>
        <v>45684.549999999996</v>
      </c>
      <c r="I735" s="122">
        <f t="shared" si="71"/>
        <v>-0.12530219740150145</v>
      </c>
      <c r="J735" s="128">
        <f t="shared" si="72"/>
        <v>107.82036690428478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0.16226530612244905</v>
      </c>
      <c r="F736" s="128">
        <f t="shared" si="68"/>
        <v>15.902000000000006</v>
      </c>
      <c r="G736" s="122">
        <f t="shared" si="69"/>
        <v>0.15792262122558501</v>
      </c>
      <c r="H736" s="128">
        <f t="shared" si="70"/>
        <v>54381.918000000005</v>
      </c>
      <c r="I736" s="122">
        <f t="shared" si="71"/>
        <v>-8.6088061533561896E-2</v>
      </c>
      <c r="J736" s="128">
        <f t="shared" si="72"/>
        <v>102.74988146926761</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0.34417346938775512</v>
      </c>
      <c r="F737" s="128">
        <f t="shared" si="68"/>
        <v>33.728999999999999</v>
      </c>
      <c r="G737" s="122">
        <f t="shared" si="69"/>
        <v>0.34068084377305013</v>
      </c>
      <c r="H737" s="128">
        <f t="shared" si="70"/>
        <v>117316.174</v>
      </c>
      <c r="I737" s="122">
        <f t="shared" si="71"/>
        <v>5.4544498029635659E-2</v>
      </c>
      <c r="J737" s="128">
        <f t="shared" si="72"/>
        <v>101.02518990384786</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0.14703061224489797</v>
      </c>
      <c r="F738" s="128">
        <f t="shared" si="68"/>
        <v>14.409000000000001</v>
      </c>
      <c r="G738" s="122">
        <f t="shared" si="69"/>
        <v>0.13522699051568426</v>
      </c>
      <c r="H738" s="128">
        <f t="shared" si="70"/>
        <v>46566.495999999999</v>
      </c>
      <c r="I738" s="122">
        <f t="shared" si="71"/>
        <v>0.28486048518374796</v>
      </c>
      <c r="J738" s="128">
        <f t="shared" si="72"/>
        <v>108.72874689010006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0.15741836734693879</v>
      </c>
      <c r="F739" s="128">
        <f t="shared" si="68"/>
        <v>15.427000000000001</v>
      </c>
      <c r="G739" s="122">
        <f t="shared" si="69"/>
        <v>0.15750277908455737</v>
      </c>
      <c r="H739" s="128">
        <f t="shared" si="70"/>
        <v>54237.342000000004</v>
      </c>
      <c r="I739" s="122">
        <f t="shared" si="71"/>
        <v>-0.1027073591877387</v>
      </c>
      <c r="J739" s="128">
        <f t="shared" si="72"/>
        <v>99.946406191618195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0.11578571428571428</v>
      </c>
      <c r="F740" s="128">
        <f t="shared" si="68"/>
        <v>11.347</v>
      </c>
      <c r="G740" s="122">
        <f t="shared" si="69"/>
        <v>0.10502448614523258</v>
      </c>
      <c r="H740" s="128">
        <f t="shared" si="70"/>
        <v>36166.021999999997</v>
      </c>
      <c r="I740" s="122">
        <f t="shared" si="71"/>
        <v>3.6408608758455779E-2</v>
      </c>
      <c r="J740" s="128">
        <f t="shared" si="72"/>
        <v>110.24639923074757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0.24658163265306121</v>
      </c>
      <c r="F741" s="128">
        <f t="shared" si="68"/>
        <v>24.164999999999999</v>
      </c>
      <c r="G741" s="122">
        <f t="shared" si="69"/>
        <v>0.24550224766086448</v>
      </c>
      <c r="H741" s="128">
        <f t="shared" si="70"/>
        <v>84540.662999999971</v>
      </c>
      <c r="I741" s="122">
        <f t="shared" si="71"/>
        <v>0.11680330433867207</v>
      </c>
      <c r="J741" s="128">
        <f t="shared" si="72"/>
        <v>100.43966399594343</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0.13491836734693874</v>
      </c>
      <c r="F742" s="128">
        <f t="shared" si="68"/>
        <v>13.221999999999998</v>
      </c>
      <c r="G742" s="122">
        <f t="shared" si="69"/>
        <v>0.12313273105314818</v>
      </c>
      <c r="H742" s="128">
        <f t="shared" si="70"/>
        <v>42401.741000000002</v>
      </c>
      <c r="I742" s="122">
        <f t="shared" si="71"/>
        <v>-0.10182609631387859</v>
      </c>
      <c r="J742" s="128">
        <f t="shared" si="72"/>
        <v>109.57148939440278</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0.16581632653061221</v>
      </c>
      <c r="F743" s="128">
        <f t="shared" si="68"/>
        <v>16.249999999999996</v>
      </c>
      <c r="G743" s="122">
        <f t="shared" si="69"/>
        <v>0.16365345948112139</v>
      </c>
      <c r="H743" s="128">
        <f t="shared" si="70"/>
        <v>56355.377999999997</v>
      </c>
      <c r="I743" s="122">
        <f t="shared" si="71"/>
        <v>1.0277347042652655E-2</v>
      </c>
      <c r="J743" s="128">
        <f t="shared" si="72"/>
        <v>101.32161401069577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0.25888775510204076</v>
      </c>
      <c r="F744" s="128">
        <f t="shared" si="68"/>
        <v>25.370999999999995</v>
      </c>
      <c r="G744" s="122">
        <f t="shared" si="69"/>
        <v>0.25539419150999837</v>
      </c>
      <c r="H744" s="128">
        <f t="shared" si="70"/>
        <v>87947.033000000025</v>
      </c>
      <c r="I744" s="122">
        <f t="shared" si="71"/>
        <v>9.4312481266394563E-2</v>
      </c>
      <c r="J744" s="128">
        <f t="shared" si="72"/>
        <v>101.36791035512083</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0.11631632653061226</v>
      </c>
      <c r="F745" s="128">
        <f t="shared" si="68"/>
        <v>11.399000000000001</v>
      </c>
      <c r="G745" s="122">
        <f t="shared" si="69"/>
        <v>0.11397156738045872</v>
      </c>
      <c r="H745" s="128">
        <f t="shared" si="70"/>
        <v>39247.021000000001</v>
      </c>
      <c r="I745" s="122">
        <f t="shared" si="71"/>
        <v>-0.14113844662147279</v>
      </c>
      <c r="J745" s="128">
        <f t="shared" si="72"/>
        <v>102.05731938591869</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8.1214285714285697E-2</v>
      </c>
      <c r="F746" s="128">
        <f t="shared" si="68"/>
        <v>7.9589999999999987</v>
      </c>
      <c r="G746" s="122">
        <f t="shared" si="69"/>
        <v>7.5809506385796185E-2</v>
      </c>
      <c r="H746" s="128">
        <f t="shared" si="70"/>
        <v>26105.61</v>
      </c>
      <c r="I746" s="122">
        <f t="shared" si="71"/>
        <v>-0.23921599038280345</v>
      </c>
      <c r="J746" s="128">
        <f t="shared" si="72"/>
        <v>107.12942160707983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7.7673469387755115E-2</v>
      </c>
      <c r="F747" s="128">
        <f t="shared" si="68"/>
        <v>7.612000000000001</v>
      </c>
      <c r="G747" s="122">
        <f t="shared" si="69"/>
        <v>6.6339382270776348E-2</v>
      </c>
      <c r="H747" s="128">
        <f t="shared" si="70"/>
        <v>22844.496999999999</v>
      </c>
      <c r="I747" s="122">
        <f t="shared" si="71"/>
        <v>-7.7033593717642804E-2</v>
      </c>
      <c r="J747" s="128">
        <f t="shared" si="72"/>
        <v>117.0850055110803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0.31021428571428566</v>
      </c>
      <c r="F748" s="128">
        <f t="shared" si="68"/>
        <v>30.400999999999996</v>
      </c>
      <c r="G748" s="122">
        <f t="shared" si="69"/>
        <v>0.31187081757937957</v>
      </c>
      <c r="H748" s="128">
        <f t="shared" si="70"/>
        <v>107395.211</v>
      </c>
      <c r="I748" s="122">
        <f t="shared" si="71"/>
        <v>-4.0476380970223956E-2</v>
      </c>
      <c r="J748" s="128">
        <f t="shared" si="72"/>
        <v>99.46884037501448</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0.14429591836734693</v>
      </c>
      <c r="F749" s="128">
        <f t="shared" si="68"/>
        <v>14.140999999999998</v>
      </c>
      <c r="G749" s="122">
        <f t="shared" si="69"/>
        <v>0.14079967069154778</v>
      </c>
      <c r="H749" s="128">
        <f t="shared" si="70"/>
        <v>48485.493000000009</v>
      </c>
      <c r="I749" s="122">
        <f t="shared" si="71"/>
        <v>-0.20065759841376518</v>
      </c>
      <c r="J749" s="128">
        <f t="shared" si="72"/>
        <v>102.48313625921644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0.35823469387755102</v>
      </c>
      <c r="F750" s="128">
        <f t="shared" si="68"/>
        <v>35.106999999999999</v>
      </c>
      <c r="G750" s="122">
        <f t="shared" si="69"/>
        <v>0.3586770279766987</v>
      </c>
      <c r="H750" s="128">
        <f t="shared" si="70"/>
        <v>123513.304</v>
      </c>
      <c r="I750" s="122">
        <f t="shared" si="71"/>
        <v>0.14690498254580836</v>
      </c>
      <c r="J750" s="128">
        <f t="shared" si="72"/>
        <v>99.876676211564799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0.37000000000000005</v>
      </c>
      <c r="F751" s="128">
        <f t="shared" si="68"/>
        <v>36.260000000000005</v>
      </c>
      <c r="G751" s="122">
        <f t="shared" si="69"/>
        <v>0.36997343171931535</v>
      </c>
      <c r="H751" s="128">
        <f t="shared" si="70"/>
        <v>127403.31099999999</v>
      </c>
      <c r="I751" s="122">
        <f t="shared" si="71"/>
        <v>0.24765293629377697</v>
      </c>
      <c r="J751" s="128">
        <f t="shared" si="72"/>
        <v>100.00718113205083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0.20944897959183678</v>
      </c>
      <c r="F752" s="128">
        <f t="shared" si="68"/>
        <v>20.526000000000003</v>
      </c>
      <c r="G752" s="122">
        <f t="shared" si="69"/>
        <v>0.20203560538741661</v>
      </c>
      <c r="H752" s="128">
        <f t="shared" si="70"/>
        <v>69572.577000000005</v>
      </c>
      <c r="I752" s="122">
        <f t="shared" si="71"/>
        <v>0.14992502137432093</v>
      </c>
      <c r="J752" s="128">
        <f t="shared" si="72"/>
        <v>103.6693404562055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0.12834693877551021</v>
      </c>
      <c r="F753" s="128">
        <f t="shared" si="68"/>
        <v>12.577999999999999</v>
      </c>
      <c r="G753" s="122">
        <f t="shared" si="69"/>
        <v>0.13717821279017764</v>
      </c>
      <c r="H753" s="128">
        <f t="shared" si="70"/>
        <v>47238.414999999994</v>
      </c>
      <c r="I753" s="122">
        <f t="shared" si="71"/>
        <v>-0.18427630345422896</v>
      </c>
      <c r="J753" s="128">
        <f t="shared" si="72"/>
        <v>93.562189042238515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8.0969387755102026E-2</v>
      </c>
      <c r="F754" s="128">
        <f t="shared" si="68"/>
        <v>7.9349999999999987</v>
      </c>
      <c r="G754" s="122">
        <f t="shared" si="69"/>
        <v>7.4226403916853992E-2</v>
      </c>
      <c r="H754" s="128">
        <f t="shared" si="70"/>
        <v>25560.456000000006</v>
      </c>
      <c r="I754" s="122">
        <f t="shared" si="71"/>
        <v>0.12336945758984834</v>
      </c>
      <c r="J754" s="128">
        <f t="shared" si="72"/>
        <v>109.08434665082429</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0.29242857142857148</v>
      </c>
      <c r="F755" s="128">
        <f t="shared" si="68"/>
        <v>28.658000000000005</v>
      </c>
      <c r="G755" s="122">
        <f t="shared" si="69"/>
        <v>0.2921212168731378</v>
      </c>
      <c r="H755" s="128">
        <f t="shared" si="70"/>
        <v>100594.27799999999</v>
      </c>
      <c r="I755" s="122">
        <f t="shared" si="71"/>
        <v>0.12435785235018317</v>
      </c>
      <c r="J755" s="128">
        <f t="shared" si="72"/>
        <v>100.10521473199503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0.19852040816326541</v>
      </c>
      <c r="F756" s="128">
        <f t="shared" si="68"/>
        <v>19.455000000000009</v>
      </c>
      <c r="G756" s="122">
        <f t="shared" si="69"/>
        <v>0.19378257511078587</v>
      </c>
      <c r="H756" s="128">
        <f t="shared" si="70"/>
        <v>66730.58</v>
      </c>
      <c r="I756" s="122">
        <f t="shared" si="71"/>
        <v>4.5329842674154915E-2</v>
      </c>
      <c r="J756" s="128">
        <f t="shared" si="72"/>
        <v>102.44492212458778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0.27245918367346933</v>
      </c>
      <c r="F757" s="128">
        <f t="shared" si="68"/>
        <v>26.700999999999997</v>
      </c>
      <c r="G757" s="122">
        <f t="shared" si="69"/>
        <v>0.26261995655683912</v>
      </c>
      <c r="H757" s="128">
        <f t="shared" si="70"/>
        <v>90435.28300000001</v>
      </c>
      <c r="I757" s="122">
        <f t="shared" si="71"/>
        <v>9.639348613062293E-2</v>
      </c>
      <c r="J757" s="128">
        <f t="shared" si="72"/>
        <v>103.74656490147606</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0.2833367346938776</v>
      </c>
      <c r="F758" s="128">
        <f t="shared" si="68"/>
        <v>27.767000000000007</v>
      </c>
      <c r="G758" s="122">
        <f t="shared" si="69"/>
        <v>0.28706151737436036</v>
      </c>
      <c r="H758" s="128">
        <f t="shared" si="70"/>
        <v>98851.93</v>
      </c>
      <c r="I758" s="122">
        <f t="shared" si="71"/>
        <v>-0.47171302253830366</v>
      </c>
      <c r="J758" s="128">
        <f t="shared" si="72"/>
        <v>98.702444439591943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0.19725510204081637</v>
      </c>
      <c r="F759" s="128">
        <f t="shared" si="68"/>
        <v>19.331000000000003</v>
      </c>
      <c r="G759" s="122">
        <f t="shared" si="69"/>
        <v>0.19035216838290381</v>
      </c>
      <c r="H759" s="128">
        <f t="shared" si="70"/>
        <v>65549.291999999987</v>
      </c>
      <c r="I759" s="122">
        <f t="shared" si="71"/>
        <v>2.9404301461181934E-2</v>
      </c>
      <c r="J759" s="128">
        <f t="shared" si="72"/>
        <v>103.62640137832679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0.12536734693877549</v>
      </c>
      <c r="F760" s="128">
        <f t="shared" si="68"/>
        <v>12.285999999999998</v>
      </c>
      <c r="G760" s="122">
        <f t="shared" si="69"/>
        <v>0.12405006708135138</v>
      </c>
      <c r="H760" s="128">
        <f t="shared" si="70"/>
        <v>42717.633000000002</v>
      </c>
      <c r="I760" s="122">
        <f t="shared" si="71"/>
        <v>-0.1622479766525198</v>
      </c>
      <c r="J760" s="128">
        <f t="shared" si="72"/>
        <v>101.06189370825591</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8.5551020408163272E-2</v>
      </c>
      <c r="F761" s="128">
        <f t="shared" si="68"/>
        <v>8.3840000000000003</v>
      </c>
      <c r="G761" s="122">
        <f t="shared" si="69"/>
        <v>8.3479776860128127E-2</v>
      </c>
      <c r="H761" s="128">
        <f t="shared" si="70"/>
        <v>28746.929000000004</v>
      </c>
      <c r="I761" s="122">
        <f t="shared" si="71"/>
        <v>-0.28032778999853919</v>
      </c>
      <c r="J761" s="128">
        <f t="shared" si="72"/>
        <v>102.4811321088047</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0.32898979591836724</v>
      </c>
      <c r="F762" s="128">
        <f t="shared" si="68"/>
        <v>32.240999999999993</v>
      </c>
      <c r="G762" s="122">
        <f t="shared" si="69"/>
        <v>0.33017960959234283</v>
      </c>
      <c r="H762" s="128">
        <f t="shared" si="70"/>
        <v>113699.98999999999</v>
      </c>
      <c r="I762" s="122">
        <f t="shared" si="71"/>
        <v>-0.20863827936510615</v>
      </c>
      <c r="J762" s="128">
        <f t="shared" si="72"/>
        <v>99.639646531945274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0.16003061224489798</v>
      </c>
      <c r="F763" s="128">
        <f t="shared" si="68"/>
        <v>15.683000000000002</v>
      </c>
      <c r="G763" s="122">
        <f t="shared" si="69"/>
        <v>0.15290134395019137</v>
      </c>
      <c r="H763" s="128">
        <f t="shared" si="70"/>
        <v>52652.800999999999</v>
      </c>
      <c r="I763" s="122">
        <f t="shared" si="71"/>
        <v>-3.8794615460688388E-2</v>
      </c>
      <c r="J763" s="128">
        <f t="shared" si="72"/>
        <v>104.66265901300973</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0.22826530612244894</v>
      </c>
      <c r="F764" s="128">
        <f t="shared" si="68"/>
        <v>22.369999999999997</v>
      </c>
      <c r="G764" s="122">
        <f t="shared" si="69"/>
        <v>0.21602269440524099</v>
      </c>
      <c r="H764" s="128">
        <f t="shared" si="70"/>
        <v>74389.142999999982</v>
      </c>
      <c r="I764" s="122">
        <f t="shared" si="71"/>
        <v>-7.5797622985646962E-2</v>
      </c>
      <c r="J764" s="128">
        <f t="shared" si="72"/>
        <v>105.66728035261046</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0.3366020408163265</v>
      </c>
      <c r="F765" s="128">
        <f t="shared" si="68"/>
        <v>32.986999999999995</v>
      </c>
      <c r="G765" s="122">
        <f t="shared" si="69"/>
        <v>0.32671957962353132</v>
      </c>
      <c r="H765" s="128">
        <f t="shared" si="70"/>
        <v>112508.50099999999</v>
      </c>
      <c r="I765" s="122">
        <f t="shared" si="71"/>
        <v>0.28300018716224429</v>
      </c>
      <c r="J765" s="128">
        <f t="shared" si="72"/>
        <v>103.02475327746885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0.17783673469387756</v>
      </c>
      <c r="F766" s="128">
        <f t="shared" si="68"/>
        <v>17.428000000000001</v>
      </c>
      <c r="G766" s="122">
        <f t="shared" si="69"/>
        <v>0.16646938941450468</v>
      </c>
      <c r="H766" s="128">
        <f t="shared" si="70"/>
        <v>57325.065999999999</v>
      </c>
      <c r="I766" s="122">
        <f t="shared" si="71"/>
        <v>0.25068534903176959</v>
      </c>
      <c r="J766" s="128">
        <f t="shared" si="72"/>
        <v>106.82848980185089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0.19378571428571431</v>
      </c>
      <c r="F767" s="128">
        <f t="shared" si="68"/>
        <v>18.991000000000003</v>
      </c>
      <c r="G767" s="122">
        <f t="shared" si="69"/>
        <v>0.19341597407349329</v>
      </c>
      <c r="H767" s="128">
        <f t="shared" si="70"/>
        <v>66604.338000000003</v>
      </c>
      <c r="I767" s="122">
        <f t="shared" si="71"/>
        <v>-1.7578725025365503E-3</v>
      </c>
      <c r="J767" s="128">
        <f t="shared" si="72"/>
        <v>100.19116322423325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9.6010204081632619E-2</v>
      </c>
      <c r="F768" s="128">
        <f t="shared" si="68"/>
        <v>9.4089999999999971</v>
      </c>
      <c r="G768" s="122">
        <f t="shared" si="69"/>
        <v>8.8614203822765844E-2</v>
      </c>
      <c r="H768" s="128">
        <f t="shared" si="70"/>
        <v>30515.01</v>
      </c>
      <c r="I768" s="122">
        <f t="shared" si="71"/>
        <v>0.21177582347067792</v>
      </c>
      <c r="J768" s="128">
        <f t="shared" si="72"/>
        <v>108.34629206132603</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0.3115612244897959</v>
      </c>
      <c r="F769" s="128">
        <f t="shared" si="68"/>
        <v>30.532999999999998</v>
      </c>
      <c r="G769" s="122">
        <f t="shared" si="69"/>
        <v>0.31057015954326606</v>
      </c>
      <c r="H769" s="128">
        <f t="shared" si="70"/>
        <v>106947.319</v>
      </c>
      <c r="I769" s="122">
        <f t="shared" si="71"/>
        <v>-0.10432967066057769</v>
      </c>
      <c r="J769" s="128">
        <f t="shared" si="72"/>
        <v>100.31911145230028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0.15555102040816329</v>
      </c>
      <c r="F770" s="128">
        <f t="shared" si="68"/>
        <v>15.244000000000002</v>
      </c>
      <c r="G770" s="122">
        <f t="shared" si="69"/>
        <v>0.14265029417060157</v>
      </c>
      <c r="H770" s="128">
        <f t="shared" si="70"/>
        <v>49122.770000000011</v>
      </c>
      <c r="I770" s="122">
        <f t="shared" si="71"/>
        <v>7.4552639672238116E-2</v>
      </c>
      <c r="J770" s="128">
        <f t="shared" si="72"/>
        <v>109.04360296806202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0.2412857142857143</v>
      </c>
      <c r="F771" s="128">
        <f t="shared" si="68"/>
        <v>23.646000000000001</v>
      </c>
      <c r="G771" s="122">
        <f t="shared" si="69"/>
        <v>0.22431416432898318</v>
      </c>
      <c r="H771" s="128">
        <f t="shared" si="70"/>
        <v>77244.376999999993</v>
      </c>
      <c r="I771" s="122">
        <f t="shared" si="71"/>
        <v>0.17186683623184226</v>
      </c>
      <c r="J771" s="128">
        <f t="shared" si="72"/>
        <v>107.56597337823051</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0.23444897959183675</v>
      </c>
      <c r="F772" s="128">
        <f t="shared" si="68"/>
        <v>22.976000000000003</v>
      </c>
      <c r="G772" s="122">
        <f t="shared" si="69"/>
        <v>0.23077428432038752</v>
      </c>
      <c r="H772" s="128">
        <f t="shared" si="70"/>
        <v>79468.971000000005</v>
      </c>
      <c r="I772" s="122">
        <f t="shared" si="71"/>
        <v>6.8430589891544241E-2</v>
      </c>
      <c r="J772" s="128">
        <f t="shared" si="72"/>
        <v>101.59233308090236</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0.13815306122448981</v>
      </c>
      <c r="F773" s="128">
        <f t="shared" si="68"/>
        <v>13.539000000000001</v>
      </c>
      <c r="G773" s="122">
        <f t="shared" si="69"/>
        <v>0.13210848012823864</v>
      </c>
      <c r="H773" s="128">
        <f t="shared" si="70"/>
        <v>45492.612000000001</v>
      </c>
      <c r="I773" s="122">
        <f t="shared" si="71"/>
        <v>-0.16139607209152035</v>
      </c>
      <c r="J773" s="128">
        <f t="shared" si="72"/>
        <v>104.57546789606818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8.5224489795918373E-2</v>
      </c>
      <c r="F774" s="128">
        <f t="shared" si="68"/>
        <v>8.3520000000000003</v>
      </c>
      <c r="G774" s="122">
        <f t="shared" si="69"/>
        <v>8.2399049826053117E-2</v>
      </c>
      <c r="H774" s="128">
        <f t="shared" si="70"/>
        <v>28374.772000000001</v>
      </c>
      <c r="I774" s="122">
        <f t="shared" si="71"/>
        <v>0.15265540833923613</v>
      </c>
      <c r="J774" s="128">
        <f t="shared" si="72"/>
        <v>103.42897154254793</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7.2418367346938795E-2</v>
      </c>
      <c r="F775" s="128">
        <f t="shared" si="68"/>
        <v>7.0970000000000013</v>
      </c>
      <c r="G775" s="122">
        <f t="shared" si="69"/>
        <v>6.7763051823973894E-2</v>
      </c>
      <c r="H775" s="128">
        <f t="shared" si="70"/>
        <v>23334.749</v>
      </c>
      <c r="I775" s="122">
        <f t="shared" si="71"/>
        <v>-0.15937767575421199</v>
      </c>
      <c r="J775" s="128">
        <f t="shared" si="72"/>
        <v>106.86999094293728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0.41436734693877564</v>
      </c>
      <c r="F776" s="128">
        <f t="shared" si="68"/>
        <v>40.608000000000011</v>
      </c>
      <c r="G776" s="122">
        <f t="shared" si="69"/>
        <v>0.41912293311030968</v>
      </c>
      <c r="H776" s="128">
        <f t="shared" si="70"/>
        <v>144328.33500000002</v>
      </c>
      <c r="I776" s="122">
        <f t="shared" si="71"/>
        <v>9.8860060437195987E-2</v>
      </c>
      <c r="J776" s="128">
        <f t="shared" si="72"/>
        <v>98.86534813634681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0.20952040816326528</v>
      </c>
      <c r="F777" s="128">
        <f t="shared" ref="F777:F803" si="74">SUMPRODUCT($K$2:$AI$2,$K777:$AI777)</f>
        <v>20.532999999999998</v>
      </c>
      <c r="G777" s="122">
        <f t="shared" ref="G777:G803" si="75">SUMPRODUCT($K$3:$AI$3,$K777:$AI777)/$J$3</f>
        <v>0.19465673223796168</v>
      </c>
      <c r="H777" s="128">
        <f t="shared" ref="H777:H803" si="76">SUMPRODUCT($K$3:$AI$3,$K777:$AI777)</f>
        <v>67031.603000000003</v>
      </c>
      <c r="I777" s="122">
        <f t="shared" ref="I777:I803" si="77">CORREL($K$4:$AI$4,$K777:$AI777)</f>
        <v>-0.14747036846295988</v>
      </c>
      <c r="J777" s="128">
        <f t="shared" si="72"/>
        <v>107.63583964161757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0.40024489795918367</v>
      </c>
      <c r="F778" s="128">
        <f t="shared" si="74"/>
        <v>39.223999999999997</v>
      </c>
      <c r="G778" s="122">
        <f t="shared" si="75"/>
        <v>0.39943902276119625</v>
      </c>
      <c r="H778" s="128">
        <f t="shared" si="76"/>
        <v>137550.02300000002</v>
      </c>
      <c r="I778" s="122">
        <f t="shared" si="77"/>
        <v>-8.7412267887706247E-3</v>
      </c>
      <c r="J778" s="128">
        <f t="shared" ref="J778:J803" si="78">$E778/$G778*100</f>
        <v>100.20175174483872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0.46122448979591824</v>
      </c>
      <c r="F779" s="128">
        <f t="shared" si="74"/>
        <v>45.199999999999989</v>
      </c>
      <c r="G779" s="122">
        <f t="shared" si="75"/>
        <v>0.46212393787860301</v>
      </c>
      <c r="H779" s="128">
        <f t="shared" si="76"/>
        <v>159136.07499999998</v>
      </c>
      <c r="I779" s="122">
        <f t="shared" si="77"/>
        <v>-0.16516956642726296</v>
      </c>
      <c r="J779" s="128">
        <f t="shared" si="78"/>
        <v>99.80536648094585</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0.39695918367346933</v>
      </c>
      <c r="F780" s="128">
        <f t="shared" si="74"/>
        <v>38.901999999999994</v>
      </c>
      <c r="G780" s="122">
        <f t="shared" si="75"/>
        <v>0.38344459254612928</v>
      </c>
      <c r="H780" s="128">
        <f t="shared" si="76"/>
        <v>132042.21299999999</v>
      </c>
      <c r="I780" s="122">
        <f t="shared" si="77"/>
        <v>0.27320162954418376</v>
      </c>
      <c r="J780" s="128">
        <f t="shared" si="78"/>
        <v>103.52452254903403</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0.16891836734693877</v>
      </c>
      <c r="F781" s="128">
        <f t="shared" si="74"/>
        <v>16.553999999999998</v>
      </c>
      <c r="G781" s="122">
        <f t="shared" si="75"/>
        <v>0.16460955459144261</v>
      </c>
      <c r="H781" s="128">
        <f t="shared" si="76"/>
        <v>56684.616999999991</v>
      </c>
      <c r="I781" s="122">
        <f t="shared" si="77"/>
        <v>-0.172192448794183</v>
      </c>
      <c r="J781" s="128">
        <f t="shared" si="78"/>
        <v>102.61759578062801</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0.12232653061224492</v>
      </c>
      <c r="F782" s="128">
        <f t="shared" si="74"/>
        <v>11.988000000000003</v>
      </c>
      <c r="G782" s="122">
        <f t="shared" si="75"/>
        <v>0.11289886687691299</v>
      </c>
      <c r="H782" s="128">
        <f t="shared" si="76"/>
        <v>38877.628000000004</v>
      </c>
      <c r="I782" s="122">
        <f t="shared" si="77"/>
        <v>-0.21163135041508097</v>
      </c>
      <c r="J782" s="128">
        <f t="shared" si="78"/>
        <v>108.35053884607217</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0.3845408163265307</v>
      </c>
      <c r="F783" s="128">
        <f t="shared" si="74"/>
        <v>37.685000000000009</v>
      </c>
      <c r="G783" s="122">
        <f t="shared" si="75"/>
        <v>0.38827859669297654</v>
      </c>
      <c r="H783" s="128">
        <f t="shared" si="76"/>
        <v>133706.84100000001</v>
      </c>
      <c r="I783" s="122">
        <f t="shared" si="77"/>
        <v>-8.4466972692329403E-2</v>
      </c>
      <c r="J783" s="128">
        <f t="shared" si="78"/>
        <v>99.037345761965483</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0.26803061224489799</v>
      </c>
      <c r="F784" s="128">
        <f t="shared" si="74"/>
        <v>26.267000000000003</v>
      </c>
      <c r="G784" s="122">
        <f t="shared" si="75"/>
        <v>0.25858963055889511</v>
      </c>
      <c r="H784" s="128">
        <f t="shared" si="76"/>
        <v>89047.40800000001</v>
      </c>
      <c r="I784" s="122">
        <f t="shared" si="77"/>
        <v>-4.346332106652348E-2</v>
      </c>
      <c r="J784" s="128">
        <f t="shared" si="78"/>
        <v>103.65095138022275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0.37992857142857145</v>
      </c>
      <c r="F785" s="128">
        <f t="shared" si="74"/>
        <v>37.233000000000004</v>
      </c>
      <c r="G785" s="122">
        <f t="shared" si="75"/>
        <v>0.37364267419371699</v>
      </c>
      <c r="H785" s="128">
        <f t="shared" si="76"/>
        <v>128666.844</v>
      </c>
      <c r="I785" s="122">
        <f t="shared" si="77"/>
        <v>0.16841768854543479</v>
      </c>
      <c r="J785" s="128">
        <f t="shared" si="78"/>
        <v>101.68232851036589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0.37191836734693862</v>
      </c>
      <c r="F786" s="128">
        <f t="shared" si="74"/>
        <v>36.447999999999986</v>
      </c>
      <c r="G786" s="122">
        <f t="shared" si="75"/>
        <v>0.3685558517589253</v>
      </c>
      <c r="H786" s="128">
        <f t="shared" si="76"/>
        <v>126915.156</v>
      </c>
      <c r="I786" s="122">
        <f t="shared" si="77"/>
        <v>0.27188136687888503</v>
      </c>
      <c r="J786" s="128">
        <f t="shared" si="78"/>
        <v>100.91234898916019</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0.40519387755102038</v>
      </c>
      <c r="F787" s="128">
        <f t="shared" si="74"/>
        <v>39.708999999999996</v>
      </c>
      <c r="G787" s="122">
        <f t="shared" si="75"/>
        <v>0.39290110292195912</v>
      </c>
      <c r="H787" s="128">
        <f t="shared" si="76"/>
        <v>135298.63800000001</v>
      </c>
      <c r="I787" s="122">
        <f t="shared" si="77"/>
        <v>0.22423659682840302</v>
      </c>
      <c r="J787" s="128">
        <f t="shared" si="78"/>
        <v>103.1287198070052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0.13130612244897955</v>
      </c>
      <c r="F788" s="128">
        <f t="shared" si="74"/>
        <v>12.867999999999997</v>
      </c>
      <c r="G788" s="122">
        <f t="shared" si="75"/>
        <v>0.12711017894168281</v>
      </c>
      <c r="H788" s="128">
        <f t="shared" si="76"/>
        <v>43771.407000000007</v>
      </c>
      <c r="I788" s="122">
        <f t="shared" si="77"/>
        <v>-0.20590707340503692</v>
      </c>
      <c r="J788" s="128">
        <f t="shared" si="78"/>
        <v>103.30102871558525</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0.125030612244898</v>
      </c>
      <c r="F789" s="128">
        <f t="shared" si="74"/>
        <v>12.253000000000004</v>
      </c>
      <c r="G789" s="122">
        <f t="shared" si="75"/>
        <v>0.11673594921564188</v>
      </c>
      <c r="H789" s="128">
        <f t="shared" si="76"/>
        <v>40198.958000000006</v>
      </c>
      <c r="I789" s="122">
        <f t="shared" si="77"/>
        <v>-0.14448502976209895</v>
      </c>
      <c r="J789" s="128">
        <f t="shared" si="78"/>
        <v>107.10549156878291</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0.43432653061224491</v>
      </c>
      <c r="F790" s="128">
        <f t="shared" si="74"/>
        <v>42.564</v>
      </c>
      <c r="G790" s="122">
        <f t="shared" si="75"/>
        <v>0.43871547343171929</v>
      </c>
      <c r="H790" s="128">
        <f t="shared" si="76"/>
        <v>151075.18299999999</v>
      </c>
      <c r="I790" s="122">
        <f t="shared" si="77"/>
        <v>-6.8515562362713417E-2</v>
      </c>
      <c r="J790" s="128">
        <f t="shared" si="78"/>
        <v>98.99959242715029</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0.21846938775510205</v>
      </c>
      <c r="F791" s="128">
        <f t="shared" si="74"/>
        <v>21.41</v>
      </c>
      <c r="G791" s="122">
        <f t="shared" si="75"/>
        <v>0.2178966424476852</v>
      </c>
      <c r="H791" s="128">
        <f t="shared" si="76"/>
        <v>75034.451999999976</v>
      </c>
      <c r="I791" s="122">
        <f t="shared" si="77"/>
        <v>-0.13974223461171262</v>
      </c>
      <c r="J791" s="128">
        <f t="shared" si="78"/>
        <v>100.26285182781298</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0.22880612244897958</v>
      </c>
      <c r="F792" s="128">
        <f t="shared" si="74"/>
        <v>22.422999999999998</v>
      </c>
      <c r="G792" s="122">
        <f t="shared" si="75"/>
        <v>0.21916697158190021</v>
      </c>
      <c r="H792" s="128">
        <f t="shared" si="76"/>
        <v>75471.899999999994</v>
      </c>
      <c r="I792" s="122">
        <f t="shared" si="77"/>
        <v>8.7422667786994472E-3</v>
      </c>
      <c r="J792" s="128">
        <f t="shared" si="78"/>
        <v>104.39808553154977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0.38600000000000001</v>
      </c>
      <c r="F793" s="128">
        <f t="shared" si="74"/>
        <v>37.828000000000003</v>
      </c>
      <c r="G793" s="122">
        <f t="shared" si="75"/>
        <v>0.38223842628892019</v>
      </c>
      <c r="H793" s="128">
        <f t="shared" si="76"/>
        <v>131626.85999999999</v>
      </c>
      <c r="I793" s="122">
        <f t="shared" si="77"/>
        <v>0.13055652769238515</v>
      </c>
      <c r="J793" s="128">
        <f t="shared" si="78"/>
        <v>100.98409093706255</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0.31720408163265301</v>
      </c>
      <c r="F794" s="128">
        <f t="shared" si="74"/>
        <v>31.085999999999995</v>
      </c>
      <c r="G794" s="122">
        <f t="shared" si="75"/>
        <v>0.3048715958392138</v>
      </c>
      <c r="H794" s="128">
        <f t="shared" si="76"/>
        <v>104984.97299999998</v>
      </c>
      <c r="I794" s="122">
        <f t="shared" si="77"/>
        <v>3.9324483353033096E-2</v>
      </c>
      <c r="J794" s="128">
        <f t="shared" si="78"/>
        <v>104.04514095827517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0.20523469387755103</v>
      </c>
      <c r="F795" s="128">
        <f t="shared" si="74"/>
        <v>20.113</v>
      </c>
      <c r="G795" s="122">
        <f t="shared" si="75"/>
        <v>0.20333243891531488</v>
      </c>
      <c r="H795" s="128">
        <f t="shared" si="76"/>
        <v>70019.152000000002</v>
      </c>
      <c r="I795" s="122">
        <f t="shared" si="77"/>
        <v>8.0483821146025938E-2</v>
      </c>
      <c r="J795" s="128">
        <f t="shared" si="78"/>
        <v>100.93553934255833</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0.1273061224489796</v>
      </c>
      <c r="F796" s="128">
        <f t="shared" si="74"/>
        <v>12.476000000000001</v>
      </c>
      <c r="G796" s="122">
        <f t="shared" si="75"/>
        <v>0.1228028389060222</v>
      </c>
      <c r="H796" s="128">
        <f t="shared" si="76"/>
        <v>42288.139999999992</v>
      </c>
      <c r="I796" s="122">
        <f t="shared" si="77"/>
        <v>-0.1524867238061639</v>
      </c>
      <c r="J796" s="128">
        <f t="shared" si="78"/>
        <v>103.66708423280315</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0.37471428571428572</v>
      </c>
      <c r="F797" s="128">
        <f t="shared" si="74"/>
        <v>36.722000000000001</v>
      </c>
      <c r="G797" s="122">
        <f t="shared" si="75"/>
        <v>0.37634847745660038</v>
      </c>
      <c r="H797" s="128">
        <f t="shared" si="76"/>
        <v>129598.609</v>
      </c>
      <c r="I797" s="122">
        <f t="shared" si="77"/>
        <v>-0.17351782250922837</v>
      </c>
      <c r="J797" s="128">
        <f t="shared" si="78"/>
        <v>99.565776975276037</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0.24102040816326528</v>
      </c>
      <c r="F798" s="128">
        <f t="shared" si="74"/>
        <v>23.619999999999997</v>
      </c>
      <c r="G798" s="122">
        <f t="shared" si="75"/>
        <v>0.23345694596902064</v>
      </c>
      <c r="H798" s="128">
        <f t="shared" si="76"/>
        <v>80392.767000000007</v>
      </c>
      <c r="I798" s="122">
        <f t="shared" si="77"/>
        <v>-0.19028537051784661</v>
      </c>
      <c r="J798" s="128">
        <f t="shared" si="78"/>
        <v>103.23976747097869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0.23256122448979596</v>
      </c>
      <c r="F799" s="128">
        <f t="shared" si="74"/>
        <v>22.791000000000004</v>
      </c>
      <c r="G799" s="122">
        <f t="shared" si="75"/>
        <v>0.22566008049762165</v>
      </c>
      <c r="H799" s="128">
        <f t="shared" si="76"/>
        <v>77707.853999999992</v>
      </c>
      <c r="I799" s="122">
        <f t="shared" si="77"/>
        <v>-0.13517722754611419</v>
      </c>
      <c r="J799" s="128">
        <f t="shared" si="78"/>
        <v>103.05820328387547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0.26184693877551024</v>
      </c>
      <c r="F800" s="128">
        <f t="shared" si="74"/>
        <v>25.661000000000001</v>
      </c>
      <c r="G800" s="122">
        <f t="shared" si="75"/>
        <v>0.2558706143025572</v>
      </c>
      <c r="H800" s="128">
        <f t="shared" si="76"/>
        <v>88111.092999999993</v>
      </c>
      <c r="I800" s="122">
        <f t="shared" si="77"/>
        <v>0.36505519858853208</v>
      </c>
      <c r="J800" s="128">
        <f t="shared" si="78"/>
        <v>102.33568223113197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0.39047959183673475</v>
      </c>
      <c r="F801" s="128">
        <f t="shared" si="74"/>
        <v>38.267000000000003</v>
      </c>
      <c r="G801" s="122">
        <f t="shared" si="75"/>
        <v>0.38206877726087385</v>
      </c>
      <c r="H801" s="128">
        <f t="shared" si="76"/>
        <v>131568.44</v>
      </c>
      <c r="I801" s="122">
        <f t="shared" si="77"/>
        <v>5.5740045826852741E-2</v>
      </c>
      <c r="J801" s="128">
        <f t="shared" si="78"/>
        <v>102.20138757114876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0.10946938775510204</v>
      </c>
      <c r="F802" s="128">
        <f t="shared" si="74"/>
        <v>10.728</v>
      </c>
      <c r="G802" s="122">
        <f t="shared" si="75"/>
        <v>0.10107587742988401</v>
      </c>
      <c r="H802" s="128">
        <f t="shared" si="76"/>
        <v>34806.286999999997</v>
      </c>
      <c r="I802" s="122">
        <f t="shared" si="77"/>
        <v>-7.5962676208670421E-2</v>
      </c>
      <c r="J802" s="128">
        <f t="shared" si="78"/>
        <v>108.30416765962836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9.9000000000000019E-2</v>
      </c>
      <c r="F803" s="128">
        <f t="shared" si="74"/>
        <v>9.7020000000000017</v>
      </c>
      <c r="G803" s="122">
        <f t="shared" si="75"/>
        <v>8.448585483711718E-2</v>
      </c>
      <c r="H803" s="128">
        <f t="shared" si="76"/>
        <v>29093.379999999997</v>
      </c>
      <c r="I803" s="122">
        <f t="shared" si="77"/>
        <v>-4.2227361571890706E-2</v>
      </c>
      <c r="J803" s="128">
        <f t="shared" si="78"/>
        <v>117.17937895150034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0.49970408163265312</v>
      </c>
      <c r="F804" s="128">
        <f>SUMPRODUCT($K$2:$AI$2,$K804:$AI804)</f>
        <v>48.971000000000004</v>
      </c>
      <c r="G804" s="122">
        <f>SUMPRODUCT($K$3:$AI$3,$K804:$AI804)/$J$3</f>
        <v>0.51269301134284673</v>
      </c>
      <c r="H804" s="128">
        <f>SUMPRODUCT($K$3:$AI$3,$K804:$AI804)</f>
        <v>176549.94</v>
      </c>
      <c r="I804" s="122">
        <f>CORREL($K$4:$AI$4,$K804:$AI804)</f>
        <v>-6.0251584088281615E-3</v>
      </c>
      <c r="J804" s="128">
        <f>$E804/$G804*100</f>
        <v>97.466528814938798</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A7D8D-630B-4477-852A-0AB0D3B92408}">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5B360-68A4-44B4-9CAF-1988CB50513B}">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91.993926590969096</v>
      </c>
    </row>
    <row r="17" spans="13:16" ht="21" customHeight="1">
      <c r="M17" s="139" t="s">
        <v>1706</v>
      </c>
      <c r="N17" s="3"/>
      <c r="O17" s="3"/>
      <c r="P17" s="140">
        <f t="shared" si="0"/>
        <v>500.54741379310343</v>
      </c>
    </row>
    <row r="18" spans="13:16" ht="21" customHeight="1">
      <c r="M18" s="139" t="s">
        <v>1707</v>
      </c>
      <c r="N18" s="3"/>
      <c r="O18" s="3"/>
      <c r="P18" s="140">
        <f t="shared" si="0"/>
        <v>224.11784314872213</v>
      </c>
    </row>
    <row r="19" spans="13:16" ht="21" customHeight="1">
      <c r="M19" s="139" t="s">
        <v>1708</v>
      </c>
      <c r="N19" s="3"/>
      <c r="O19" s="3"/>
      <c r="P19" s="140">
        <f t="shared" si="0"/>
        <v>98.066432090077413</v>
      </c>
    </row>
    <row r="20" spans="13:16" ht="21" customHeight="1" thickBot="1">
      <c r="M20" s="141" t="s">
        <v>1709</v>
      </c>
      <c r="N20" s="142"/>
      <c r="O20" s="142"/>
      <c r="P20" s="143">
        <f t="shared" si="0"/>
        <v>28.796577946768064</v>
      </c>
    </row>
    <row r="21" spans="13:16" ht="21" customHeight="1" thickTop="1">
      <c r="M21" s="144" t="s">
        <v>1710</v>
      </c>
      <c r="N21" s="13"/>
      <c r="O21" s="13"/>
      <c r="P21" s="145">
        <f t="shared" si="0"/>
        <v>103.68482142857142</v>
      </c>
    </row>
    <row r="22" spans="13:16" ht="21" customHeight="1">
      <c r="M22" s="144" t="s">
        <v>1711</v>
      </c>
      <c r="N22" s="13"/>
      <c r="O22" s="13"/>
      <c r="P22" s="145">
        <f t="shared" si="0"/>
        <v>98.454429843153875</v>
      </c>
    </row>
    <row r="23" spans="13:16" ht="21" customHeight="1">
      <c r="M23" s="144" t="s">
        <v>1712</v>
      </c>
      <c r="N23" s="13"/>
      <c r="O23" s="13"/>
      <c r="P23" s="145">
        <f t="shared" si="0"/>
        <v>0</v>
      </c>
    </row>
    <row r="24" spans="13:16" ht="21" customHeight="1">
      <c r="M24" s="144" t="s">
        <v>1713</v>
      </c>
      <c r="N24" s="13"/>
      <c r="O24" s="13"/>
      <c r="P24" s="145">
        <f t="shared" si="0"/>
        <v>42.649323621227886</v>
      </c>
    </row>
    <row r="25" spans="13:16" ht="21" customHeight="1">
      <c r="M25" s="144" t="s">
        <v>1714</v>
      </c>
      <c r="N25" s="13"/>
      <c r="O25" s="13"/>
      <c r="P25" s="145">
        <f t="shared" si="0"/>
        <v>260.24477091633463</v>
      </c>
    </row>
    <row r="26" spans="13:16" ht="21" customHeight="1">
      <c r="M26" s="144" t="s">
        <v>1715</v>
      </c>
      <c r="N26" s="13"/>
      <c r="O26" s="13"/>
      <c r="P26" s="145">
        <f t="shared" si="0"/>
        <v>100.6009240542882</v>
      </c>
    </row>
    <row r="27" spans="13:16" ht="21" customHeight="1">
      <c r="M27" s="144" t="s">
        <v>1716</v>
      </c>
      <c r="N27" s="13"/>
      <c r="O27" s="13"/>
      <c r="P27" s="145">
        <f t="shared" si="0"/>
        <v>166.37106017191979</v>
      </c>
    </row>
    <row r="28" spans="13:16" ht="21" customHeight="1" thickBot="1">
      <c r="M28" s="146" t="s">
        <v>1717</v>
      </c>
      <c r="N28" s="147"/>
      <c r="O28" s="147"/>
      <c r="P28" s="148">
        <f t="shared" si="0"/>
        <v>141.00688073394497</v>
      </c>
    </row>
    <row r="29" spans="13:16" ht="21" customHeight="1" thickTop="1">
      <c r="M29" s="149" t="s">
        <v>1718</v>
      </c>
      <c r="N29" s="22"/>
      <c r="O29" s="22"/>
      <c r="P29" s="150">
        <f t="shared" si="0"/>
        <v>132.91911484166349</v>
      </c>
    </row>
    <row r="30" spans="13:16" ht="21" customHeight="1">
      <c r="M30" s="149" t="s">
        <v>1719</v>
      </c>
      <c r="N30" s="22"/>
      <c r="O30" s="22"/>
      <c r="P30" s="150">
        <f t="shared" si="0"/>
        <v>115.2282198848978</v>
      </c>
    </row>
    <row r="31" spans="13:16" ht="21" customHeight="1">
      <c r="M31" s="149" t="s">
        <v>1720</v>
      </c>
      <c r="N31" s="22"/>
      <c r="O31" s="22"/>
      <c r="P31" s="150">
        <f t="shared" si="0"/>
        <v>77.704643797118251</v>
      </c>
    </row>
    <row r="32" spans="13:16" ht="21" customHeight="1">
      <c r="M32" s="149" t="s">
        <v>1721</v>
      </c>
      <c r="N32" s="22"/>
      <c r="O32" s="22"/>
      <c r="P32" s="150">
        <f t="shared" si="0"/>
        <v>158.03772728991041</v>
      </c>
    </row>
    <row r="33" spans="1:16" ht="21" customHeight="1" thickBot="1">
      <c r="M33" s="151" t="s">
        <v>1722</v>
      </c>
      <c r="N33" s="152"/>
      <c r="O33" s="152"/>
      <c r="P33" s="153">
        <f t="shared" si="0"/>
        <v>0</v>
      </c>
    </row>
    <row r="34" spans="1:16" ht="21" customHeight="1" thickTop="1">
      <c r="M34" s="154" t="s">
        <v>1723</v>
      </c>
      <c r="N34" s="29"/>
      <c r="O34" s="29"/>
      <c r="P34" s="155">
        <f t="shared" si="0"/>
        <v>21.393629869199433</v>
      </c>
    </row>
    <row r="35" spans="1:16" ht="21" customHeight="1">
      <c r="M35" s="154" t="s">
        <v>1724</v>
      </c>
      <c r="N35" s="29"/>
      <c r="O35" s="29"/>
      <c r="P35" s="155">
        <f t="shared" si="0"/>
        <v>13.888574390049435</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136.94221698113208</v>
      </c>
    </row>
    <row r="39" spans="1:16" ht="21" customHeight="1">
      <c r="M39" s="154" t="s">
        <v>1728</v>
      </c>
      <c r="N39" s="29"/>
      <c r="O39" s="29"/>
      <c r="P39" s="155">
        <f t="shared" si="0"/>
        <v>22.933381607530777</v>
      </c>
    </row>
    <row r="40" spans="1:16" ht="21" customHeight="1">
      <c r="M40" s="154" t="s">
        <v>1729</v>
      </c>
      <c r="N40" s="29"/>
      <c r="O40" s="29"/>
      <c r="P40" s="155">
        <f t="shared" si="0"/>
        <v>59.949408474940846</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0.01</v>
      </c>
      <c r="D49" s="159">
        <f>'Wellbeing Acorn Type'!K14</f>
        <v>91.993926590969096</v>
      </c>
      <c r="E49" s="158">
        <f>IF(C49&gt;0.1,0.1,C49)</f>
        <v>0.01</v>
      </c>
      <c r="F49" s="159">
        <f>IF(D49&gt;200,200,D49)</f>
        <v>91.993926590969096</v>
      </c>
      <c r="G49" s="156">
        <v>1.1000000000000001</v>
      </c>
    </row>
    <row r="50" spans="1:9" ht="14.5">
      <c r="A50" s="156">
        <v>1.2</v>
      </c>
      <c r="B50" s="157">
        <f>'Wellbeing Acorn Type'!E15</f>
        <v>16</v>
      </c>
      <c r="C50" s="158">
        <f>'Wellbeing Acorn Type'!F15</f>
        <v>0.16</v>
      </c>
      <c r="D50" s="159">
        <f>'Wellbeing Acorn Type'!K15</f>
        <v>500.54741379310343</v>
      </c>
      <c r="E50" s="158">
        <f t="shared" ref="E50:E73" si="1">IF(C50&gt;0.1,0.1,C50)</f>
        <v>0.1</v>
      </c>
      <c r="F50" s="159">
        <f t="shared" ref="F50:F73" si="2">IF(D50&gt;200,200,D50)</f>
        <v>200</v>
      </c>
      <c r="G50" s="156">
        <v>1.2</v>
      </c>
    </row>
    <row r="51" spans="1:9" ht="14.5">
      <c r="A51" s="156">
        <v>1.3</v>
      </c>
      <c r="B51" s="157">
        <f>'Wellbeing Acorn Type'!E16</f>
        <v>11</v>
      </c>
      <c r="C51" s="158">
        <f>'Wellbeing Acorn Type'!F16</f>
        <v>0.11</v>
      </c>
      <c r="D51" s="159">
        <f>'Wellbeing Acorn Type'!K16</f>
        <v>224.11784314872213</v>
      </c>
      <c r="E51" s="158">
        <f t="shared" si="1"/>
        <v>0.1</v>
      </c>
      <c r="F51" s="159">
        <f t="shared" si="2"/>
        <v>200</v>
      </c>
      <c r="G51" s="156">
        <v>1.3</v>
      </c>
      <c r="H51" s="38"/>
    </row>
    <row r="52" spans="1:9" ht="14.5">
      <c r="A52" s="156">
        <v>1.4</v>
      </c>
      <c r="B52" s="157">
        <f>'Wellbeing Acorn Type'!E17</f>
        <v>4</v>
      </c>
      <c r="C52" s="158">
        <f>'Wellbeing Acorn Type'!F17</f>
        <v>0.04</v>
      </c>
      <c r="D52" s="159">
        <f>'Wellbeing Acorn Type'!K17</f>
        <v>98.066432090077413</v>
      </c>
      <c r="E52" s="158">
        <f t="shared" si="1"/>
        <v>0.04</v>
      </c>
      <c r="F52" s="159">
        <f t="shared" si="2"/>
        <v>98.066432090077413</v>
      </c>
      <c r="G52" s="156">
        <v>1.4</v>
      </c>
      <c r="H52" s="38"/>
    </row>
    <row r="53" spans="1:9" ht="14.5">
      <c r="A53" s="156">
        <v>1.5</v>
      </c>
      <c r="B53" s="157">
        <f>'Wellbeing Acorn Type'!E18</f>
        <v>1</v>
      </c>
      <c r="C53" s="158">
        <f>'Wellbeing Acorn Type'!F18</f>
        <v>0.01</v>
      </c>
      <c r="D53" s="159">
        <f>'Wellbeing Acorn Type'!K18</f>
        <v>28.796577946768064</v>
      </c>
      <c r="E53" s="158">
        <f t="shared" si="1"/>
        <v>0.01</v>
      </c>
      <c r="F53" s="159">
        <f t="shared" si="2"/>
        <v>28.796577946768064</v>
      </c>
      <c r="G53" s="156">
        <v>1.5</v>
      </c>
      <c r="H53" s="38"/>
    </row>
    <row r="54" spans="1:9" ht="14.5">
      <c r="A54" s="156">
        <v>2.6</v>
      </c>
      <c r="B54" s="157">
        <f>'Wellbeing Acorn Type'!E21</f>
        <v>1</v>
      </c>
      <c r="C54" s="158">
        <f>'Wellbeing Acorn Type'!F21</f>
        <v>0.01</v>
      </c>
      <c r="D54" s="159">
        <f>'Wellbeing Acorn Type'!K21</f>
        <v>103.68482142857142</v>
      </c>
      <c r="E54" s="158">
        <f t="shared" si="1"/>
        <v>0.01</v>
      </c>
      <c r="F54" s="159">
        <f t="shared" si="2"/>
        <v>103.68482142857142</v>
      </c>
      <c r="G54" s="156">
        <v>2.6</v>
      </c>
      <c r="H54" s="38"/>
    </row>
    <row r="55" spans="1:9" ht="14.5">
      <c r="A55" s="156">
        <v>2.7</v>
      </c>
      <c r="B55" s="157">
        <f>'Wellbeing Acorn Type'!E22</f>
        <v>2</v>
      </c>
      <c r="C55" s="158">
        <f>'Wellbeing Acorn Type'!F22</f>
        <v>0.02</v>
      </c>
      <c r="D55" s="159">
        <f>'Wellbeing Acorn Type'!K22</f>
        <v>98.454429843153875</v>
      </c>
      <c r="E55" s="158">
        <f t="shared" si="1"/>
        <v>0.02</v>
      </c>
      <c r="F55" s="159">
        <f t="shared" si="2"/>
        <v>98.454429843153875</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0.02</v>
      </c>
      <c r="D57" s="159">
        <f>'Wellbeing Acorn Type'!K24</f>
        <v>42.649323621227886</v>
      </c>
      <c r="E57" s="158">
        <f t="shared" si="1"/>
        <v>0.02</v>
      </c>
      <c r="F57" s="159">
        <f t="shared" si="2"/>
        <v>42.649323621227886</v>
      </c>
      <c r="G57" s="156">
        <v>2.9</v>
      </c>
      <c r="H57" s="38"/>
      <c r="I57" s="48"/>
    </row>
    <row r="58" spans="1:9" ht="14.5">
      <c r="A58" s="160">
        <v>2.1</v>
      </c>
      <c r="B58" s="157">
        <f>'Wellbeing Acorn Type'!E25</f>
        <v>9</v>
      </c>
      <c r="C58" s="158">
        <f>'Wellbeing Acorn Type'!F25</f>
        <v>0.09</v>
      </c>
      <c r="D58" s="159">
        <f>'Wellbeing Acorn Type'!K25</f>
        <v>260.24477091633463</v>
      </c>
      <c r="E58" s="158">
        <f t="shared" si="1"/>
        <v>0.09</v>
      </c>
      <c r="F58" s="159">
        <f t="shared" si="2"/>
        <v>200</v>
      </c>
      <c r="G58" s="160">
        <v>2.1</v>
      </c>
      <c r="H58" s="38"/>
      <c r="I58" s="48"/>
    </row>
    <row r="59" spans="1:9" ht="14.5">
      <c r="A59" s="156">
        <v>2.11</v>
      </c>
      <c r="B59" s="157">
        <f>'Wellbeing Acorn Type'!E26</f>
        <v>2</v>
      </c>
      <c r="C59" s="158">
        <f>'Wellbeing Acorn Type'!F26</f>
        <v>0.02</v>
      </c>
      <c r="D59" s="159">
        <f>'Wellbeing Acorn Type'!K26</f>
        <v>100.6009240542882</v>
      </c>
      <c r="E59" s="158">
        <f t="shared" si="1"/>
        <v>0.02</v>
      </c>
      <c r="F59" s="159">
        <f t="shared" si="2"/>
        <v>100.6009240542882</v>
      </c>
      <c r="G59" s="156">
        <v>2.11</v>
      </c>
      <c r="H59" s="38"/>
      <c r="I59" s="48"/>
    </row>
    <row r="60" spans="1:9" ht="14.5">
      <c r="A60" s="156">
        <v>2.12</v>
      </c>
      <c r="B60" s="157">
        <f>'Wellbeing Acorn Type'!E27</f>
        <v>3</v>
      </c>
      <c r="C60" s="158">
        <f>'Wellbeing Acorn Type'!F27</f>
        <v>0.03</v>
      </c>
      <c r="D60" s="159">
        <f>'Wellbeing Acorn Type'!K27</f>
        <v>166.37106017191979</v>
      </c>
      <c r="E60" s="158">
        <f t="shared" si="1"/>
        <v>0.03</v>
      </c>
      <c r="F60" s="159">
        <f t="shared" si="2"/>
        <v>166.37106017191979</v>
      </c>
      <c r="G60" s="156">
        <v>2.12</v>
      </c>
      <c r="H60" s="38"/>
      <c r="I60" s="48"/>
    </row>
    <row r="61" spans="1:9" ht="14.5">
      <c r="A61" s="156">
        <v>2.13</v>
      </c>
      <c r="B61" s="157">
        <f>'Wellbeing Acorn Type'!E28</f>
        <v>3</v>
      </c>
      <c r="C61" s="158">
        <f>'Wellbeing Acorn Type'!F28</f>
        <v>0.03</v>
      </c>
      <c r="D61" s="159">
        <f>'Wellbeing Acorn Type'!K28</f>
        <v>141.00688073394497</v>
      </c>
      <c r="E61" s="158">
        <f t="shared" si="1"/>
        <v>0.03</v>
      </c>
      <c r="F61" s="159">
        <f t="shared" si="2"/>
        <v>141.00688073394497</v>
      </c>
      <c r="G61" s="156">
        <v>2.13</v>
      </c>
      <c r="H61" s="38"/>
      <c r="I61" s="48"/>
    </row>
    <row r="62" spans="1:9" ht="14.5">
      <c r="A62" s="156">
        <v>3.14</v>
      </c>
      <c r="B62" s="157">
        <f>'Wellbeing Acorn Type'!E31</f>
        <v>5</v>
      </c>
      <c r="C62" s="158">
        <f>'Wellbeing Acorn Type'!F31</f>
        <v>0.05</v>
      </c>
      <c r="D62" s="159">
        <f>'Wellbeing Acorn Type'!K31</f>
        <v>132.91911484166349</v>
      </c>
      <c r="E62" s="158">
        <f t="shared" si="1"/>
        <v>0.05</v>
      </c>
      <c r="F62" s="159">
        <f t="shared" si="2"/>
        <v>132.91911484166349</v>
      </c>
      <c r="G62" s="156">
        <v>3.14</v>
      </c>
      <c r="H62" s="38"/>
      <c r="I62" s="48"/>
    </row>
    <row r="63" spans="1:9" ht="14.5">
      <c r="A63" s="156">
        <v>3.15</v>
      </c>
      <c r="B63" s="157">
        <f>'Wellbeing Acorn Type'!E32</f>
        <v>5</v>
      </c>
      <c r="C63" s="158">
        <f>'Wellbeing Acorn Type'!F32</f>
        <v>0.05</v>
      </c>
      <c r="D63" s="159">
        <f>'Wellbeing Acorn Type'!K32</f>
        <v>115.2282198848978</v>
      </c>
      <c r="E63" s="158">
        <f t="shared" si="1"/>
        <v>0.05</v>
      </c>
      <c r="F63" s="159">
        <f t="shared" si="2"/>
        <v>115.2282198848978</v>
      </c>
      <c r="G63" s="156">
        <v>3.15</v>
      </c>
      <c r="H63" s="38"/>
      <c r="I63" s="48"/>
    </row>
    <row r="64" spans="1:9" ht="14.5">
      <c r="A64" s="156">
        <v>3.16</v>
      </c>
      <c r="B64" s="157">
        <f>'Wellbeing Acorn Type'!E33</f>
        <v>5</v>
      </c>
      <c r="C64" s="158">
        <f>'Wellbeing Acorn Type'!F33</f>
        <v>0.05</v>
      </c>
      <c r="D64" s="159">
        <f>'Wellbeing Acorn Type'!K33</f>
        <v>77.704643797118251</v>
      </c>
      <c r="E64" s="158">
        <f t="shared" si="1"/>
        <v>0.05</v>
      </c>
      <c r="F64" s="159">
        <f t="shared" si="2"/>
        <v>77.704643797118251</v>
      </c>
      <c r="G64" s="156">
        <v>3.16</v>
      </c>
      <c r="H64" s="38"/>
      <c r="I64" s="48"/>
    </row>
    <row r="65" spans="1:9" ht="15" customHeight="1">
      <c r="A65" s="156">
        <v>3.17</v>
      </c>
      <c r="B65" s="157">
        <f>'Wellbeing Acorn Type'!E34</f>
        <v>12</v>
      </c>
      <c r="C65" s="158">
        <f>'Wellbeing Acorn Type'!F34</f>
        <v>0.12</v>
      </c>
      <c r="D65" s="159">
        <f>'Wellbeing Acorn Type'!K34</f>
        <v>158.03772728991041</v>
      </c>
      <c r="E65" s="158">
        <f t="shared" si="1"/>
        <v>0.1</v>
      </c>
      <c r="F65" s="159">
        <f t="shared" si="2"/>
        <v>158.03772728991041</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v>
      </c>
      <c r="C67" s="158">
        <f>'Wellbeing Acorn Type'!F38</f>
        <v>0.03</v>
      </c>
      <c r="D67" s="159">
        <f>'Wellbeing Acorn Type'!K38</f>
        <v>21.393629869199433</v>
      </c>
      <c r="E67" s="158">
        <f t="shared" si="1"/>
        <v>0.03</v>
      </c>
      <c r="F67" s="159">
        <f t="shared" si="2"/>
        <v>21.393629869199433</v>
      </c>
      <c r="G67" s="156">
        <v>4.1900000000000004</v>
      </c>
      <c r="H67" s="38"/>
      <c r="I67" s="48"/>
    </row>
    <row r="68" spans="1:9" ht="15" customHeight="1">
      <c r="A68" s="160">
        <v>4.2</v>
      </c>
      <c r="B68" s="157">
        <f>'Wellbeing Acorn Type'!E39</f>
        <v>1</v>
      </c>
      <c r="C68" s="158">
        <f>'Wellbeing Acorn Type'!F39</f>
        <v>0.01</v>
      </c>
      <c r="D68" s="159">
        <f>'Wellbeing Acorn Type'!K39</f>
        <v>13.888574390049435</v>
      </c>
      <c r="E68" s="158">
        <f t="shared" si="1"/>
        <v>0.01</v>
      </c>
      <c r="F68" s="159">
        <f t="shared" si="2"/>
        <v>13.888574390049435</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6</v>
      </c>
      <c r="C71" s="158">
        <f>'Wellbeing Acorn Type'!F42</f>
        <v>0.06</v>
      </c>
      <c r="D71" s="159">
        <f>'Wellbeing Acorn Type'!K42</f>
        <v>136.94221698113208</v>
      </c>
      <c r="E71" s="158">
        <f t="shared" si="1"/>
        <v>0.06</v>
      </c>
      <c r="F71" s="159">
        <f t="shared" si="2"/>
        <v>136.94221698113208</v>
      </c>
      <c r="G71" s="156">
        <v>4.2300000000000004</v>
      </c>
      <c r="H71" s="38"/>
      <c r="I71" s="48"/>
    </row>
    <row r="72" spans="1:9" ht="15" customHeight="1">
      <c r="A72" s="156">
        <v>4.24</v>
      </c>
      <c r="B72" s="157">
        <f>'Wellbeing Acorn Type'!E43</f>
        <v>2</v>
      </c>
      <c r="C72" s="158">
        <f>'Wellbeing Acorn Type'!F43</f>
        <v>0.02</v>
      </c>
      <c r="D72" s="159">
        <f>'Wellbeing Acorn Type'!K43</f>
        <v>22.933381607530777</v>
      </c>
      <c r="E72" s="158">
        <f t="shared" si="1"/>
        <v>0.02</v>
      </c>
      <c r="F72" s="159">
        <f t="shared" si="2"/>
        <v>22.933381607530777</v>
      </c>
      <c r="G72" s="156">
        <v>4.24</v>
      </c>
      <c r="H72" s="38"/>
      <c r="I72" s="48"/>
    </row>
    <row r="73" spans="1:9" ht="15" customHeight="1">
      <c r="A73" s="156">
        <v>4.25</v>
      </c>
      <c r="B73" s="157">
        <f>'Wellbeing Acorn Type'!E44</f>
        <v>4</v>
      </c>
      <c r="C73" s="158">
        <f>'Wellbeing Acorn Type'!F44</f>
        <v>0.04</v>
      </c>
      <c r="D73" s="159">
        <f>'Wellbeing Acorn Type'!K44</f>
        <v>59.949408474940846</v>
      </c>
      <c r="E73" s="158">
        <f t="shared" si="1"/>
        <v>0.04</v>
      </c>
      <c r="F73" s="159">
        <f t="shared" si="2"/>
        <v>59.949408474940846</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1286-8A44-40BA-AC93-087610FF98FE}">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107.81312785858871</v>
      </c>
      <c r="B19" s="40" t="str">
        <f>'Features Data'!AD18</f>
        <v>Asthma</v>
      </c>
      <c r="C19" s="173"/>
      <c r="D19" s="173"/>
      <c r="E19" s="173"/>
      <c r="F19" s="173"/>
      <c r="G19" s="173"/>
      <c r="H19" s="173"/>
      <c r="K19" s="174">
        <f>'Features Data'!AE18</f>
        <v>107.81312785858871</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113.45569587939683</v>
      </c>
      <c r="B20" s="40" t="str">
        <f>'Features Data'!AD19</f>
        <v>Congestive heart failure</v>
      </c>
      <c r="C20" s="173"/>
      <c r="D20" s="173"/>
      <c r="E20" s="173"/>
      <c r="F20" s="173"/>
      <c r="G20" s="173"/>
      <c r="H20" s="173"/>
      <c r="K20" s="174">
        <f>'Features Data'!AE19</f>
        <v>113.45569587939683</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105.36067488097088</v>
      </c>
      <c r="B21" s="40" t="str">
        <f>'Features Data'!AD20</f>
        <v>Coronary heart disease</v>
      </c>
      <c r="C21" s="173"/>
      <c r="D21" s="173"/>
      <c r="E21" s="173"/>
      <c r="F21" s="173"/>
      <c r="G21" s="173"/>
      <c r="H21" s="173"/>
      <c r="K21" s="174">
        <f>'Features Data'!AE20</f>
        <v>105.36067488097088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117.12894102649203</v>
      </c>
      <c r="B22" s="40" t="str">
        <f>'Features Data'!AD21</f>
        <v>Angina</v>
      </c>
      <c r="C22" s="173"/>
      <c r="D22" s="173"/>
      <c r="E22" s="173"/>
      <c r="F22" s="173"/>
      <c r="G22" s="173"/>
      <c r="H22" s="173"/>
      <c r="K22" s="174">
        <f>'Features Data'!AE21</f>
        <v>117.12894102649203</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109.9141606451883</v>
      </c>
      <c r="B23" s="40" t="str">
        <f>'Features Data'!AD22</f>
        <v>Heart attack or myocardial infarction</v>
      </c>
      <c r="C23" s="173"/>
      <c r="D23" s="173"/>
      <c r="E23" s="173"/>
      <c r="F23" s="173"/>
      <c r="G23" s="173"/>
      <c r="H23" s="173"/>
      <c r="K23" s="174">
        <f>'Features Data'!AE22</f>
        <v>109.9141606451883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114.3782243003353</v>
      </c>
      <c r="B24" s="40" t="str">
        <f>'Features Data'!AD23</f>
        <v>Stroke</v>
      </c>
      <c r="C24" s="173"/>
      <c r="D24" s="173"/>
      <c r="E24" s="173"/>
      <c r="F24" s="173"/>
      <c r="G24" s="173"/>
      <c r="H24" s="173"/>
      <c r="K24" s="174">
        <f>'Features Data'!AE23</f>
        <v>114.3782243003353</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118.13619576728398</v>
      </c>
      <c r="B25" s="40" t="str">
        <f>'Features Data'!AD24</f>
        <v>Emphysema</v>
      </c>
      <c r="C25" s="173"/>
      <c r="D25" s="173"/>
      <c r="E25" s="173"/>
      <c r="F25" s="173"/>
      <c r="G25" s="173"/>
      <c r="H25" s="173"/>
      <c r="K25" s="174">
        <f>'Features Data'!AE24</f>
        <v>118.13619576728398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99.387963975434573</v>
      </c>
      <c r="B26" s="40" t="str">
        <f>'Features Data'!AD25</f>
        <v>Hypothyroidism or an under-active thyroid</v>
      </c>
      <c r="C26" s="173"/>
      <c r="D26" s="173"/>
      <c r="E26" s="173"/>
      <c r="F26" s="173"/>
      <c r="G26" s="173"/>
      <c r="H26" s="173"/>
      <c r="K26" s="174">
        <f>'Features Data'!AE25</f>
        <v>99.387963975434573</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120.06280913562242</v>
      </c>
      <c r="B27" s="40" t="str">
        <f>'Features Data'!AD26</f>
        <v>Chronic bronchitis</v>
      </c>
      <c r="C27" s="173"/>
      <c r="D27" s="173"/>
      <c r="E27" s="173"/>
      <c r="F27" s="173"/>
      <c r="G27" s="173"/>
      <c r="H27" s="173"/>
      <c r="K27" s="174">
        <f>'Features Data'!AE26</f>
        <v>120.06280913562242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108.9937176463531</v>
      </c>
      <c r="B28" s="40" t="str">
        <f>'Features Data'!AD27</f>
        <v>Any kind of liver condition</v>
      </c>
      <c r="C28" s="173"/>
      <c r="D28" s="173"/>
      <c r="E28" s="173"/>
      <c r="F28" s="173"/>
      <c r="G28" s="173"/>
      <c r="H28" s="173"/>
      <c r="K28" s="174">
        <f>'Features Data'!AE27</f>
        <v>108.9937176463531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110.69002411342541</v>
      </c>
      <c r="B29" s="40" t="str">
        <f>'Features Data'!AD28</f>
        <v>Epilepsy</v>
      </c>
      <c r="C29" s="173"/>
      <c r="D29" s="173"/>
      <c r="E29" s="173"/>
      <c r="F29" s="173"/>
      <c r="G29" s="173"/>
      <c r="H29" s="173"/>
      <c r="K29" s="174">
        <f>'Features Data'!AE28</f>
        <v>110.69002411342541</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102.25156362238592</v>
      </c>
      <c r="B30" s="40" t="str">
        <f>'Features Data'!AD29</f>
        <v>High blood pressure/hypertension</v>
      </c>
      <c r="C30" s="173"/>
      <c r="D30" s="173"/>
      <c r="E30" s="173"/>
      <c r="F30" s="173"/>
      <c r="G30" s="173"/>
      <c r="H30" s="173"/>
      <c r="K30" s="174">
        <f>'Features Data'!AE29</f>
        <v>102.25156362238592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99.155611829033802</v>
      </c>
      <c r="B31" s="40" t="str">
        <f>'Features Data'!AD30</f>
        <v>Multiple Sclerosis</v>
      </c>
      <c r="C31" s="173"/>
      <c r="D31" s="173"/>
      <c r="E31" s="173"/>
      <c r="F31" s="173"/>
      <c r="G31" s="173"/>
      <c r="H31" s="173"/>
      <c r="K31" s="174">
        <f>'Features Data'!AE30</f>
        <v>99.155611829033802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128.90607889012151</v>
      </c>
      <c r="B32" s="40" t="str">
        <f>'Features Data'!AD31</f>
        <v>COPD (Chronic Obstructive Pulmonary Disease)</v>
      </c>
      <c r="C32" s="173"/>
      <c r="D32" s="173"/>
      <c r="E32" s="173"/>
      <c r="F32" s="173"/>
      <c r="G32" s="173"/>
      <c r="H32" s="173"/>
      <c r="K32" s="174">
        <f>'Features Data'!AE31</f>
        <v>128.90607889012151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105.05294051550993</v>
      </c>
      <c r="B33" s="40" t="str">
        <f>'Features Data'!AD32</f>
        <v>Osteoarthritis</v>
      </c>
      <c r="C33" s="173"/>
      <c r="D33" s="173"/>
      <c r="E33" s="173"/>
      <c r="F33" s="173"/>
      <c r="G33" s="173"/>
      <c r="H33" s="173"/>
      <c r="K33" s="174">
        <f>'Features Data'!AE32</f>
        <v>105.05294051550993</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109.69712041942338</v>
      </c>
      <c r="B34" s="40" t="str">
        <f>'Features Data'!AD33</f>
        <v>Rheumatoid arthritis</v>
      </c>
      <c r="C34" s="173"/>
      <c r="D34" s="173"/>
      <c r="E34" s="173"/>
      <c r="F34" s="173"/>
      <c r="G34" s="173"/>
      <c r="H34" s="173"/>
      <c r="K34" s="174">
        <f>'Features Data'!AE33</f>
        <v>109.69712041942338</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100.23866812029574</v>
      </c>
      <c r="B35" s="40" t="str">
        <f>'Features Data'!AD34</f>
        <v>Other arthritis</v>
      </c>
      <c r="C35" s="173"/>
      <c r="D35" s="173"/>
      <c r="E35" s="173"/>
      <c r="F35" s="173"/>
      <c r="G35" s="173"/>
      <c r="H35" s="173"/>
      <c r="K35" s="174">
        <f>'Features Data'!AE34</f>
        <v>100.23866812029574</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97.608211642309527</v>
      </c>
      <c r="B36" s="40" t="str">
        <f>'Features Data'!AD35</f>
        <v>Bowel/colorectal cancer</v>
      </c>
      <c r="C36" s="173"/>
      <c r="D36" s="173"/>
      <c r="E36" s="173"/>
      <c r="F36" s="173"/>
      <c r="G36" s="173"/>
      <c r="H36" s="173"/>
      <c r="K36" s="174">
        <f>'Features Data'!AE35</f>
        <v>97.608211642309527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99.844775208197717</v>
      </c>
      <c r="B37" s="40" t="str">
        <f>'Features Data'!AD36</f>
        <v>Lung cancer</v>
      </c>
      <c r="C37" s="173"/>
      <c r="D37" s="173"/>
      <c r="E37" s="173"/>
      <c r="F37" s="173"/>
      <c r="G37" s="173"/>
      <c r="H37" s="173"/>
      <c r="K37" s="174">
        <f>'Features Data'!AE36</f>
        <v>99.844775208197717</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92.895651968618225</v>
      </c>
      <c r="B38" s="40" t="str">
        <f>'Features Data'!AD37</f>
        <v>Breast cancer</v>
      </c>
      <c r="C38" s="173"/>
      <c r="D38" s="173"/>
      <c r="E38" s="173"/>
      <c r="F38" s="173"/>
      <c r="G38" s="173"/>
      <c r="H38" s="173"/>
      <c r="K38" s="174">
        <f>'Features Data'!AE37</f>
        <v>92.895651968618225</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89.818680155707355</v>
      </c>
      <c r="B39" s="40" t="str">
        <f>'Features Data'!AD38</f>
        <v>Prostate cancer</v>
      </c>
      <c r="C39" s="173"/>
      <c r="D39" s="173"/>
      <c r="E39" s="173"/>
      <c r="F39" s="173"/>
      <c r="G39" s="173"/>
      <c r="H39" s="173"/>
      <c r="K39" s="174">
        <f>'Features Data'!AE38</f>
        <v>89.818680155707355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92.787355237843755</v>
      </c>
      <c r="B40" s="40" t="str">
        <f>'Features Data'!AD39</f>
        <v>Liver cancer</v>
      </c>
      <c r="C40" s="173"/>
      <c r="D40" s="173"/>
      <c r="E40" s="173"/>
      <c r="F40" s="173"/>
      <c r="G40" s="173"/>
      <c r="H40" s="173"/>
      <c r="K40" s="174">
        <f>'Features Data'!AE39</f>
        <v>92.787355237843755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97.466287051041988</v>
      </c>
      <c r="B41" s="40" t="str">
        <f>'Features Data'!AD40</f>
        <v>Skin cancer or melanoma</v>
      </c>
      <c r="C41" s="173"/>
      <c r="D41" s="173"/>
      <c r="E41" s="173"/>
      <c r="F41" s="173"/>
      <c r="G41" s="173"/>
      <c r="H41" s="173"/>
      <c r="K41" s="174">
        <f>'Features Data'!AE40</f>
        <v>97.466287051041988</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95.351407890529018</v>
      </c>
      <c r="B42" s="40" t="str">
        <f>'Features Data'!AD41</f>
        <v>Other cancer</v>
      </c>
      <c r="C42" s="173"/>
      <c r="D42" s="173"/>
      <c r="E42" s="173"/>
      <c r="F42" s="173"/>
      <c r="G42" s="173"/>
      <c r="H42" s="173"/>
      <c r="K42" s="174">
        <f>'Features Data'!AE41</f>
        <v>95.351407890529018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100.19232464632771</v>
      </c>
      <c r="B43" s="40" t="str">
        <f>'Features Data'!AD42</f>
        <v>Type 1 diabetes</v>
      </c>
      <c r="C43" s="173"/>
      <c r="D43" s="173"/>
      <c r="E43" s="173"/>
      <c r="F43" s="173"/>
      <c r="G43" s="173"/>
      <c r="H43" s="173"/>
      <c r="K43" s="174">
        <f>'Features Data'!AE42</f>
        <v>100.19232464632771</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112.18040050120601</v>
      </c>
      <c r="B44" s="40" t="str">
        <f>'Features Data'!AD43</f>
        <v>Type 2 diabetes</v>
      </c>
      <c r="C44" s="173"/>
      <c r="D44" s="173"/>
      <c r="E44" s="173"/>
      <c r="F44" s="173"/>
      <c r="G44" s="173"/>
      <c r="H44" s="173"/>
      <c r="K44" s="174">
        <f>'Features Data'!AE43</f>
        <v>112.18040050120601</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100.68218532979645</v>
      </c>
      <c r="B45" s="40" t="str">
        <f>'Features Data'!AD44</f>
        <v>Gestational diabetes/during pregnancy</v>
      </c>
      <c r="C45" s="173"/>
      <c r="D45" s="173"/>
      <c r="E45" s="173"/>
      <c r="F45" s="173"/>
      <c r="G45" s="173"/>
      <c r="H45" s="173"/>
      <c r="K45" s="174">
        <f>'Features Data'!AE44</f>
        <v>100.68218532979645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112.52796972383676</v>
      </c>
      <c r="B47" s="40" t="str">
        <f>'Features Data'!AD46</f>
        <v>Anxiety</v>
      </c>
      <c r="C47" s="173"/>
      <c r="D47" s="173"/>
      <c r="E47" s="173"/>
      <c r="F47" s="173"/>
      <c r="G47" s="173"/>
      <c r="H47" s="173"/>
      <c r="K47" s="174">
        <f>'Features Data'!AE46</f>
        <v>112.52796972383676</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110.2576394335907</v>
      </c>
      <c r="B48" s="40" t="str">
        <f>'Features Data'!AD47</f>
        <v>Depression</v>
      </c>
      <c r="C48" s="173"/>
      <c r="D48" s="173"/>
      <c r="E48" s="173"/>
      <c r="F48" s="173"/>
      <c r="G48" s="173"/>
      <c r="H48" s="173"/>
      <c r="K48" s="174">
        <f>'Features Data'!AE47</f>
        <v>110.2576394335907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125.31293325426796</v>
      </c>
      <c r="B49" s="40" t="str">
        <f>'Features Data'!AD48</f>
        <v>Psychosis or schizophrenia</v>
      </c>
      <c r="C49" s="173"/>
      <c r="D49" s="173"/>
      <c r="E49" s="173"/>
      <c r="F49" s="173"/>
      <c r="G49" s="173"/>
      <c r="H49" s="173"/>
      <c r="K49" s="174">
        <f>'Features Data'!AE48</f>
        <v>125.31293325426796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125.08322683726783</v>
      </c>
      <c r="B50" s="40" t="str">
        <f>'Features Data'!AD49</f>
        <v>Bipolar disorder or manic depression</v>
      </c>
      <c r="C50" s="173"/>
      <c r="D50" s="173"/>
      <c r="E50" s="173"/>
      <c r="F50" s="173"/>
      <c r="G50" s="173"/>
      <c r="H50" s="173"/>
      <c r="K50" s="174">
        <f>'Features Data'!AE49</f>
        <v>125.08322683726783</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99.422111286053166</v>
      </c>
      <c r="B51" s="40" t="str">
        <f>'Features Data'!AD50</f>
        <v>An eating disorder</v>
      </c>
      <c r="C51" s="173"/>
      <c r="D51" s="173"/>
      <c r="E51" s="173"/>
      <c r="F51" s="173"/>
      <c r="G51" s="173"/>
      <c r="H51" s="173"/>
      <c r="K51" s="174">
        <f>'Features Data'!AE50</f>
        <v>99.422111286053166</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124.17354347774629</v>
      </c>
      <c r="B52" s="40" t="str">
        <f>'Features Data'!AD51</f>
        <v>Post-traumatic stress disorder</v>
      </c>
      <c r="C52" s="173"/>
      <c r="D52" s="173"/>
      <c r="E52" s="173"/>
      <c r="F52" s="173"/>
      <c r="G52" s="173"/>
      <c r="H52" s="173"/>
      <c r="K52" s="174">
        <f>'Features Data'!AE51</f>
        <v>124.17354347774629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103.65166255157538</v>
      </c>
      <c r="B53" s="40" t="str">
        <f>'Features Data'!AD52</f>
        <v>Other emotional, nervous or psychiatric problem</v>
      </c>
      <c r="C53" s="173"/>
      <c r="D53" s="173"/>
      <c r="E53" s="173"/>
      <c r="F53" s="173"/>
      <c r="G53" s="173"/>
      <c r="H53" s="173"/>
      <c r="K53" s="174">
        <f>'Features Data'!AE52</f>
        <v>103.65166255157538</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4388DDBB-0242-4C39-B02D-9EF503681D65}">
          <x14:formula1>
            <xm:f>'Features Data'!$R$2:$R$17</xm:f>
          </x14:formula1>
          <xm:sqref>B14:O14</xm:sqref>
        </x14:dataValidation>
        <x14:dataValidation type="list" allowBlank="1" showInputMessage="1" showErrorMessage="1" xr:uid="{70DE8470-5193-4B43-A3FC-74740DFD57E0}">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0128-52BF-48BF-82F0-8C576B59B16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33</v>
      </c>
      <c r="F13" s="189">
        <f>IF($E$19&lt;&gt;0,E13/$E$19,0)</f>
        <v>0.33</v>
      </c>
      <c r="G13" s="188">
        <f>SUM('Wellbeing Acorn Type'!$G$14:$G$18)</f>
        <v>58330</v>
      </c>
      <c r="H13" s="189">
        <f>IF($G$19=0,0,G13/$G$19)</f>
        <v>0.16743163375729445</v>
      </c>
      <c r="I13" s="189">
        <f>IF(G13&gt;0,E13/G13,0)</f>
        <v>5.6574661409223388E-4</v>
      </c>
      <c r="J13" s="190">
        <f>IF(AND((SQRT((H13*(1-H13))/$E$19))&gt;0, $E$19&gt;0),(F13-H13)/(SQRT((H13*(1-H13))/$E$19)),0)</f>
        <v>4.3541895473767047</v>
      </c>
      <c r="K13" s="191">
        <f>IF(AND(I13&gt;0,$I$19&gt;0),F13/H13*100,0)</f>
        <v>197.09537116406653</v>
      </c>
      <c r="L13" s="161"/>
      <c r="M13" s="161"/>
      <c r="N13" s="161"/>
    </row>
    <row r="14" spans="1:17" ht="18.75" customHeight="1">
      <c r="B14" s="186" t="s">
        <v>1746</v>
      </c>
      <c r="C14" s="192"/>
      <c r="D14" s="176"/>
      <c r="E14" s="188">
        <f>SUM('Wellbeing Acorn Type'!$E$21:$E$28)</f>
        <v>22</v>
      </c>
      <c r="F14" s="189">
        <f>IF($E$19&lt;&gt;0,E14/$E$19,0)</f>
        <v>0.22</v>
      </c>
      <c r="G14" s="188">
        <f>SUM('Wellbeing Acorn Type'!$G$21:$G$28)</f>
        <v>59442</v>
      </c>
      <c r="H14" s="189">
        <f>IF($G$19=0,0,G14/$G$19)</f>
        <v>0.17062354146753123</v>
      </c>
      <c r="I14" s="189">
        <f t="shared" ref="I14:I19" si="0">IF(G14&gt;0,E14/G14,0)</f>
        <v>3.7010867736617206E-4</v>
      </c>
      <c r="J14" s="190">
        <f>IF(AND((SQRT((H14*(1-H14))/$E$19))&gt;0, $E$19&gt;0),(F14-H14)/(SQRT((H14*(1-H14))/$E$19)),0)</f>
        <v>1.3125764546841288</v>
      </c>
      <c r="K14" s="191">
        <f>IF(AND(I14&gt;0,$I$19&gt;0),F14/H14*100,0)</f>
        <v>128.93883112950439</v>
      </c>
      <c r="L14" s="161"/>
      <c r="M14" s="161"/>
      <c r="N14" s="161"/>
      <c r="Q14" s="176"/>
    </row>
    <row r="15" spans="1:17" ht="18.75" customHeight="1">
      <c r="B15" s="186" t="s">
        <v>1747</v>
      </c>
      <c r="C15" s="192"/>
      <c r="D15" s="176"/>
      <c r="E15" s="188">
        <f>SUM('Wellbeing Acorn Type'!$E$31:$E$35)</f>
        <v>27</v>
      </c>
      <c r="F15" s="189">
        <f>IF($E$19&lt;&gt;0,E15/$E$19,0)</f>
        <v>0.27</v>
      </c>
      <c r="G15" s="188">
        <f>SUM('Wellbeing Acorn Type'!$G$31:$G$35)</f>
        <v>77198</v>
      </c>
      <c r="H15" s="189">
        <f>IF($G$19=0,0,G15/$G$19)</f>
        <v>0.22159072968962143</v>
      </c>
      <c r="I15" s="189">
        <f t="shared" si="0"/>
        <v>3.4974999352314825E-4</v>
      </c>
      <c r="J15" s="190">
        <f>IF(AND((SQRT((H15*(1-H15))/$E$19))&gt;0, $E$19&gt;0),(F15-H15)/(SQRT((H15*(1-H15))/$E$19)),0)</f>
        <v>1.1655978639932996</v>
      </c>
      <c r="K15" s="191">
        <f>IF(AND(I15&gt;0,$I$19&gt;0),F15/H15*100,0)</f>
        <v>121.84625249358791</v>
      </c>
      <c r="L15" s="161"/>
      <c r="M15" s="161"/>
      <c r="N15" s="161"/>
      <c r="Q15" s="176"/>
    </row>
    <row r="16" spans="1:17" ht="18.75" customHeight="1">
      <c r="B16" s="186" t="s">
        <v>1748</v>
      </c>
      <c r="C16" s="192"/>
      <c r="D16" s="176"/>
      <c r="E16" s="188">
        <f>SUM('Wellbeing Acorn Type'!$E$38:$E$44)</f>
        <v>16</v>
      </c>
      <c r="F16" s="189">
        <f>IF($E$19&lt;&gt;0,E16/$E$19,0)</f>
        <v>0.16</v>
      </c>
      <c r="G16" s="188">
        <f>SUM('Wellbeing Acorn Type'!$G$38:$G$44)</f>
        <v>149388</v>
      </c>
      <c r="H16" s="189">
        <f>IF($G$19=0,0,G16/$G$19)</f>
        <v>0.42880639300076639</v>
      </c>
      <c r="I16" s="189">
        <f t="shared" si="0"/>
        <v>1.0710364955685865E-4</v>
      </c>
      <c r="J16" s="190">
        <f>IF(AND((SQRT((H16*(1-H16))/$E$19))&gt;0, $E$19&gt;0),(F16-H16)/(SQRT((H16*(1-H16))/$E$19)),0)</f>
        <v>-5.431468916909389</v>
      </c>
      <c r="K16" s="191">
        <f>IF(AND(I16&gt;0,$I$19&gt;0),F16/H16*100,0)</f>
        <v>37.312876536267972</v>
      </c>
      <c r="L16" s="161"/>
      <c r="M16" s="161"/>
      <c r="N16" s="161"/>
      <c r="Q16" s="176"/>
    </row>
    <row r="17" spans="1:17" ht="18.75" customHeight="1">
      <c r="B17" s="193" t="s">
        <v>1749</v>
      </c>
      <c r="C17" s="192"/>
      <c r="D17" s="176"/>
      <c r="E17" s="188">
        <f>SUM('Wellbeing Acorn Type'!$E$47:$E$48)</f>
        <v>2</v>
      </c>
      <c r="F17" s="189">
        <f>IF($E$19&lt;&gt;0,E17/$E$19,0)</f>
        <v>0.02</v>
      </c>
      <c r="G17" s="188">
        <f>SUM('Wellbeing Acorn Type'!$G$47:$G$48)</f>
        <v>4023</v>
      </c>
      <c r="H17" s="189">
        <f>IF($G$19=0,0,G17/$G$19)</f>
        <v>1.1547702084786483E-2</v>
      </c>
      <c r="I17" s="189">
        <f t="shared" si="0"/>
        <v>4.9714143673875214E-4</v>
      </c>
      <c r="J17" s="190">
        <f>IF(AND((SQRT((H17*(1-H17))/$E$19))&gt;0, $E$19&gt;0),(F17-H17)/(SQRT((H17*(1-H17))/$E$19)),0)</f>
        <v>0.79113236696521461</v>
      </c>
      <c r="K17" s="191">
        <f>IF(AND(I17&gt;0,$I$19&gt;0),F17/H17*100,0)</f>
        <v>173.19463087248323</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100</v>
      </c>
      <c r="F19" s="198"/>
      <c r="G19" s="197">
        <f>SUM(G13:G18)</f>
        <v>348381</v>
      </c>
      <c r="H19" s="199"/>
      <c r="I19" s="200">
        <f t="shared" si="0"/>
        <v>2.870420602730918E-4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0.33</v>
      </c>
      <c r="C24" s="38">
        <f>IF($A$23,D24,"")</f>
        <v>0.16743163375729445</v>
      </c>
      <c r="D24" s="39">
        <f>H13</f>
        <v>0.16743163375729445</v>
      </c>
    </row>
    <row r="25" spans="1:17" ht="15" customHeight="1">
      <c r="A25" s="38" t="s">
        <v>1752</v>
      </c>
      <c r="B25" s="39">
        <f>F14</f>
        <v>0.22</v>
      </c>
      <c r="C25" s="38">
        <f>IF($A$23,D25,"")</f>
        <v>0.17062354146753123</v>
      </c>
      <c r="D25" s="39">
        <f>H14</f>
        <v>0.17062354146753123</v>
      </c>
    </row>
    <row r="26" spans="1:17" ht="15" customHeight="1">
      <c r="A26" s="38" t="s">
        <v>1753</v>
      </c>
      <c r="B26" s="39">
        <f>F15</f>
        <v>0.27</v>
      </c>
      <c r="C26" s="38">
        <f>IF($A$23,D26,"")</f>
        <v>0.22159072968962143</v>
      </c>
      <c r="D26" s="39">
        <f>H15</f>
        <v>0.22159072968962143</v>
      </c>
    </row>
    <row r="27" spans="1:17" ht="15" customHeight="1">
      <c r="A27" s="38" t="s">
        <v>1754</v>
      </c>
      <c r="B27" s="39">
        <f>F16</f>
        <v>0.16</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3F9BD-18C0-4FD1-B567-95A2B0F0BCDF}">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0.01</v>
      </c>
      <c r="G14" s="206">
        <f>'Input Sheet'!C8</f>
        <v>3787</v>
      </c>
      <c r="H14" s="207">
        <f>IF($G$51=0,0,G14/$G$51)</f>
        <v>1.0870282822541988E-2</v>
      </c>
      <c r="I14" s="207">
        <f>IF(G14&gt;0,E14/G14,0)</f>
        <v>2.6406126221283337E-4</v>
      </c>
      <c r="J14" s="190">
        <f>IF(AND((SQRT((H14*(1-H14))/$E$51))&gt;0, $E$51&gt;0),(F14-H14)/(SQRT((H14*(1-H14))/$E$51)),0)</f>
        <v>-8.3929254361480743E-2</v>
      </c>
      <c r="K14" s="208">
        <f>IF(AND(I14&gt;0,$I$51&gt;0),F14/H14*100,0)</f>
        <v>91.993926590969096</v>
      </c>
      <c r="P14" s="1">
        <f ca="1">IF(K14="",0,IF($P$11=2,K14+RAND()/1000,F14+RAND()/1000))</f>
        <v>91.994536394924097</v>
      </c>
      <c r="Q14" s="176">
        <f ca="1">RANK(P14,$P$14:$P$48)+COUNTIF($P14:P$14,P14)-1</f>
        <v>15</v>
      </c>
      <c r="R14" s="40">
        <v>1</v>
      </c>
    </row>
    <row r="15" spans="1:18" ht="14.5">
      <c r="C15" s="205" t="s">
        <v>1757</v>
      </c>
      <c r="D15" s="40" t="s">
        <v>2</v>
      </c>
      <c r="E15" s="206">
        <f>'Input Sheet'!B9</f>
        <v>16</v>
      </c>
      <c r="F15" s="207">
        <f>IF($E$51=0,0,E15/$E$51)</f>
        <v>0.16</v>
      </c>
      <c r="G15" s="206">
        <f>'Input Sheet'!C9</f>
        <v>11136</v>
      </c>
      <c r="H15" s="207">
        <f>IF($G$51=0,0,G15/$G$51)</f>
        <v>3.1965003832011507E-2</v>
      </c>
      <c r="I15" s="207">
        <f>IF(G15&gt;0,E15/G15,0)</f>
        <v>1.4367816091954023E-3</v>
      </c>
      <c r="J15" s="190">
        <f>IF(AND((SQRT((H15*(1-H15))/$E$51))&gt;0, $E$51&gt;0),(F15-H15)/(SQRT((H15*(1-H15))/$E$51)),0)</f>
        <v>7.2785653116549076</v>
      </c>
      <c r="K15" s="208">
        <f>IF(AND(I15&gt;0,$I$51&gt;0),F15/H15*100,0)</f>
        <v>500.54741379310343</v>
      </c>
      <c r="P15" s="1">
        <f t="shared" ref="P15:P48" ca="1" si="0">IF(K15="",0,IF($P$11=2,K15+RAND()/1000,F15+RAND()/1000))</f>
        <v>500.54807889530872</v>
      </c>
      <c r="Q15" s="176">
        <f ca="1">RANK(P15,$P$14:$P$48)+COUNTIF($P$14:P15,P15)-1</f>
        <v>1</v>
      </c>
      <c r="R15" s="40">
        <v>2</v>
      </c>
    </row>
    <row r="16" spans="1:18" ht="14.5">
      <c r="C16" s="205" t="s">
        <v>1758</v>
      </c>
      <c r="D16" s="40" t="s">
        <v>3</v>
      </c>
      <c r="E16" s="206">
        <f>'Input Sheet'!B10</f>
        <v>11</v>
      </c>
      <c r="F16" s="207">
        <f>IF($E$51=0,0,E16/$E$51)</f>
        <v>0.11</v>
      </c>
      <c r="G16" s="206">
        <f>'Input Sheet'!C10</f>
        <v>17099</v>
      </c>
      <c r="H16" s="207">
        <f>IF($G$51=0,0,G16/$G$51)</f>
        <v>4.9081321886095972E-2</v>
      </c>
      <c r="I16" s="207">
        <f>IF(G16&gt;0,E16/G16,0)</f>
        <v>6.4331247441370846E-4</v>
      </c>
      <c r="J16" s="190">
        <f>IF(AND((SQRT((H16*(1-H16))/$E$51))&gt;0, $E$51&gt;0),(F16-H16)/(SQRT((H16*(1-H16))/$E$51)),0)</f>
        <v>2.8198152601498911</v>
      </c>
      <c r="K16" s="208">
        <f>IF(AND(I16&gt;0,$I$51&gt;0),F16/H16*100,0)</f>
        <v>224.11784314872213</v>
      </c>
      <c r="P16" s="1">
        <f t="shared" ca="1" si="0"/>
        <v>224.11871036193185</v>
      </c>
      <c r="Q16" s="176">
        <f ca="1">RANK(P16,$P$14:$P$48)+COUNTIF($P$14:P16,P16)-1</f>
        <v>3</v>
      </c>
      <c r="R16" s="40">
        <v>3</v>
      </c>
    </row>
    <row r="17" spans="1:18" ht="14.5">
      <c r="C17" s="205" t="s">
        <v>1759</v>
      </c>
      <c r="D17" s="40" t="s">
        <v>4</v>
      </c>
      <c r="E17" s="206">
        <f>'Input Sheet'!B11</f>
        <v>4</v>
      </c>
      <c r="F17" s="207">
        <f>IF($E$51=0,0,E17/$E$51)</f>
        <v>0.04</v>
      </c>
      <c r="G17" s="206">
        <f>'Input Sheet'!C11</f>
        <v>14210</v>
      </c>
      <c r="H17" s="207">
        <f>IF($G$51=0,0,G17/$G$51)</f>
        <v>4.0788676764806346E-2</v>
      </c>
      <c r="I17" s="207">
        <f>IF(G17&gt;0,E17/G17,0)</f>
        <v>2.8149190710767064E-4</v>
      </c>
      <c r="J17" s="190">
        <f>IF(AND((SQRT((H17*(1-H17))/$E$51))&gt;0, $E$51&gt;0),(F17-H17)/(SQRT((H17*(1-H17))/$E$51)),0)</f>
        <v>-3.9872373567120818E-2</v>
      </c>
      <c r="K17" s="208">
        <f>IF(AND(I17&gt;0,$I$51&gt;0),F17/H17*100,0)</f>
        <v>98.066432090077413</v>
      </c>
      <c r="P17" s="1">
        <f t="shared" ca="1" si="0"/>
        <v>98.066614076188273</v>
      </c>
      <c r="Q17" s="176">
        <f ca="1">RANK(P17,$P$14:$P$48)+COUNTIF($P$14:P17,P17)-1</f>
        <v>14</v>
      </c>
      <c r="R17" s="40">
        <v>4</v>
      </c>
    </row>
    <row r="18" spans="1:18" ht="14.5">
      <c r="C18" s="205" t="s">
        <v>1760</v>
      </c>
      <c r="D18" s="40" t="s">
        <v>5</v>
      </c>
      <c r="E18" s="206">
        <f>'Input Sheet'!B12</f>
        <v>1</v>
      </c>
      <c r="F18" s="207">
        <f>IF($E$51=0,0,E18/$E$51)</f>
        <v>0.01</v>
      </c>
      <c r="G18" s="206">
        <f>'Input Sheet'!C12</f>
        <v>12098</v>
      </c>
      <c r="H18" s="207">
        <f>IF($G$51=0,0,G18/$G$51)</f>
        <v>3.4726348451838647E-2</v>
      </c>
      <c r="I18" s="207">
        <f>IF(G18&gt;0,E18/G18,0)</f>
        <v>8.2658290626549838E-5</v>
      </c>
      <c r="J18" s="190">
        <f>IF(AND((SQRT((H18*(1-H18))/$E$51))&gt;0, $E$51&gt;0),(F18-H18)/(SQRT((H18*(1-H18))/$E$51)),0)</f>
        <v>-1.3505329981472758</v>
      </c>
      <c r="K18" s="208">
        <f>IF(AND(I18&gt;0,$I$51&gt;0),F18/H18*100,0)</f>
        <v>28.796577946768064</v>
      </c>
      <c r="P18" s="1">
        <f t="shared" ca="1" si="0"/>
        <v>28.796793867350445</v>
      </c>
      <c r="Q18" s="176">
        <f ca="1">RANK(P18,$P$14:$P$48)+COUNTIF($P$14:P18,P18)-1</f>
        <v>19</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v>
      </c>
      <c r="F21" s="207">
        <f t="shared" ref="F21:F28" si="1">IF($E$51=0,0,E21/$E$51)</f>
        <v>0.01</v>
      </c>
      <c r="G21" s="206">
        <f>'Input Sheet'!C13</f>
        <v>3360</v>
      </c>
      <c r="H21" s="207">
        <f t="shared" ref="H21:H28" si="2">IF($G$51=0,0,G21/$G$51)</f>
        <v>9.6446132251758847E-3</v>
      </c>
      <c r="I21" s="207">
        <f t="shared" ref="I21:I28" si="3">IF(G21&gt;0,E21/G21,0)</f>
        <v>2.9761904761904765E-4</v>
      </c>
      <c r="J21" s="190">
        <f t="shared" ref="J21:J28" si="4">IF(AND((SQRT((H21*(1-H21))/$E$51))&gt;0, $E$51&gt;0),(F21-H21)/(SQRT((H21*(1-H21))/$E$51)),0)</f>
        <v>3.6363302610892705E-2</v>
      </c>
      <c r="K21" s="208">
        <f t="shared" ref="K21:K28" si="5">IF(AND(I21&gt;0,$I$51&gt;0),F21/H21*100,0)</f>
        <v>103.68482142857142</v>
      </c>
      <c r="P21" s="1">
        <f t="shared" ca="1" si="0"/>
        <v>103.68578143116592</v>
      </c>
      <c r="Q21" s="176">
        <f ca="1">RANK(P21,$P$14:$P$48)+COUNTIF($P$14:P21,P21)-1</f>
        <v>11</v>
      </c>
      <c r="R21" s="40">
        <v>6</v>
      </c>
    </row>
    <row r="22" spans="1:18" ht="14.5">
      <c r="C22" s="205" t="s">
        <v>1762</v>
      </c>
      <c r="D22" s="40" t="s">
        <v>8</v>
      </c>
      <c r="E22" s="206">
        <f>'Input Sheet'!B14</f>
        <v>2</v>
      </c>
      <c r="F22" s="207">
        <f t="shared" si="1"/>
        <v>0.02</v>
      </c>
      <c r="G22" s="206">
        <f>'Input Sheet'!C14</f>
        <v>7077</v>
      </c>
      <c r="H22" s="207">
        <f t="shared" si="2"/>
        <v>2.0313966605526708E-2</v>
      </c>
      <c r="I22" s="207">
        <f t="shared" si="3"/>
        <v>2.8260562385191464E-4</v>
      </c>
      <c r="J22" s="190">
        <f t="shared" si="4"/>
        <v>-2.225577039305434E-2</v>
      </c>
      <c r="K22" s="208">
        <f t="shared" si="5"/>
        <v>98.454429843153875</v>
      </c>
      <c r="P22" s="1">
        <f t="shared" ca="1" si="0"/>
        <v>98.454984133594124</v>
      </c>
      <c r="Q22" s="176">
        <f ca="1">RANK(P22,$P$14:$P$48)+COUNTIF($P$14:P22,P22)-1</f>
        <v>13</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9.1371414391482443E-4</v>
      </c>
      <c r="Q23" s="176">
        <f ca="1">RANK(P23,$P$14:$P$48)+COUNTIF($P$14:P23,P23)-1</f>
        <v>23</v>
      </c>
      <c r="R23" s="40">
        <v>8</v>
      </c>
    </row>
    <row r="24" spans="1:18" ht="14.5">
      <c r="C24" s="205" t="s">
        <v>1764</v>
      </c>
      <c r="D24" s="40" t="s">
        <v>10</v>
      </c>
      <c r="E24" s="206">
        <f>'Input Sheet'!B16</f>
        <v>2</v>
      </c>
      <c r="F24" s="207">
        <f t="shared" si="1"/>
        <v>0.02</v>
      </c>
      <c r="G24" s="206">
        <f>'Input Sheet'!C16</f>
        <v>16337</v>
      </c>
      <c r="H24" s="207">
        <f t="shared" si="2"/>
        <v>4.6894061386815011E-2</v>
      </c>
      <c r="I24" s="207">
        <f t="shared" si="3"/>
        <v>1.2242149721491093E-4</v>
      </c>
      <c r="J24" s="190">
        <f t="shared" si="4"/>
        <v>-1.2721164841081543</v>
      </c>
      <c r="K24" s="208">
        <f t="shared" si="5"/>
        <v>42.649323621227886</v>
      </c>
      <c r="P24" s="1">
        <f t="shared" ca="1" si="0"/>
        <v>42.650279021918394</v>
      </c>
      <c r="Q24" s="176">
        <f ca="1">RANK(P24,$P$14:$P$48)+COUNTIF($P$14:P24,P24)-1</f>
        <v>18</v>
      </c>
      <c r="R24" s="40">
        <v>9</v>
      </c>
    </row>
    <row r="25" spans="1:18" ht="14.5">
      <c r="C25" s="213" t="s">
        <v>1765</v>
      </c>
      <c r="D25" s="40" t="s">
        <v>11</v>
      </c>
      <c r="E25" s="206">
        <f>'Input Sheet'!B17</f>
        <v>9</v>
      </c>
      <c r="F25" s="207">
        <f t="shared" si="1"/>
        <v>0.09</v>
      </c>
      <c r="G25" s="206">
        <f>'Input Sheet'!C17</f>
        <v>12048</v>
      </c>
      <c r="H25" s="207">
        <f t="shared" si="2"/>
        <v>3.45828274217021E-2</v>
      </c>
      <c r="I25" s="207">
        <f t="shared" si="3"/>
        <v>7.4701195219123505E-4</v>
      </c>
      <c r="J25" s="190">
        <f t="shared" si="4"/>
        <v>3.032889625093607</v>
      </c>
      <c r="K25" s="208">
        <f t="shared" si="5"/>
        <v>260.24477091633463</v>
      </c>
      <c r="P25" s="1">
        <f t="shared" ca="1" si="0"/>
        <v>260.24542125744017</v>
      </c>
      <c r="Q25" s="176">
        <f ca="1">RANK(P25,$P$14:$P$48)+COUNTIF($P$14:P25,P25)-1</f>
        <v>2</v>
      </c>
      <c r="R25" s="40">
        <v>10</v>
      </c>
    </row>
    <row r="26" spans="1:18" ht="14.5">
      <c r="C26" s="213" t="s">
        <v>1766</v>
      </c>
      <c r="D26" s="40" t="s">
        <v>12</v>
      </c>
      <c r="E26" s="206">
        <f>'Input Sheet'!B18</f>
        <v>2</v>
      </c>
      <c r="F26" s="207">
        <f t="shared" si="1"/>
        <v>0.02</v>
      </c>
      <c r="G26" s="206">
        <f>'Input Sheet'!C18</f>
        <v>6926</v>
      </c>
      <c r="H26" s="207">
        <f t="shared" si="2"/>
        <v>1.988053309451434E-2</v>
      </c>
      <c r="I26" s="207">
        <f t="shared" si="3"/>
        <v>2.8876696505919725E-4</v>
      </c>
      <c r="J26" s="190">
        <f t="shared" si="4"/>
        <v>8.5584298244363276E-3</v>
      </c>
      <c r="K26" s="208">
        <f t="shared" si="5"/>
        <v>100.6009240542882</v>
      </c>
      <c r="P26" s="1">
        <f t="shared" ca="1" si="0"/>
        <v>100.60140563437113</v>
      </c>
      <c r="Q26" s="176">
        <f ca="1">RANK(P26,$P$14:$P$48)+COUNTIF($P$14:P26,P26)-1</f>
        <v>12</v>
      </c>
      <c r="R26" s="40">
        <v>11</v>
      </c>
    </row>
    <row r="27" spans="1:18" ht="14.5">
      <c r="C27" s="213" t="s">
        <v>1767</v>
      </c>
      <c r="D27" s="40" t="s">
        <v>13</v>
      </c>
      <c r="E27" s="206">
        <f>'Input Sheet'!B19</f>
        <v>3</v>
      </c>
      <c r="F27" s="207">
        <f t="shared" si="1"/>
        <v>0.03</v>
      </c>
      <c r="G27" s="206">
        <f>'Input Sheet'!C19</f>
        <v>6282</v>
      </c>
      <c r="H27" s="207">
        <f t="shared" si="2"/>
        <v>1.8031982226355627E-2</v>
      </c>
      <c r="I27" s="207">
        <f t="shared" si="3"/>
        <v>4.7755491881566379E-4</v>
      </c>
      <c r="J27" s="190">
        <f t="shared" si="4"/>
        <v>0.89939779509919482</v>
      </c>
      <c r="K27" s="208">
        <f t="shared" si="5"/>
        <v>166.37106017191979</v>
      </c>
      <c r="P27" s="1">
        <f t="shared" ca="1" si="0"/>
        <v>166.37200333599577</v>
      </c>
      <c r="Q27" s="176">
        <f ca="1">RANK(P27,$P$14:$P$48)+COUNTIF($P$14:P27,P27)-1</f>
        <v>5</v>
      </c>
      <c r="R27" s="40">
        <v>12</v>
      </c>
    </row>
    <row r="28" spans="1:18" ht="14.5">
      <c r="C28" s="213" t="s">
        <v>1768</v>
      </c>
      <c r="D28" s="40" t="s">
        <v>14</v>
      </c>
      <c r="E28" s="206">
        <f>'Input Sheet'!B20</f>
        <v>3</v>
      </c>
      <c r="F28" s="207">
        <f t="shared" si="1"/>
        <v>0.03</v>
      </c>
      <c r="G28" s="206">
        <f>'Input Sheet'!C20</f>
        <v>7412</v>
      </c>
      <c r="H28" s="207">
        <f t="shared" si="2"/>
        <v>2.1275557507441565E-2</v>
      </c>
      <c r="I28" s="207">
        <f t="shared" si="3"/>
        <v>4.0474905558553697E-4</v>
      </c>
      <c r="J28" s="190">
        <f t="shared" si="4"/>
        <v>0.60459839855397313</v>
      </c>
      <c r="K28" s="208">
        <f t="shared" si="5"/>
        <v>141.00688073394497</v>
      </c>
      <c r="P28" s="1">
        <f t="shared" ca="1" si="0"/>
        <v>141.00731349807802</v>
      </c>
      <c r="Q28" s="176">
        <f ca="1">RANK(P28,$P$14:$P$48)+COUNTIF($P$14:P28,P28)-1</f>
        <v>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5</v>
      </c>
      <c r="F31" s="207">
        <f>IF($E$51=0,0,E31/$E$51)</f>
        <v>0.05</v>
      </c>
      <c r="G31" s="206">
        <f>'Input Sheet'!C21</f>
        <v>13105</v>
      </c>
      <c r="H31" s="207">
        <f>IF($G$51=0,0,G31/$G$51)</f>
        <v>3.7616861998788685E-2</v>
      </c>
      <c r="I31" s="207">
        <f>IF(G31&gt;0,E31/G31,0)</f>
        <v>3.8153376573826786E-4</v>
      </c>
      <c r="J31" s="190">
        <f>IF(AND((SQRT((H31*(1-H31))/$E$51))&gt;0, $E$51&gt;0),(F31-H31)/(SQRT((H31*(1-H31))/$E$51)),0)</f>
        <v>0.65082680030419526</v>
      </c>
      <c r="K31" s="208">
        <f>IF(AND(I31&gt;0,$I$51&gt;0),F31/H31*100,0)</f>
        <v>132.91911484166349</v>
      </c>
      <c r="P31" s="1">
        <f t="shared" ca="1" si="0"/>
        <v>132.9199999952373</v>
      </c>
      <c r="Q31" s="176">
        <f ca="1">RANK(P31,$P$14:$P$48)+COUNTIF($P$14:P31,P31)-1</f>
        <v>9</v>
      </c>
      <c r="R31" s="40">
        <v>14</v>
      </c>
    </row>
    <row r="32" spans="1:18" ht="14.5">
      <c r="C32" s="213" t="s">
        <v>1771</v>
      </c>
      <c r="D32" s="40" t="s">
        <v>17</v>
      </c>
      <c r="E32" s="206">
        <f>'Input Sheet'!B22</f>
        <v>5</v>
      </c>
      <c r="F32" s="207">
        <f>IF($E$51=0,0,E32/$E$51)</f>
        <v>0.05</v>
      </c>
      <c r="G32" s="206">
        <f>'Input Sheet'!C22</f>
        <v>15117</v>
      </c>
      <c r="H32" s="207">
        <f>IF($G$51=0,0,G32/$G$51)</f>
        <v>4.3392148251483291E-2</v>
      </c>
      <c r="I32" s="207">
        <f>IF(G32&gt;0,E32/G32,0)</f>
        <v>3.3075345637361911E-4</v>
      </c>
      <c r="J32" s="190">
        <f>IF(AND((SQRT((H32*(1-H32))/$E$51))&gt;0, $E$51&gt;0),(F32-H32)/(SQRT((H32*(1-H32))/$E$51)),0)</f>
        <v>0.32433046469635818</v>
      </c>
      <c r="K32" s="208">
        <f>IF(AND(I32&gt;0,$I$51&gt;0),F32/H32*100,0)</f>
        <v>115.2282198848978</v>
      </c>
      <c r="P32" s="1">
        <f t="shared" ca="1" si="0"/>
        <v>115.22921390085575</v>
      </c>
      <c r="Q32" s="176">
        <f ca="1">RANK(P32,$P$14:$P$48)+COUNTIF($P$14:P32,P32)-1</f>
        <v>10</v>
      </c>
      <c r="R32" s="40">
        <v>15</v>
      </c>
    </row>
    <row r="33" spans="1:18" ht="14.5">
      <c r="C33" s="213" t="s">
        <v>1772</v>
      </c>
      <c r="D33" s="40" t="s">
        <v>18</v>
      </c>
      <c r="E33" s="206">
        <f>'Input Sheet'!B23</f>
        <v>5</v>
      </c>
      <c r="F33" s="207">
        <f>IF($E$51=0,0,E33/$E$51)</f>
        <v>0.05</v>
      </c>
      <c r="G33" s="206">
        <f>'Input Sheet'!C23</f>
        <v>22417</v>
      </c>
      <c r="H33" s="207">
        <f>IF($G$51=0,0,G33/$G$51)</f>
        <v>6.4346218651418999E-2</v>
      </c>
      <c r="I33" s="207">
        <f>IF(G33&gt;0,E33/G33,0)</f>
        <v>2.2304501048311549E-4</v>
      </c>
      <c r="J33" s="190">
        <f>IF(AND((SQRT((H33*(1-H33))/$E$51))&gt;0, $E$51&gt;0),(F33-H33)/(SQRT((H33*(1-H33))/$E$51)),0)</f>
        <v>-0.58468013951039099</v>
      </c>
      <c r="K33" s="208">
        <f>IF(AND(I33&gt;0,$I$51&gt;0),F33/H33*100,0)</f>
        <v>77.704643797118251</v>
      </c>
      <c r="P33" s="1">
        <f t="shared" ca="1" si="0"/>
        <v>77.705596021651331</v>
      </c>
      <c r="Q33" s="176">
        <f ca="1">RANK(P33,$P$14:$P$48)+COUNTIF($P$14:P33,P33)-1</f>
        <v>16</v>
      </c>
      <c r="R33" s="40">
        <v>16</v>
      </c>
    </row>
    <row r="34" spans="1:18" ht="14.5">
      <c r="C34" s="213" t="s">
        <v>1773</v>
      </c>
      <c r="D34" s="40" t="s">
        <v>19</v>
      </c>
      <c r="E34" s="206">
        <f>'Input Sheet'!B24</f>
        <v>12</v>
      </c>
      <c r="F34" s="207">
        <f>IF($E$51=0,0,E34/$E$51)</f>
        <v>0.12</v>
      </c>
      <c r="G34" s="206">
        <f>'Input Sheet'!C24</f>
        <v>26453</v>
      </c>
      <c r="H34" s="207">
        <f>IF($G$51=0,0,G34/$G$51)</f>
        <v>7.5931236204040978E-2</v>
      </c>
      <c r="I34" s="207">
        <f>IF(G34&gt;0,E34/G34,0)</f>
        <v>4.5363474842172912E-4</v>
      </c>
      <c r="J34" s="190">
        <f>IF(AND((SQRT((H34*(1-H34))/$E$51))&gt;0, $E$51&gt;0),(F34-H34)/(SQRT((H34*(1-H34))/$E$51)),0)</f>
        <v>1.6636749891254208</v>
      </c>
      <c r="K34" s="208">
        <f>IF(AND(I34&gt;0,$I$51&gt;0),F34/H34*100,0)</f>
        <v>158.03772728991041</v>
      </c>
      <c r="P34" s="1">
        <f t="shared" ca="1" si="0"/>
        <v>158.0382622584213</v>
      </c>
      <c r="Q34" s="176">
        <f ca="1">RANK(P34,$P$14:$P$48)+COUNTIF($P$14:P34,P34)-1</f>
        <v>6</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-0.17445835864266954</v>
      </c>
      <c r="K35" s="208">
        <f>IF(AND(I35&gt;0,$I$51&gt;0),F35/H35*100,0)</f>
        <v>0</v>
      </c>
      <c r="P35" s="1">
        <f t="shared" ca="1" si="0"/>
        <v>7.8452338682425836E-4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v>
      </c>
      <c r="F38" s="207">
        <f t="shared" ref="F38:F44" si="6">IF($E$51=0,0,E38/$E$51)</f>
        <v>0.03</v>
      </c>
      <c r="G38" s="206">
        <f>'Input Sheet'!C26</f>
        <v>48853</v>
      </c>
      <c r="H38" s="207">
        <f t="shared" ref="H38:H44" si="7">IF($G$51=0,0,G38/$G$51)</f>
        <v>0.14022865770521353</v>
      </c>
      <c r="I38" s="207">
        <f t="shared" ref="I38:I44" si="8">IF(G38&gt;0,E38/G38,0)</f>
        <v>6.1408715943749617E-5</v>
      </c>
      <c r="J38" s="190">
        <f t="shared" ref="J38:J44" si="9">IF(AND((SQRT((H38*(1-H38))/$E$51))&gt;0, $E$51&gt;0),(F38-H38)/(SQRT((H38*(1-H38))/$E$51)),0)</f>
        <v>-3.1745680995582632</v>
      </c>
      <c r="K38" s="208">
        <f t="shared" ref="K38:K44" si="10">IF(AND(I38&gt;0,$I$51&gt;0),F38/H38*100,0)</f>
        <v>21.393629869199433</v>
      </c>
      <c r="P38" s="1">
        <f t="shared" ca="1" si="0"/>
        <v>21.394410608700667</v>
      </c>
      <c r="Q38" s="176">
        <f ca="1">RANK(P38,$P$14:$P$48)+COUNTIF($P$14:P38,P38)-1</f>
        <v>21</v>
      </c>
      <c r="R38" s="40">
        <v>19</v>
      </c>
    </row>
    <row r="39" spans="1:18" ht="14.5">
      <c r="C39" s="213" t="s">
        <v>1777</v>
      </c>
      <c r="D39" s="40" t="s">
        <v>23</v>
      </c>
      <c r="E39" s="206">
        <f>'Input Sheet'!B27</f>
        <v>1</v>
      </c>
      <c r="F39" s="207">
        <f t="shared" si="6"/>
        <v>0.01</v>
      </c>
      <c r="G39" s="206">
        <f>'Input Sheet'!C27</f>
        <v>25084</v>
      </c>
      <c r="H39" s="207">
        <f t="shared" si="7"/>
        <v>7.2001630398902353E-2</v>
      </c>
      <c r="I39" s="207">
        <f t="shared" si="8"/>
        <v>3.9866050071758887E-5</v>
      </c>
      <c r="J39" s="190">
        <f t="shared" si="9"/>
        <v>-2.3986028089908524</v>
      </c>
      <c r="K39" s="208">
        <f t="shared" si="10"/>
        <v>13.888574390049435</v>
      </c>
      <c r="P39" s="1">
        <f t="shared" ca="1" si="0"/>
        <v>13.889571763851032</v>
      </c>
      <c r="Q39" s="176">
        <f ca="1">RANK(P39,$P$14:$P$48)+COUNTIF($P$14:P39,P39)-1</f>
        <v>22</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-1.2373017322764934</v>
      </c>
      <c r="K40" s="208">
        <f t="shared" si="10"/>
        <v>0</v>
      </c>
      <c r="P40" s="1">
        <f t="shared" ca="1" si="0"/>
        <v>3.0318810025856547E-4</v>
      </c>
      <c r="Q40" s="176">
        <f ca="1">RANK(P40,$P$14:$P$48)+COUNTIF($P$14:P40,P40)-1</f>
        <v>26</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-0.61365849874694689</v>
      </c>
      <c r="K41" s="208">
        <f t="shared" si="10"/>
        <v>0</v>
      </c>
      <c r="P41" s="1">
        <f t="shared" ca="1" si="0"/>
        <v>2.1313472671634647E-4</v>
      </c>
      <c r="Q41" s="176">
        <f ca="1">RANK(P41,$P$14:$P$48)+COUNTIF($P$14:P41,P41)-1</f>
        <v>27</v>
      </c>
      <c r="R41" s="40">
        <v>22</v>
      </c>
    </row>
    <row r="42" spans="1:18" ht="14.5">
      <c r="C42" s="213" t="s">
        <v>1780</v>
      </c>
      <c r="D42" s="40" t="s">
        <v>26</v>
      </c>
      <c r="E42" s="206">
        <f>'Input Sheet'!B30</f>
        <v>6</v>
      </c>
      <c r="F42" s="207">
        <f t="shared" si="6"/>
        <v>0.06</v>
      </c>
      <c r="G42" s="206">
        <f>'Input Sheet'!C30</f>
        <v>15264</v>
      </c>
      <c r="H42" s="207">
        <f t="shared" si="7"/>
        <v>4.3814100080084732E-2</v>
      </c>
      <c r="I42" s="207">
        <f t="shared" si="8"/>
        <v>3.9308176100628933E-4</v>
      </c>
      <c r="J42" s="190">
        <f t="shared" si="9"/>
        <v>0.7907855687714076</v>
      </c>
      <c r="K42" s="208">
        <f t="shared" si="10"/>
        <v>136.94221698113208</v>
      </c>
      <c r="P42" s="1">
        <f t="shared" ca="1" si="0"/>
        <v>136.94228033545315</v>
      </c>
      <c r="Q42" s="176">
        <f ca="1">RANK(P42,$P$14:$P$48)+COUNTIF($P$14:P42,P42)-1</f>
        <v>8</v>
      </c>
      <c r="R42" s="40">
        <v>23</v>
      </c>
    </row>
    <row r="43" spans="1:18" ht="14.5">
      <c r="C43" s="213" t="s">
        <v>1781</v>
      </c>
      <c r="D43" s="40" t="s">
        <v>27</v>
      </c>
      <c r="E43" s="206">
        <f>'Input Sheet'!B31</f>
        <v>2</v>
      </c>
      <c r="F43" s="207">
        <f t="shared" si="6"/>
        <v>0.02</v>
      </c>
      <c r="G43" s="206">
        <f>'Input Sheet'!C31</f>
        <v>30382</v>
      </c>
      <c r="H43" s="207">
        <f t="shared" si="7"/>
        <v>8.7209118752170758E-2</v>
      </c>
      <c r="I43" s="207">
        <f t="shared" si="8"/>
        <v>6.582845105654664E-5</v>
      </c>
      <c r="J43" s="190">
        <f t="shared" si="9"/>
        <v>-2.382108866175316</v>
      </c>
      <c r="K43" s="208">
        <f t="shared" si="10"/>
        <v>22.933381607530777</v>
      </c>
      <c r="P43" s="1">
        <f t="shared" ca="1" si="0"/>
        <v>22.934176837666033</v>
      </c>
      <c r="Q43" s="176">
        <f ca="1">RANK(P43,$P$14:$P$48)+COUNTIF($P$14:P43,P43)-1</f>
        <v>20</v>
      </c>
      <c r="R43" s="40">
        <v>24</v>
      </c>
    </row>
    <row r="44" spans="1:18" ht="14.5">
      <c r="C44" s="213" t="s">
        <v>1782</v>
      </c>
      <c r="D44" s="40" t="s">
        <v>28</v>
      </c>
      <c r="E44" s="206">
        <f>'Input Sheet'!B32</f>
        <v>4</v>
      </c>
      <c r="F44" s="207">
        <f t="shared" si="6"/>
        <v>0.04</v>
      </c>
      <c r="G44" s="206">
        <f>'Input Sheet'!C32</f>
        <v>23245</v>
      </c>
      <c r="H44" s="207">
        <f t="shared" si="7"/>
        <v>6.6722926910480193E-2</v>
      </c>
      <c r="I44" s="207">
        <f t="shared" si="8"/>
        <v>1.7208001720800173E-4</v>
      </c>
      <c r="J44" s="190">
        <f t="shared" si="9"/>
        <v>-1.0708809200019014</v>
      </c>
      <c r="K44" s="208">
        <f t="shared" si="10"/>
        <v>59.949408474940846</v>
      </c>
      <c r="P44" s="1">
        <f t="shared" ca="1" si="0"/>
        <v>59.949824825242288</v>
      </c>
      <c r="Q44" s="176">
        <f ca="1">RANK(P44,$P$14:$P$48)+COUNTIF($P$14:P44,P44)-1</f>
        <v>17</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-0.26091239754909296</v>
      </c>
      <c r="K47" s="208">
        <f>IF(AND(I47&gt;0,$I$51&gt;0),F47/H47*100,0)</f>
        <v>0</v>
      </c>
      <c r="P47" s="1">
        <f t="shared" ca="1" si="0"/>
        <v>6.7887862471587327E-4</v>
      </c>
      <c r="Q47" s="176">
        <f ca="1">RANK(P47,$P$14:$P$48)+COUNTIF($P$14:P47,P47)-1</f>
        <v>25</v>
      </c>
      <c r="R47" s="40">
        <v>60</v>
      </c>
    </row>
    <row r="48" spans="1:18" ht="14.5">
      <c r="C48" s="205" t="s">
        <v>1785</v>
      </c>
      <c r="D48" s="40" t="s">
        <v>1786</v>
      </c>
      <c r="E48" s="206">
        <f>'Input Sheet'!B34</f>
        <v>2</v>
      </c>
      <c r="F48" s="207">
        <f>IF($E$51=0,0,E48/$E$51)</f>
        <v>0.02</v>
      </c>
      <c r="G48" s="206">
        <f>'Input Sheet'!C34</f>
        <v>3786</v>
      </c>
      <c r="H48" s="207">
        <f>IF($G$51=0,0,G48/$G$51)</f>
        <v>1.0867412401939256E-2</v>
      </c>
      <c r="I48" s="207">
        <f>IF(G48&gt;0,E48/G48,0)</f>
        <v>5.2826201796090863E-4</v>
      </c>
      <c r="J48" s="190">
        <f>IF(AND((SQRT((H48*(1-H48))/$E$51))&gt;0, $E$51&gt;0),(F48-H48)/(SQRT((H48*(1-H48))/$E$51)),0)</f>
        <v>0.88085316141179304</v>
      </c>
      <c r="K48" s="208">
        <f>IF(AND(I48&gt;0,$I$51&gt;0),F48/H48*100,0)</f>
        <v>184.0364500792393</v>
      </c>
      <c r="P48" s="1">
        <f t="shared" ca="1" si="0"/>
        <v>184.03726163539238</v>
      </c>
      <c r="Q48" s="176">
        <f ca="1">RANK(P48,$P$14:$P$48)+COUNTIF($P$14:P48,P48)-1</f>
        <v>4</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100</v>
      </c>
      <c r="F51" s="42"/>
      <c r="G51" s="220">
        <f>SUM(G14:G48)</f>
        <v>348381</v>
      </c>
      <c r="H51" s="17"/>
      <c r="I51" s="221">
        <f>IF(G51&gt;0,E51/G51,0)</f>
        <v>2.870420602730918E-4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405E3-F75C-4DE8-BF92-507D605AF1DD}">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v>
      </c>
      <c r="C13" s="226" t="str">
        <f ca="1">INDEX('Wellbeing Acorn Type'!$C$14:$C$48,'Type Sorted'!B13)</f>
        <v>1.2</v>
      </c>
      <c r="D13" s="40" t="str">
        <f ca="1">INDEX('Wellbeing Acorn Type'!D$14:D$48,'Type Sorted'!$B13)</f>
        <v>Poorly Pensioners</v>
      </c>
      <c r="E13" s="40"/>
      <c r="F13" s="40"/>
      <c r="G13" s="40"/>
      <c r="H13" s="40"/>
      <c r="I13" s="40"/>
      <c r="J13" s="40"/>
      <c r="K13" s="40"/>
      <c r="L13" s="40"/>
      <c r="M13" s="40"/>
      <c r="N13" s="40"/>
      <c r="O13" s="40"/>
      <c r="P13" s="206">
        <f ca="1">INDEX('Wellbeing Acorn Type'!E$14:E$48,'Type Sorted'!$B13)</f>
        <v>16</v>
      </c>
      <c r="Q13" s="207">
        <f ca="1">INDEX('Wellbeing Acorn Type'!F$14:F$48,'Type Sorted'!$B13)</f>
        <v>0.16</v>
      </c>
      <c r="R13" s="206">
        <f ca="1">INDEX('Wellbeing Acorn Type'!G$14:G$48,'Type Sorted'!$B13)</f>
        <v>11136</v>
      </c>
      <c r="S13" s="207">
        <f ca="1">INDEX('Wellbeing Acorn Type'!H$14:H$48,'Type Sorted'!$B13)</f>
        <v>3.1965003832011507E-2</v>
      </c>
      <c r="T13" s="207">
        <f ca="1">INDEX('Wellbeing Acorn Type'!I$14:I$48,'Type Sorted'!$B13)</f>
        <v>1.4367816091954023E-3</v>
      </c>
      <c r="U13" s="227">
        <f ca="1">INDEX('Wellbeing Acorn Type'!J$14:J$48,'Type Sorted'!$B13)</f>
        <v>7.2785653116549076</v>
      </c>
      <c r="V13" s="208">
        <f ca="1">INDEX('Wellbeing Acorn Type'!K$14:K$48,'Type Sorted'!$B13)</f>
        <v>500.54741379310343</v>
      </c>
      <c r="W13" s="208"/>
    </row>
    <row r="14" spans="1:28" ht="20.149999999999999" customHeight="1">
      <c r="A14" s="225">
        <v>2</v>
      </c>
      <c r="B14" s="225">
        <f ca="1">MATCH(A14,'Wellbeing Acorn Type'!$Q$14:$Q$48,0)</f>
        <v>12</v>
      </c>
      <c r="C14" s="226" t="str">
        <f ca="1">INDEX('Wellbeing Acorn Type'!$C$14:$C$48,'Type Sorted'!B14)</f>
        <v>2.10</v>
      </c>
      <c r="D14" s="40" t="str">
        <f ca="1">INDEX('Wellbeing Acorn Type'!D$14:D$48,'Type Sorted'!$B14)</f>
        <v>Respiratory Risks</v>
      </c>
      <c r="E14" s="40"/>
      <c r="F14" s="40"/>
      <c r="G14" s="40"/>
      <c r="H14" s="40"/>
      <c r="I14" s="40"/>
      <c r="J14" s="40"/>
      <c r="K14" s="40"/>
      <c r="L14" s="40"/>
      <c r="M14" s="40"/>
      <c r="N14" s="40"/>
      <c r="O14" s="40"/>
      <c r="P14" s="206">
        <f ca="1">INDEX('Wellbeing Acorn Type'!E$14:E$48,'Type Sorted'!$B14)</f>
        <v>9</v>
      </c>
      <c r="Q14" s="207">
        <f ca="1">INDEX('Wellbeing Acorn Type'!F$14:F$48,'Type Sorted'!$B14)</f>
        <v>0.09</v>
      </c>
      <c r="R14" s="206">
        <f ca="1">INDEX('Wellbeing Acorn Type'!G$14:G$48,'Type Sorted'!$B14)</f>
        <v>12048</v>
      </c>
      <c r="S14" s="207">
        <f ca="1">INDEX('Wellbeing Acorn Type'!H$14:H$48,'Type Sorted'!$B14)</f>
        <v>3.45828274217021E-2</v>
      </c>
      <c r="T14" s="207">
        <f ca="1">INDEX('Wellbeing Acorn Type'!I$14:I$48,'Type Sorted'!$B14)</f>
        <v>7.4701195219123505E-4</v>
      </c>
      <c r="U14" s="227">
        <f ca="1">INDEX('Wellbeing Acorn Type'!J$14:J$48,'Type Sorted'!$B14)</f>
        <v>3.032889625093607</v>
      </c>
      <c r="V14" s="208">
        <f ca="1">INDEX('Wellbeing Acorn Type'!K$14:K$48,'Type Sorted'!$B14)</f>
        <v>260.24477091633463</v>
      </c>
      <c r="W14" s="208"/>
    </row>
    <row r="15" spans="1:28" ht="20.149999999999999" customHeight="1">
      <c r="A15" s="225">
        <v>3</v>
      </c>
      <c r="B15" s="225">
        <f ca="1">MATCH(A15,'Wellbeing Acorn Type'!$Q$14:$Q$48,0)</f>
        <v>3</v>
      </c>
      <c r="C15" s="226" t="str">
        <f ca="1">INDEX('Wellbeing Acorn Type'!$C$14:$C$48,'Type Sorted'!B15)</f>
        <v>1.3</v>
      </c>
      <c r="D15" s="40" t="str">
        <f ca="1">INDEX('Wellbeing Acorn Type'!D$14:D$48,'Type Sorted'!$B15)</f>
        <v>Hardship Heartlands</v>
      </c>
      <c r="E15" s="40"/>
      <c r="F15" s="40"/>
      <c r="G15" s="40"/>
      <c r="H15" s="40"/>
      <c r="I15" s="40"/>
      <c r="J15" s="40"/>
      <c r="K15" s="40"/>
      <c r="L15" s="40"/>
      <c r="M15" s="40"/>
      <c r="N15" s="40"/>
      <c r="O15" s="40"/>
      <c r="P15" s="206">
        <f ca="1">INDEX('Wellbeing Acorn Type'!E$14:E$48,'Type Sorted'!$B15)</f>
        <v>11</v>
      </c>
      <c r="Q15" s="207">
        <f ca="1">INDEX('Wellbeing Acorn Type'!F$14:F$48,'Type Sorted'!$B15)</f>
        <v>0.11</v>
      </c>
      <c r="R15" s="206">
        <f ca="1">INDEX('Wellbeing Acorn Type'!G$14:G$48,'Type Sorted'!$B15)</f>
        <v>17099</v>
      </c>
      <c r="S15" s="207">
        <f ca="1">INDEX('Wellbeing Acorn Type'!H$14:H$48,'Type Sorted'!$B15)</f>
        <v>4.9081321886095972E-2</v>
      </c>
      <c r="T15" s="207">
        <f ca="1">INDEX('Wellbeing Acorn Type'!I$14:I$48,'Type Sorted'!$B15)</f>
        <v>6.4331247441370846E-4</v>
      </c>
      <c r="U15" s="227">
        <f ca="1">INDEX('Wellbeing Acorn Type'!J$14:J$48,'Type Sorted'!$B15)</f>
        <v>2.8198152601498911</v>
      </c>
      <c r="V15" s="208">
        <f ca="1">INDEX('Wellbeing Acorn Type'!K$14:K$48,'Type Sorted'!$B15)</f>
        <v>224.11784314872213</v>
      </c>
      <c r="W15" s="208"/>
    </row>
    <row r="16" spans="1:28" ht="20.149999999999999" customHeight="1">
      <c r="A16" s="225">
        <v>4</v>
      </c>
      <c r="B16" s="225">
        <f ca="1">MATCH(A16,'Wellbeing Acorn Type'!$Q$14:$Q$48,0)</f>
        <v>35</v>
      </c>
      <c r="C16" s="226" t="str">
        <f ca="1">INDEX('Wellbeing Acorn Type'!$C$14:$C$48,'Type Sorted'!B16)</f>
        <v>61</v>
      </c>
      <c r="D16" s="40" t="str">
        <f ca="1">INDEX('Wellbeing Acorn Type'!D$14:D$48,'Type Sorted'!$B16)</f>
        <v>Inactive Communal Population</v>
      </c>
      <c r="E16" s="40"/>
      <c r="F16" s="40"/>
      <c r="G16" s="40"/>
      <c r="H16" s="40"/>
      <c r="I16" s="40"/>
      <c r="J16" s="40"/>
      <c r="K16" s="40"/>
      <c r="L16" s="40"/>
      <c r="M16" s="40"/>
      <c r="N16" s="40"/>
      <c r="O16" s="40"/>
      <c r="P16" s="206">
        <f ca="1">INDEX('Wellbeing Acorn Type'!E$14:E$48,'Type Sorted'!$B16)</f>
        <v>2</v>
      </c>
      <c r="Q16" s="207">
        <f ca="1">INDEX('Wellbeing Acorn Type'!F$14:F$48,'Type Sorted'!$B16)</f>
        <v>0.02</v>
      </c>
      <c r="R16" s="206">
        <f ca="1">INDEX('Wellbeing Acorn Type'!G$14:G$48,'Type Sorted'!$B16)</f>
        <v>3786</v>
      </c>
      <c r="S16" s="207">
        <f ca="1">INDEX('Wellbeing Acorn Type'!H$14:H$48,'Type Sorted'!$B16)</f>
        <v>1.0867412401939256E-2</v>
      </c>
      <c r="T16" s="207">
        <f ca="1">INDEX('Wellbeing Acorn Type'!I$14:I$48,'Type Sorted'!$B16)</f>
        <v>5.2826201796090863E-4</v>
      </c>
      <c r="U16" s="227">
        <f ca="1">INDEX('Wellbeing Acorn Type'!J$14:J$48,'Type Sorted'!$B16)</f>
        <v>0.88085316141179304</v>
      </c>
      <c r="V16" s="208">
        <f ca="1">INDEX('Wellbeing Acorn Type'!K$14:K$48,'Type Sorted'!$B16)</f>
        <v>184.0364500792393</v>
      </c>
      <c r="W16" s="208"/>
    </row>
    <row r="17" spans="1:23" ht="20.149999999999999" customHeight="1">
      <c r="A17" s="225">
        <v>5</v>
      </c>
      <c r="B17" s="225">
        <f ca="1">MATCH(A17,'Wellbeing Acorn Type'!$Q$14:$Q$48,0)</f>
        <v>14</v>
      </c>
      <c r="C17" s="226" t="str">
        <f ca="1">INDEX('Wellbeing Acorn Type'!$C$14:$C$48,'Type Sorted'!B17)</f>
        <v>2.12</v>
      </c>
      <c r="D17" s="40" t="str">
        <f ca="1">INDEX('Wellbeing Acorn Type'!D$14:D$48,'Type Sorted'!$B17)</f>
        <v>Perilous Futures</v>
      </c>
      <c r="E17" s="40"/>
      <c r="F17" s="40"/>
      <c r="G17" s="40"/>
      <c r="H17" s="40"/>
      <c r="I17" s="40"/>
      <c r="J17" s="40"/>
      <c r="K17" s="40"/>
      <c r="L17" s="40"/>
      <c r="M17" s="40"/>
      <c r="N17" s="40"/>
      <c r="O17" s="40"/>
      <c r="P17" s="206">
        <f ca="1">INDEX('Wellbeing Acorn Type'!E$14:E$48,'Type Sorted'!$B17)</f>
        <v>3</v>
      </c>
      <c r="Q17" s="207">
        <f ca="1">INDEX('Wellbeing Acorn Type'!F$14:F$48,'Type Sorted'!$B17)</f>
        <v>0.03</v>
      </c>
      <c r="R17" s="206">
        <f ca="1">INDEX('Wellbeing Acorn Type'!G$14:G$48,'Type Sorted'!$B17)</f>
        <v>6282</v>
      </c>
      <c r="S17" s="207">
        <f ca="1">INDEX('Wellbeing Acorn Type'!H$14:H$48,'Type Sorted'!$B17)</f>
        <v>1.8031982226355627E-2</v>
      </c>
      <c r="T17" s="207">
        <f ca="1">INDEX('Wellbeing Acorn Type'!I$14:I$48,'Type Sorted'!$B17)</f>
        <v>4.7755491881566379E-4</v>
      </c>
      <c r="U17" s="227">
        <f ca="1">INDEX('Wellbeing Acorn Type'!J$14:J$48,'Type Sorted'!$B17)</f>
        <v>0.89939779509919482</v>
      </c>
      <c r="V17" s="208">
        <f ca="1">INDEX('Wellbeing Acorn Type'!K$14:K$48,'Type Sorted'!$B17)</f>
        <v>166.37106017191979</v>
      </c>
      <c r="W17" s="208"/>
    </row>
    <row r="18" spans="1:23" ht="20.149999999999999" customHeight="1">
      <c r="A18" s="225">
        <v>6</v>
      </c>
      <c r="B18" s="225">
        <f ca="1">MATCH(A18,'Wellbeing Acorn Type'!$Q$14:$Q$48,0)</f>
        <v>21</v>
      </c>
      <c r="C18" s="226" t="str">
        <f ca="1">INDEX('Wellbeing Acorn Type'!$C$14:$C$48,'Type Sorted'!B18)</f>
        <v>3.17</v>
      </c>
      <c r="D18" s="40" t="str">
        <f ca="1">INDEX('Wellbeing Acorn Type'!D$14:D$48,'Type Sorted'!$B18)</f>
        <v>Everthing in Moderation</v>
      </c>
      <c r="E18" s="40"/>
      <c r="F18" s="40"/>
      <c r="G18" s="40"/>
      <c r="H18" s="40"/>
      <c r="I18" s="40"/>
      <c r="J18" s="40"/>
      <c r="K18" s="40"/>
      <c r="L18" s="40"/>
      <c r="M18" s="40"/>
      <c r="N18" s="40"/>
      <c r="O18" s="40"/>
      <c r="P18" s="206">
        <f ca="1">INDEX('Wellbeing Acorn Type'!E$14:E$48,'Type Sorted'!$B18)</f>
        <v>12</v>
      </c>
      <c r="Q18" s="207">
        <f ca="1">INDEX('Wellbeing Acorn Type'!F$14:F$48,'Type Sorted'!$B18)</f>
        <v>0.12</v>
      </c>
      <c r="R18" s="206">
        <f ca="1">INDEX('Wellbeing Acorn Type'!G$14:G$48,'Type Sorted'!$B18)</f>
        <v>26453</v>
      </c>
      <c r="S18" s="207">
        <f ca="1">INDEX('Wellbeing Acorn Type'!H$14:H$48,'Type Sorted'!$B18)</f>
        <v>7.5931236204040978E-2</v>
      </c>
      <c r="T18" s="207">
        <f ca="1">INDEX('Wellbeing Acorn Type'!I$14:I$48,'Type Sorted'!$B18)</f>
        <v>4.5363474842172912E-4</v>
      </c>
      <c r="U18" s="227">
        <f ca="1">INDEX('Wellbeing Acorn Type'!J$14:J$48,'Type Sorted'!$B18)</f>
        <v>1.6636749891254208</v>
      </c>
      <c r="V18" s="208">
        <f ca="1">INDEX('Wellbeing Acorn Type'!K$14:K$48,'Type Sorted'!$B18)</f>
        <v>158.03772728991041</v>
      </c>
      <c r="W18" s="208"/>
    </row>
    <row r="19" spans="1:23" ht="20.149999999999999" customHeight="1">
      <c r="A19" s="225">
        <v>7</v>
      </c>
      <c r="B19" s="225">
        <f ca="1">MATCH(A19,'Wellbeing Acorn Type'!$Q$14:$Q$48,0)</f>
        <v>15</v>
      </c>
      <c r="C19" s="226" t="str">
        <f ca="1">INDEX('Wellbeing Acorn Type'!$C$14:$C$48,'Type Sorted'!B19)</f>
        <v>2.13</v>
      </c>
      <c r="D19" s="40" t="str">
        <f ca="1">INDEX('Wellbeing Acorn Type'!D$14:D$48,'Type Sorted'!$B19)</f>
        <v>Regular Revellers</v>
      </c>
      <c r="E19" s="40"/>
      <c r="F19" s="40"/>
      <c r="G19" s="40"/>
      <c r="H19" s="40"/>
      <c r="I19" s="40"/>
      <c r="J19" s="40"/>
      <c r="K19" s="40"/>
      <c r="L19" s="40"/>
      <c r="M19" s="40"/>
      <c r="N19" s="40"/>
      <c r="O19" s="40"/>
      <c r="P19" s="206">
        <f ca="1">INDEX('Wellbeing Acorn Type'!E$14:E$48,'Type Sorted'!$B19)</f>
        <v>3</v>
      </c>
      <c r="Q19" s="207">
        <f ca="1">INDEX('Wellbeing Acorn Type'!F$14:F$48,'Type Sorted'!$B19)</f>
        <v>0.03</v>
      </c>
      <c r="R19" s="206">
        <f ca="1">INDEX('Wellbeing Acorn Type'!G$14:G$48,'Type Sorted'!$B19)</f>
        <v>7412</v>
      </c>
      <c r="S19" s="207">
        <f ca="1">INDEX('Wellbeing Acorn Type'!H$14:H$48,'Type Sorted'!$B19)</f>
        <v>2.1275557507441565E-2</v>
      </c>
      <c r="T19" s="207">
        <f ca="1">INDEX('Wellbeing Acorn Type'!I$14:I$48,'Type Sorted'!$B19)</f>
        <v>4.0474905558553697E-4</v>
      </c>
      <c r="U19" s="227">
        <f ca="1">INDEX('Wellbeing Acorn Type'!J$14:J$48,'Type Sorted'!$B19)</f>
        <v>0.60459839855397313</v>
      </c>
      <c r="V19" s="208">
        <f ca="1">INDEX('Wellbeing Acorn Type'!K$14:K$48,'Type Sorted'!$B19)</f>
        <v>141.00688073394497</v>
      </c>
      <c r="W19" s="208"/>
    </row>
    <row r="20" spans="1:23" ht="20.149999999999999" customHeight="1">
      <c r="A20" s="225">
        <v>8</v>
      </c>
      <c r="B20" s="225">
        <f ca="1">MATCH(A20,'Wellbeing Acorn Type'!$Q$14:$Q$48,0)</f>
        <v>29</v>
      </c>
      <c r="C20" s="226" t="str">
        <f ca="1">INDEX('Wellbeing Acorn Type'!$C$14:$C$48,'Type Sorted'!B20)</f>
        <v>4.23</v>
      </c>
      <c r="D20" s="40" t="str">
        <f ca="1">INDEX('Wellbeing Acorn Type'!D$14:D$48,'Type Sorted'!$B20)</f>
        <v>Happy Families</v>
      </c>
      <c r="E20" s="40"/>
      <c r="F20" s="40"/>
      <c r="G20" s="40"/>
      <c r="H20" s="40"/>
      <c r="I20" s="40"/>
      <c r="J20" s="40"/>
      <c r="K20" s="40"/>
      <c r="L20" s="40"/>
      <c r="M20" s="40"/>
      <c r="N20" s="40"/>
      <c r="O20" s="40"/>
      <c r="P20" s="206">
        <f ca="1">INDEX('Wellbeing Acorn Type'!E$14:E$48,'Type Sorted'!$B20)</f>
        <v>6</v>
      </c>
      <c r="Q20" s="207">
        <f ca="1">INDEX('Wellbeing Acorn Type'!F$14:F$48,'Type Sorted'!$B20)</f>
        <v>0.06</v>
      </c>
      <c r="R20" s="206">
        <f ca="1">INDEX('Wellbeing Acorn Type'!G$14:G$48,'Type Sorted'!$B20)</f>
        <v>15264</v>
      </c>
      <c r="S20" s="207">
        <f ca="1">INDEX('Wellbeing Acorn Type'!H$14:H$48,'Type Sorted'!$B20)</f>
        <v>4.3814100080084732E-2</v>
      </c>
      <c r="T20" s="207">
        <f ca="1">INDEX('Wellbeing Acorn Type'!I$14:I$48,'Type Sorted'!$B20)</f>
        <v>3.9308176100628933E-4</v>
      </c>
      <c r="U20" s="227">
        <f ca="1">INDEX('Wellbeing Acorn Type'!J$14:J$48,'Type Sorted'!$B20)</f>
        <v>0.7907855687714076</v>
      </c>
      <c r="V20" s="208">
        <f ca="1">INDEX('Wellbeing Acorn Type'!K$14:K$48,'Type Sorted'!$B20)</f>
        <v>136.94221698113208</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5</v>
      </c>
      <c r="Q21" s="207">
        <f ca="1">INDEX('Wellbeing Acorn Type'!F$14:F$48,'Type Sorted'!$B21)</f>
        <v>0.05</v>
      </c>
      <c r="R21" s="206">
        <f ca="1">INDEX('Wellbeing Acorn Type'!G$14:G$48,'Type Sorted'!$B21)</f>
        <v>13105</v>
      </c>
      <c r="S21" s="207">
        <f ca="1">INDEX('Wellbeing Acorn Type'!H$14:H$48,'Type Sorted'!$B21)</f>
        <v>3.7616861998788685E-2</v>
      </c>
      <c r="T21" s="207">
        <f ca="1">INDEX('Wellbeing Acorn Type'!I$14:I$48,'Type Sorted'!$B21)</f>
        <v>3.8153376573826786E-4</v>
      </c>
      <c r="U21" s="227">
        <f ca="1">INDEX('Wellbeing Acorn Type'!J$14:J$48,'Type Sorted'!$B21)</f>
        <v>0.65082680030419526</v>
      </c>
      <c r="V21" s="208">
        <f ca="1">INDEX('Wellbeing Acorn Type'!K$14:K$48,'Type Sorted'!$B21)</f>
        <v>132.91911484166349</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5</v>
      </c>
      <c r="Q22" s="207">
        <f ca="1">INDEX('Wellbeing Acorn Type'!F$14:F$48,'Type Sorted'!$B22)</f>
        <v>0.05</v>
      </c>
      <c r="R22" s="206">
        <f ca="1">INDEX('Wellbeing Acorn Type'!G$14:G$48,'Type Sorted'!$B22)</f>
        <v>15117</v>
      </c>
      <c r="S22" s="207">
        <f ca="1">INDEX('Wellbeing Acorn Type'!H$14:H$48,'Type Sorted'!$B22)</f>
        <v>4.3392148251483291E-2</v>
      </c>
      <c r="T22" s="207">
        <f ca="1">INDEX('Wellbeing Acorn Type'!I$14:I$48,'Type Sorted'!$B22)</f>
        <v>3.3075345637361911E-4</v>
      </c>
      <c r="U22" s="227">
        <f ca="1">INDEX('Wellbeing Acorn Type'!J$14:J$48,'Type Sorted'!$B22)</f>
        <v>0.32433046469635818</v>
      </c>
      <c r="V22" s="208">
        <f ca="1">INDEX('Wellbeing Acorn Type'!K$14:K$48,'Type Sorted'!$B22)</f>
        <v>115.2282198848978</v>
      </c>
      <c r="W22" s="208"/>
    </row>
    <row r="23" spans="1:23" ht="20.149999999999999" customHeight="1">
      <c r="A23" s="225">
        <v>11</v>
      </c>
      <c r="B23" s="225">
        <f ca="1">MATCH(A23,'Wellbeing Acorn Type'!$Q$14:$Q$48,0)</f>
        <v>8</v>
      </c>
      <c r="C23" s="226" t="str">
        <f ca="1">INDEX('Wellbeing Acorn Type'!$C$14:$C$48,'Type Sorted'!B23)</f>
        <v>2.6</v>
      </c>
      <c r="D23" s="40" t="str">
        <f ca="1">INDEX('Wellbeing Acorn Type'!D$14:D$48,'Type Sorted'!$B23)</f>
        <v>Dangerous Dependencies</v>
      </c>
      <c r="E23" s="40"/>
      <c r="F23" s="40"/>
      <c r="G23" s="40"/>
      <c r="H23" s="40"/>
      <c r="I23" s="40"/>
      <c r="J23" s="40"/>
      <c r="K23" s="40"/>
      <c r="L23" s="40"/>
      <c r="M23" s="40"/>
      <c r="N23" s="40"/>
      <c r="O23" s="40"/>
      <c r="P23" s="206">
        <f ca="1">INDEX('Wellbeing Acorn Type'!E$14:E$48,'Type Sorted'!$B23)</f>
        <v>1</v>
      </c>
      <c r="Q23" s="207">
        <f ca="1">INDEX('Wellbeing Acorn Type'!F$14:F$48,'Type Sorted'!$B23)</f>
        <v>0.01</v>
      </c>
      <c r="R23" s="206">
        <f ca="1">INDEX('Wellbeing Acorn Type'!G$14:G$48,'Type Sorted'!$B23)</f>
        <v>3360</v>
      </c>
      <c r="S23" s="207">
        <f ca="1">INDEX('Wellbeing Acorn Type'!H$14:H$48,'Type Sorted'!$B23)</f>
        <v>9.6446132251758847E-3</v>
      </c>
      <c r="T23" s="207">
        <f ca="1">INDEX('Wellbeing Acorn Type'!I$14:I$48,'Type Sorted'!$B23)</f>
        <v>2.9761904761904765E-4</v>
      </c>
      <c r="U23" s="227">
        <f ca="1">INDEX('Wellbeing Acorn Type'!J$14:J$48,'Type Sorted'!$B23)</f>
        <v>3.6363302610892705E-2</v>
      </c>
      <c r="V23" s="208">
        <f ca="1">INDEX('Wellbeing Acorn Type'!K$14:K$48,'Type Sorted'!$B23)</f>
        <v>103.68482142857142</v>
      </c>
      <c r="W23" s="208"/>
    </row>
    <row r="24" spans="1:23" ht="20.149999999999999" customHeight="1">
      <c r="A24" s="225">
        <v>12</v>
      </c>
      <c r="B24" s="225">
        <f ca="1">MATCH(A24,'Wellbeing Acorn Type'!$Q$14:$Q$48,0)</f>
        <v>13</v>
      </c>
      <c r="C24" s="226" t="str">
        <f ca="1">INDEX('Wellbeing Acorn Type'!$C$14:$C$48,'Type Sorted'!B24)</f>
        <v>2.11</v>
      </c>
      <c r="D24" s="40" t="str">
        <f ca="1">INDEX('Wellbeing Acorn Type'!D$14:D$48,'Type Sorted'!$B24)</f>
        <v>Anxious Adversity</v>
      </c>
      <c r="E24" s="40"/>
      <c r="F24" s="40"/>
      <c r="G24" s="40"/>
      <c r="H24" s="40"/>
      <c r="I24" s="40"/>
      <c r="J24" s="40"/>
      <c r="K24" s="40"/>
      <c r="L24" s="40"/>
      <c r="M24" s="40"/>
      <c r="N24" s="40"/>
      <c r="O24" s="40"/>
      <c r="P24" s="206">
        <f ca="1">INDEX('Wellbeing Acorn Type'!E$14:E$48,'Type Sorted'!$B24)</f>
        <v>2</v>
      </c>
      <c r="Q24" s="207">
        <f ca="1">INDEX('Wellbeing Acorn Type'!F$14:F$48,'Type Sorted'!$B24)</f>
        <v>0.02</v>
      </c>
      <c r="R24" s="206">
        <f ca="1">INDEX('Wellbeing Acorn Type'!G$14:G$48,'Type Sorted'!$B24)</f>
        <v>6926</v>
      </c>
      <c r="S24" s="207">
        <f ca="1">INDEX('Wellbeing Acorn Type'!H$14:H$48,'Type Sorted'!$B24)</f>
        <v>1.988053309451434E-2</v>
      </c>
      <c r="T24" s="207">
        <f ca="1">INDEX('Wellbeing Acorn Type'!I$14:I$48,'Type Sorted'!$B24)</f>
        <v>2.8876696505919725E-4</v>
      </c>
      <c r="U24" s="227">
        <f ca="1">INDEX('Wellbeing Acorn Type'!J$14:J$48,'Type Sorted'!$B24)</f>
        <v>8.5584298244363276E-3</v>
      </c>
      <c r="V24" s="208">
        <f ca="1">INDEX('Wellbeing Acorn Type'!K$14:K$48,'Type Sorted'!$B24)</f>
        <v>100.6009240542882</v>
      </c>
      <c r="W24" s="208"/>
    </row>
    <row r="25" spans="1:23" ht="20.149999999999999" customHeight="1">
      <c r="A25" s="225">
        <v>13</v>
      </c>
      <c r="B25" s="225">
        <f ca="1">MATCH(A25,'Wellbeing Acorn Type'!$Q$14:$Q$48,0)</f>
        <v>9</v>
      </c>
      <c r="C25" s="226" t="str">
        <f ca="1">INDEX('Wellbeing Acorn Type'!$C$14:$C$48,'Type Sorted'!B25)</f>
        <v>2.7</v>
      </c>
      <c r="D25" s="40" t="str">
        <f ca="1">INDEX('Wellbeing Acorn Type'!D$14:D$48,'Type Sorted'!$B25)</f>
        <v>Struggling Smokers</v>
      </c>
      <c r="E25" s="40"/>
      <c r="F25" s="40"/>
      <c r="G25" s="40"/>
      <c r="H25" s="40"/>
      <c r="I25" s="40"/>
      <c r="J25" s="40"/>
      <c r="K25" s="40"/>
      <c r="L25" s="40"/>
      <c r="M25" s="40"/>
      <c r="N25" s="40"/>
      <c r="O25" s="40"/>
      <c r="P25" s="206">
        <f ca="1">INDEX('Wellbeing Acorn Type'!E$14:E$48,'Type Sorted'!$B25)</f>
        <v>2</v>
      </c>
      <c r="Q25" s="207">
        <f ca="1">INDEX('Wellbeing Acorn Type'!F$14:F$48,'Type Sorted'!$B25)</f>
        <v>0.02</v>
      </c>
      <c r="R25" s="206">
        <f ca="1">INDEX('Wellbeing Acorn Type'!G$14:G$48,'Type Sorted'!$B25)</f>
        <v>7077</v>
      </c>
      <c r="S25" s="207">
        <f ca="1">INDEX('Wellbeing Acorn Type'!H$14:H$48,'Type Sorted'!$B25)</f>
        <v>2.0313966605526708E-2</v>
      </c>
      <c r="T25" s="207">
        <f ca="1">INDEX('Wellbeing Acorn Type'!I$14:I$48,'Type Sorted'!$B25)</f>
        <v>2.8260562385191464E-4</v>
      </c>
      <c r="U25" s="227">
        <f ca="1">INDEX('Wellbeing Acorn Type'!J$14:J$48,'Type Sorted'!$B25)</f>
        <v>-2.225577039305434E-2</v>
      </c>
      <c r="V25" s="208">
        <f ca="1">INDEX('Wellbeing Acorn Type'!K$14:K$48,'Type Sorted'!$B25)</f>
        <v>98.454429843153875</v>
      </c>
      <c r="W25" s="208"/>
    </row>
    <row r="26" spans="1:23" ht="20.149999999999999" customHeight="1">
      <c r="A26" s="225">
        <v>14</v>
      </c>
      <c r="B26" s="225">
        <f ca="1">MATCH(A26,'Wellbeing Acorn Type'!$Q$14:$Q$48,0)</f>
        <v>4</v>
      </c>
      <c r="C26" s="226" t="str">
        <f ca="1">INDEX('Wellbeing Acorn Type'!$C$14:$C$48,'Type Sorted'!B26)</f>
        <v>1.4</v>
      </c>
      <c r="D26" s="40" t="str">
        <f ca="1">INDEX('Wellbeing Acorn Type'!D$14:D$48,'Type Sorted'!$B26)</f>
        <v>Elderly Ailments</v>
      </c>
      <c r="E26" s="40"/>
      <c r="F26" s="40"/>
      <c r="G26" s="40"/>
      <c r="H26" s="40"/>
      <c r="I26" s="40"/>
      <c r="J26" s="40"/>
      <c r="K26" s="40"/>
      <c r="L26" s="40"/>
      <c r="M26" s="40"/>
      <c r="N26" s="40"/>
      <c r="O26" s="40"/>
      <c r="P26" s="206">
        <f ca="1">INDEX('Wellbeing Acorn Type'!E$14:E$48,'Type Sorted'!$B26)</f>
        <v>4</v>
      </c>
      <c r="Q26" s="207">
        <f ca="1">INDEX('Wellbeing Acorn Type'!F$14:F$48,'Type Sorted'!$B26)</f>
        <v>0.04</v>
      </c>
      <c r="R26" s="206">
        <f ca="1">INDEX('Wellbeing Acorn Type'!G$14:G$48,'Type Sorted'!$B26)</f>
        <v>14210</v>
      </c>
      <c r="S26" s="207">
        <f ca="1">INDEX('Wellbeing Acorn Type'!H$14:H$48,'Type Sorted'!$B26)</f>
        <v>4.0788676764806346E-2</v>
      </c>
      <c r="T26" s="207">
        <f ca="1">INDEX('Wellbeing Acorn Type'!I$14:I$48,'Type Sorted'!$B26)</f>
        <v>2.8149190710767064E-4</v>
      </c>
      <c r="U26" s="227">
        <f ca="1">INDEX('Wellbeing Acorn Type'!J$14:J$48,'Type Sorted'!$B26)</f>
        <v>-3.9872373567120818E-2</v>
      </c>
      <c r="V26" s="208">
        <f ca="1">INDEX('Wellbeing Acorn Type'!K$14:K$48,'Type Sorted'!$B26)</f>
        <v>98.066432090077413</v>
      </c>
      <c r="W26" s="208"/>
    </row>
    <row r="27" spans="1:23" ht="20.149999999999999" customHeight="1">
      <c r="A27" s="225">
        <v>15</v>
      </c>
      <c r="B27" s="225">
        <f ca="1">MATCH(A27,'Wellbeing Acorn Type'!$Q$14:$Q$48,0)</f>
        <v>1</v>
      </c>
      <c r="C27" s="226" t="str">
        <f ca="1">INDEX('Wellbeing Acorn Type'!$C$14:$C$48,'Type Sorted'!B27)</f>
        <v>1.1</v>
      </c>
      <c r="D27" s="40" t="str">
        <f ca="1">INDEX('Wellbeing Acorn Type'!D$14:D$48,'Type Sorted'!$B27)</f>
        <v>Limited Living</v>
      </c>
      <c r="E27" s="40"/>
      <c r="F27" s="40"/>
      <c r="G27" s="40"/>
      <c r="H27" s="40"/>
      <c r="I27" s="40"/>
      <c r="J27" s="40"/>
      <c r="K27" s="40"/>
      <c r="L27" s="40"/>
      <c r="M27" s="40"/>
      <c r="N27" s="40"/>
      <c r="O27" s="40"/>
      <c r="P27" s="206">
        <f ca="1">INDEX('Wellbeing Acorn Type'!E$14:E$48,'Type Sorted'!$B27)</f>
        <v>1</v>
      </c>
      <c r="Q27" s="207">
        <f ca="1">INDEX('Wellbeing Acorn Type'!F$14:F$48,'Type Sorted'!$B27)</f>
        <v>0.01</v>
      </c>
      <c r="R27" s="206">
        <f ca="1">INDEX('Wellbeing Acorn Type'!G$14:G$48,'Type Sorted'!$B27)</f>
        <v>3787</v>
      </c>
      <c r="S27" s="207">
        <f ca="1">INDEX('Wellbeing Acorn Type'!H$14:H$48,'Type Sorted'!$B27)</f>
        <v>1.0870282822541988E-2</v>
      </c>
      <c r="T27" s="207">
        <f ca="1">INDEX('Wellbeing Acorn Type'!I$14:I$48,'Type Sorted'!$B27)</f>
        <v>2.6406126221283337E-4</v>
      </c>
      <c r="U27" s="227">
        <f ca="1">INDEX('Wellbeing Acorn Type'!J$14:J$48,'Type Sorted'!$B27)</f>
        <v>-8.3929254361480743E-2</v>
      </c>
      <c r="V27" s="208">
        <f ca="1">INDEX('Wellbeing Acorn Type'!K$14:K$48,'Type Sorted'!$B27)</f>
        <v>91.993926590969096</v>
      </c>
      <c r="W27" s="208"/>
    </row>
    <row r="28" spans="1:23" ht="20.149999999999999" customHeight="1">
      <c r="A28" s="225">
        <v>16</v>
      </c>
      <c r="B28" s="225">
        <f ca="1">MATCH(A28,'Wellbeing Acorn Type'!$Q$14:$Q$48,0)</f>
        <v>20</v>
      </c>
      <c r="C28" s="226" t="str">
        <f ca="1">INDEX('Wellbeing Acorn Type'!$C$14:$C$48,'Type Sorted'!B28)</f>
        <v>3.16</v>
      </c>
      <c r="D28" s="40" t="str">
        <f ca="1">INDEX('Wellbeing Acorn Type'!D$14:D$48,'Type Sorted'!$B28)</f>
        <v>Countryside Concerns</v>
      </c>
      <c r="E28" s="40"/>
      <c r="F28" s="40"/>
      <c r="G28" s="40"/>
      <c r="H28" s="40"/>
      <c r="I28" s="40"/>
      <c r="J28" s="40"/>
      <c r="K28" s="40"/>
      <c r="L28" s="40"/>
      <c r="M28" s="40"/>
      <c r="N28" s="40"/>
      <c r="O28" s="40"/>
      <c r="P28" s="206">
        <f ca="1">INDEX('Wellbeing Acorn Type'!E$14:E$48,'Type Sorted'!$B28)</f>
        <v>5</v>
      </c>
      <c r="Q28" s="207">
        <f ca="1">INDEX('Wellbeing Acorn Type'!F$14:F$48,'Type Sorted'!$B28)</f>
        <v>0.05</v>
      </c>
      <c r="R28" s="206">
        <f ca="1">INDEX('Wellbeing Acorn Type'!G$14:G$48,'Type Sorted'!$B28)</f>
        <v>22417</v>
      </c>
      <c r="S28" s="207">
        <f ca="1">INDEX('Wellbeing Acorn Type'!H$14:H$48,'Type Sorted'!$B28)</f>
        <v>6.4346218651418999E-2</v>
      </c>
      <c r="T28" s="207">
        <f ca="1">INDEX('Wellbeing Acorn Type'!I$14:I$48,'Type Sorted'!$B28)</f>
        <v>2.2304501048311549E-4</v>
      </c>
      <c r="U28" s="227">
        <f ca="1">INDEX('Wellbeing Acorn Type'!J$14:J$48,'Type Sorted'!$B28)</f>
        <v>-0.58468013951039099</v>
      </c>
      <c r="V28" s="208">
        <f ca="1">INDEX('Wellbeing Acorn Type'!K$14:K$48,'Type Sorted'!$B28)</f>
        <v>77.704643797118251</v>
      </c>
      <c r="W28" s="208"/>
    </row>
    <row r="29" spans="1:23" ht="20.149999999999999" customHeight="1">
      <c r="A29" s="225">
        <v>17</v>
      </c>
      <c r="B29" s="225">
        <f ca="1">MATCH(A29,'Wellbeing Acorn Type'!$Q$14:$Q$48,0)</f>
        <v>31</v>
      </c>
      <c r="C29" s="226" t="str">
        <f ca="1">INDEX('Wellbeing Acorn Type'!$C$14:$C$48,'Type Sorted'!B29)</f>
        <v>4.25</v>
      </c>
      <c r="D29" s="40" t="str">
        <f ca="1">INDEX('Wellbeing Acorn Type'!D$14:D$48,'Type Sorted'!$B29)</f>
        <v>Healthy, Wealthy &amp; Wine</v>
      </c>
      <c r="E29" s="40"/>
      <c r="F29" s="40"/>
      <c r="G29" s="40"/>
      <c r="H29" s="40"/>
      <c r="I29" s="40"/>
      <c r="J29" s="40"/>
      <c r="K29" s="40"/>
      <c r="L29" s="40"/>
      <c r="M29" s="40"/>
      <c r="N29" s="40"/>
      <c r="O29" s="40"/>
      <c r="P29" s="206">
        <f ca="1">INDEX('Wellbeing Acorn Type'!E$14:E$48,'Type Sorted'!$B29)</f>
        <v>4</v>
      </c>
      <c r="Q29" s="207">
        <f ca="1">INDEX('Wellbeing Acorn Type'!F$14:F$48,'Type Sorted'!$B29)</f>
        <v>0.04</v>
      </c>
      <c r="R29" s="206">
        <f ca="1">INDEX('Wellbeing Acorn Type'!G$14:G$48,'Type Sorted'!$B29)</f>
        <v>23245</v>
      </c>
      <c r="S29" s="207">
        <f ca="1">INDEX('Wellbeing Acorn Type'!H$14:H$48,'Type Sorted'!$B29)</f>
        <v>6.6722926910480193E-2</v>
      </c>
      <c r="T29" s="207">
        <f ca="1">INDEX('Wellbeing Acorn Type'!I$14:I$48,'Type Sorted'!$B29)</f>
        <v>1.7208001720800173E-4</v>
      </c>
      <c r="U29" s="227">
        <f ca="1">INDEX('Wellbeing Acorn Type'!J$14:J$48,'Type Sorted'!$B29)</f>
        <v>-1.0708809200019014</v>
      </c>
      <c r="V29" s="208">
        <f ca="1">INDEX('Wellbeing Acorn Type'!K$14:K$48,'Type Sorted'!$B29)</f>
        <v>59.949408474940846</v>
      </c>
      <c r="W29" s="208"/>
    </row>
    <row r="30" spans="1:23" ht="20.149999999999999" customHeight="1">
      <c r="A30" s="225">
        <v>18</v>
      </c>
      <c r="B30" s="225">
        <f ca="1">MATCH(A30,'Wellbeing Acorn Type'!$Q$14:$Q$48,0)</f>
        <v>11</v>
      </c>
      <c r="C30" s="226" t="str">
        <f ca="1">INDEX('Wellbeing Acorn Type'!$C$14:$C$48,'Type Sorted'!B30)</f>
        <v>2.9</v>
      </c>
      <c r="D30" s="40" t="str">
        <f ca="1">INDEX('Wellbeing Acorn Type'!D$14:D$48,'Type Sorted'!$B30)</f>
        <v>Everyday Excesses</v>
      </c>
      <c r="E30" s="40"/>
      <c r="F30" s="40"/>
      <c r="G30" s="40"/>
      <c r="H30" s="40"/>
      <c r="I30" s="40"/>
      <c r="J30" s="40"/>
      <c r="K30" s="40"/>
      <c r="L30" s="40"/>
      <c r="M30" s="40"/>
      <c r="N30" s="40"/>
      <c r="O30" s="40"/>
      <c r="P30" s="206">
        <f ca="1">INDEX('Wellbeing Acorn Type'!E$14:E$48,'Type Sorted'!$B30)</f>
        <v>2</v>
      </c>
      <c r="Q30" s="207">
        <f ca="1">INDEX('Wellbeing Acorn Type'!F$14:F$48,'Type Sorted'!$B30)</f>
        <v>0.02</v>
      </c>
      <c r="R30" s="206">
        <f ca="1">INDEX('Wellbeing Acorn Type'!G$14:G$48,'Type Sorted'!$B30)</f>
        <v>16337</v>
      </c>
      <c r="S30" s="207">
        <f ca="1">INDEX('Wellbeing Acorn Type'!H$14:H$48,'Type Sorted'!$B30)</f>
        <v>4.6894061386815011E-2</v>
      </c>
      <c r="T30" s="207">
        <f ca="1">INDEX('Wellbeing Acorn Type'!I$14:I$48,'Type Sorted'!$B30)</f>
        <v>1.2242149721491093E-4</v>
      </c>
      <c r="U30" s="227">
        <f ca="1">INDEX('Wellbeing Acorn Type'!J$14:J$48,'Type Sorted'!$B30)</f>
        <v>-1.2721164841081543</v>
      </c>
      <c r="V30" s="208">
        <f ca="1">INDEX('Wellbeing Acorn Type'!K$14:K$48,'Type Sorted'!$B30)</f>
        <v>42.649323621227886</v>
      </c>
      <c r="W30" s="208"/>
    </row>
    <row r="31" spans="1:23" ht="20.149999999999999" customHeight="1">
      <c r="A31" s="225">
        <v>19</v>
      </c>
      <c r="B31" s="225">
        <f ca="1">MATCH(A31,'Wellbeing Acorn Type'!$Q$14:$Q$48,0)</f>
        <v>5</v>
      </c>
      <c r="C31" s="226" t="str">
        <f ca="1">INDEX('Wellbeing Acorn Type'!$C$14:$C$48,'Type Sorted'!B31)</f>
        <v>1.5</v>
      </c>
      <c r="D31" s="40" t="str">
        <f ca="1">INDEX('Wellbeing Acorn Type'!D$14:D$48,'Type Sorted'!$B31)</f>
        <v>Countryside Complacency</v>
      </c>
      <c r="E31" s="40"/>
      <c r="F31" s="40"/>
      <c r="G31" s="40"/>
      <c r="H31" s="40"/>
      <c r="I31" s="40"/>
      <c r="J31" s="40"/>
      <c r="K31" s="40"/>
      <c r="L31" s="40"/>
      <c r="M31" s="40"/>
      <c r="N31" s="40"/>
      <c r="O31" s="40"/>
      <c r="P31" s="206">
        <f ca="1">INDEX('Wellbeing Acorn Type'!E$14:E$48,'Type Sorted'!$B31)</f>
        <v>1</v>
      </c>
      <c r="Q31" s="207">
        <f ca="1">INDEX('Wellbeing Acorn Type'!F$14:F$48,'Type Sorted'!$B31)</f>
        <v>0.01</v>
      </c>
      <c r="R31" s="206">
        <f ca="1">INDEX('Wellbeing Acorn Type'!G$14:G$48,'Type Sorted'!$B31)</f>
        <v>12098</v>
      </c>
      <c r="S31" s="207">
        <f ca="1">INDEX('Wellbeing Acorn Type'!H$14:H$48,'Type Sorted'!$B31)</f>
        <v>3.4726348451838647E-2</v>
      </c>
      <c r="T31" s="207">
        <f ca="1">INDEX('Wellbeing Acorn Type'!I$14:I$48,'Type Sorted'!$B31)</f>
        <v>8.2658290626549838E-5</v>
      </c>
      <c r="U31" s="227">
        <f ca="1">INDEX('Wellbeing Acorn Type'!J$14:J$48,'Type Sorted'!$B31)</f>
        <v>-1.3505329981472758</v>
      </c>
      <c r="V31" s="208">
        <f ca="1">INDEX('Wellbeing Acorn Type'!K$14:K$48,'Type Sorted'!$B31)</f>
        <v>28.796577946768064</v>
      </c>
      <c r="W31" s="208"/>
    </row>
    <row r="32" spans="1:23" ht="20.149999999999999" customHeight="1">
      <c r="A32" s="225">
        <v>20</v>
      </c>
      <c r="B32" s="225">
        <f ca="1">MATCH(A32,'Wellbeing Acorn Type'!$Q$14:$Q$48,0)</f>
        <v>30</v>
      </c>
      <c r="C32" s="226" t="str">
        <f ca="1">INDEX('Wellbeing Acorn Type'!$C$14:$C$48,'Type Sorted'!B32)</f>
        <v>4.24</v>
      </c>
      <c r="D32" s="40" t="str">
        <f ca="1">INDEX('Wellbeing Acorn Type'!D$14:D$48,'Type Sorted'!$B32)</f>
        <v>Five-A-Day Greys</v>
      </c>
      <c r="E32" s="40"/>
      <c r="F32" s="40"/>
      <c r="G32" s="40"/>
      <c r="H32" s="40"/>
      <c r="I32" s="40"/>
      <c r="J32" s="40"/>
      <c r="K32" s="40"/>
      <c r="L32" s="40"/>
      <c r="M32" s="40"/>
      <c r="N32" s="40"/>
      <c r="O32" s="40"/>
      <c r="P32" s="206">
        <f ca="1">INDEX('Wellbeing Acorn Type'!E$14:E$48,'Type Sorted'!$B32)</f>
        <v>2</v>
      </c>
      <c r="Q32" s="207">
        <f ca="1">INDEX('Wellbeing Acorn Type'!F$14:F$48,'Type Sorted'!$B32)</f>
        <v>0.02</v>
      </c>
      <c r="R32" s="206">
        <f ca="1">INDEX('Wellbeing Acorn Type'!G$14:G$48,'Type Sorted'!$B32)</f>
        <v>30382</v>
      </c>
      <c r="S32" s="207">
        <f ca="1">INDEX('Wellbeing Acorn Type'!H$14:H$48,'Type Sorted'!$B32)</f>
        <v>8.7209118752170758E-2</v>
      </c>
      <c r="T32" s="207">
        <f ca="1">INDEX('Wellbeing Acorn Type'!I$14:I$48,'Type Sorted'!$B32)</f>
        <v>6.582845105654664E-5</v>
      </c>
      <c r="U32" s="227">
        <f ca="1">INDEX('Wellbeing Acorn Type'!J$14:J$48,'Type Sorted'!$B32)</f>
        <v>-2.382108866175316</v>
      </c>
      <c r="V32" s="208">
        <f ca="1">INDEX('Wellbeing Acorn Type'!K$14:K$48,'Type Sorted'!$B32)</f>
        <v>22.933381607530777</v>
      </c>
      <c r="W32" s="208"/>
    </row>
    <row r="33" spans="1:28" ht="20.149999999999999" customHeight="1">
      <c r="A33" s="225">
        <v>21</v>
      </c>
      <c r="B33" s="225">
        <f ca="1">MATCH(A33,'Wellbeing Acorn Type'!$Q$14:$Q$48,0)</f>
        <v>25</v>
      </c>
      <c r="C33" s="226" t="str">
        <f ca="1">INDEX('Wellbeing Acorn Type'!$C$14:$C$48,'Type Sorted'!B33)</f>
        <v>4.19</v>
      </c>
      <c r="D33" s="40" t="str">
        <f ca="1">INDEX('Wellbeing Acorn Type'!D$14:D$48,'Type Sorted'!$B33)</f>
        <v>Relishing Retirement</v>
      </c>
      <c r="E33" s="40"/>
      <c r="F33" s="40"/>
      <c r="G33" s="40"/>
      <c r="H33" s="40"/>
      <c r="I33" s="40"/>
      <c r="J33" s="40"/>
      <c r="K33" s="40"/>
      <c r="L33" s="40"/>
      <c r="M33" s="40"/>
      <c r="N33" s="40"/>
      <c r="O33" s="40"/>
      <c r="P33" s="206">
        <f ca="1">INDEX('Wellbeing Acorn Type'!E$14:E$48,'Type Sorted'!$B33)</f>
        <v>3</v>
      </c>
      <c r="Q33" s="207">
        <f ca="1">INDEX('Wellbeing Acorn Type'!F$14:F$48,'Type Sorted'!$B33)</f>
        <v>0.03</v>
      </c>
      <c r="R33" s="206">
        <f ca="1">INDEX('Wellbeing Acorn Type'!G$14:G$48,'Type Sorted'!$B33)</f>
        <v>48853</v>
      </c>
      <c r="S33" s="207">
        <f ca="1">INDEX('Wellbeing Acorn Type'!H$14:H$48,'Type Sorted'!$B33)</f>
        <v>0.14022865770521353</v>
      </c>
      <c r="T33" s="207">
        <f ca="1">INDEX('Wellbeing Acorn Type'!I$14:I$48,'Type Sorted'!$B33)</f>
        <v>6.1408715943749617E-5</v>
      </c>
      <c r="U33" s="227">
        <f ca="1">INDEX('Wellbeing Acorn Type'!J$14:J$48,'Type Sorted'!$B33)</f>
        <v>-3.1745680995582632</v>
      </c>
      <c r="V33" s="208">
        <f ca="1">INDEX('Wellbeing Acorn Type'!K$14:K$48,'Type Sorted'!$B33)</f>
        <v>21.393629869199433</v>
      </c>
      <c r="W33" s="208"/>
    </row>
    <row r="34" spans="1:28" ht="20.149999999999999" customHeight="1">
      <c r="A34" s="225">
        <v>22</v>
      </c>
      <c r="B34" s="225">
        <f ca="1">MATCH(A34,'Wellbeing Acorn Type'!$Q$14:$Q$48,0)</f>
        <v>26</v>
      </c>
      <c r="C34" s="226" t="str">
        <f ca="1">INDEX('Wellbeing Acorn Type'!$C$14:$C$48,'Type Sorted'!B34)</f>
        <v>4.20</v>
      </c>
      <c r="D34" s="40" t="str">
        <f ca="1">INDEX('Wellbeing Acorn Type'!D$14:D$48,'Type Sorted'!$B34)</f>
        <v>Perky Pensioners</v>
      </c>
      <c r="E34" s="40"/>
      <c r="F34" s="40"/>
      <c r="G34" s="40"/>
      <c r="H34" s="40"/>
      <c r="I34" s="40"/>
      <c r="J34" s="40"/>
      <c r="K34" s="40"/>
      <c r="L34" s="40"/>
      <c r="M34" s="40"/>
      <c r="N34" s="40"/>
      <c r="O34" s="40"/>
      <c r="P34" s="206">
        <f ca="1">INDEX('Wellbeing Acorn Type'!E$14:E$48,'Type Sorted'!$B34)</f>
        <v>1</v>
      </c>
      <c r="Q34" s="207">
        <f ca="1">INDEX('Wellbeing Acorn Type'!F$14:F$48,'Type Sorted'!$B34)</f>
        <v>0.01</v>
      </c>
      <c r="R34" s="206">
        <f ca="1">INDEX('Wellbeing Acorn Type'!G$14:G$48,'Type Sorted'!$B34)</f>
        <v>25084</v>
      </c>
      <c r="S34" s="207">
        <f ca="1">INDEX('Wellbeing Acorn Type'!H$14:H$48,'Type Sorted'!$B34)</f>
        <v>7.2001630398902353E-2</v>
      </c>
      <c r="T34" s="207">
        <f ca="1">INDEX('Wellbeing Acorn Type'!I$14:I$48,'Type Sorted'!$B34)</f>
        <v>3.9866050071758887E-5</v>
      </c>
      <c r="U34" s="227">
        <f ca="1">INDEX('Wellbeing Acorn Type'!J$14:J$48,'Type Sorted'!$B34)</f>
        <v>-2.3986028089908524</v>
      </c>
      <c r="V34" s="208">
        <f ca="1">INDEX('Wellbeing Acorn Type'!K$14:K$48,'Type Sorted'!$B34)</f>
        <v>13.888574390049435</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106</v>
      </c>
      <c r="S36" s="207">
        <f ca="1">INDEX('Wellbeing Acorn Type'!H$14:H$48,'Type Sorted'!$B36)</f>
        <v>3.0426458388947735E-4</v>
      </c>
      <c r="T36" s="207">
        <f ca="1">INDEX('Wellbeing Acorn Type'!I$14:I$48,'Type Sorted'!$B36)</f>
        <v>0</v>
      </c>
      <c r="U36" s="227">
        <f ca="1">INDEX('Wellbeing Acorn Type'!J$14:J$48,'Type Sorted'!$B36)</f>
        <v>-0.17445835864266954</v>
      </c>
      <c r="V36" s="208">
        <f ca="1">INDEX('Wellbeing Acorn Type'!K$14:K$48,'Type Sorted'!$B36)</f>
        <v>0</v>
      </c>
      <c r="W36" s="208"/>
    </row>
    <row r="37" spans="1:28" ht="20.149999999999999" customHeight="1">
      <c r="A37" s="225">
        <v>25</v>
      </c>
      <c r="B37" s="225">
        <f ca="1">MATCH(A37,'Wellbeing Acorn Type'!$Q$14:$Q$48,0)</f>
        <v>34</v>
      </c>
      <c r="C37" s="226" t="str">
        <f ca="1">INDEX('Wellbeing Acorn Type'!$C$14:$C$48,'Type Sorted'!B37)</f>
        <v>60</v>
      </c>
      <c r="D37" s="40" t="str">
        <f ca="1">INDEX('Wellbeing Acorn Type'!D$14:D$48,'Type Sorted'!$B37)</f>
        <v>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237</v>
      </c>
      <c r="S37" s="207">
        <f ca="1">INDEX('Wellbeing Acorn Type'!H$14:H$48,'Type Sorted'!$B37)</f>
        <v>6.8028968284722759E-4</v>
      </c>
      <c r="T37" s="207">
        <f ca="1">INDEX('Wellbeing Acorn Type'!I$14:I$48,'Type Sorted'!$B37)</f>
        <v>0</v>
      </c>
      <c r="U37" s="227">
        <f ca="1">INDEX('Wellbeing Acorn Type'!J$14:J$48,'Type Sorted'!$B37)</f>
        <v>-0.26091239754909296</v>
      </c>
      <c r="V37" s="208">
        <f ca="1">INDEX('Wellbeing Acorn Type'!K$14:K$48,'Type Sorted'!$B37)</f>
        <v>0</v>
      </c>
      <c r="W37" s="208"/>
    </row>
    <row r="38" spans="1:28" ht="20.149999999999999" customHeight="1">
      <c r="A38" s="225">
        <v>26</v>
      </c>
      <c r="B38" s="225">
        <f ca="1">MATCH(A38,'Wellbeing Acorn Type'!$Q$14:$Q$48,0)</f>
        <v>27</v>
      </c>
      <c r="C38" s="226" t="str">
        <f ca="1">INDEX('Wellbeing Acorn Type'!$C$14:$C$48,'Type Sorted'!B38)</f>
        <v>4.21</v>
      </c>
      <c r="D38" s="40" t="str">
        <f ca="1">INDEX('Wellbeing Acorn Type'!D$14:D$48,'Type Sorted'!$B38)</f>
        <v>Sensible Seniors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5253</v>
      </c>
      <c r="S38" s="207">
        <f ca="1">INDEX('Wellbeing Acorn Type'!H$14:H$48,'Type Sorted'!$B38)</f>
        <v>1.5078319426145513E-2</v>
      </c>
      <c r="T38" s="207">
        <f ca="1">INDEX('Wellbeing Acorn Type'!I$14:I$48,'Type Sorted'!$B38)</f>
        <v>0</v>
      </c>
      <c r="U38" s="227">
        <f ca="1">INDEX('Wellbeing Acorn Type'!J$14:J$48,'Type Sorted'!$B38)</f>
        <v>-1.2373017322764934</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1307</v>
      </c>
      <c r="S39" s="207">
        <f ca="1">INDEX('Wellbeing Acorn Type'!H$14:H$48,'Type Sorted'!$B39)</f>
        <v>3.7516397277693098E-3</v>
      </c>
      <c r="T39" s="207">
        <f ca="1">INDEX('Wellbeing Acorn Type'!I$14:I$48,'Type Sorted'!$B39)</f>
        <v>0</v>
      </c>
      <c r="U39" s="227">
        <f ca="1">INDEX('Wellbeing Acorn Type'!J$14:J$48,'Type Sorted'!$B39)</f>
        <v>-0.61365849874694689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100</v>
      </c>
      <c r="Q41" s="230"/>
      <c r="R41" s="229">
        <f ca="1">SUM(R13:R40)</f>
        <v>348381</v>
      </c>
      <c r="S41" s="17"/>
      <c r="T41" s="221">
        <f ca="1">IF(R41&gt;0,P41/R41,0)</f>
        <v>2.870420602730918E-4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v>
      </c>
      <c r="B53" s="231">
        <f ca="1">IF($A53=B$52,$V13,100)</f>
        <v>100</v>
      </c>
      <c r="C53" s="231">
        <f t="shared" ref="C53:AB53" ca="1" si="0">IF($A53=C$52,$V13,100)</f>
        <v>500.54741379310343</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10</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260.24477091633463</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3</v>
      </c>
      <c r="B55" s="231">
        <f t="shared" ca="1" si="1"/>
        <v>100</v>
      </c>
      <c r="C55" s="231">
        <f t="shared" ca="1" si="1"/>
        <v>100</v>
      </c>
      <c r="D55" s="231">
        <f t="shared" ca="1" si="1"/>
        <v>224.11784314872213</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61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184.0364500792393</v>
      </c>
    </row>
    <row r="57" spans="1:28" ht="15" hidden="1" customHeight="1">
      <c r="A57" s="231">
        <f ca="1">INDEX('Wellbeing Acorn Type'!$R$14:$R$48,'Type Sorted'!B17)</f>
        <v>12</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166.37106017191979</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17</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158.03772728991041</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13</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141.00688073394497</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23</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136.94221698113208</v>
      </c>
      <c r="Y60" s="231">
        <f t="shared" ca="1" si="1"/>
        <v>100</v>
      </c>
      <c r="Z60" s="231">
        <f t="shared" ca="1" si="1"/>
        <v>100</v>
      </c>
      <c r="AA60" s="231">
        <f t="shared" ca="1" si="1"/>
        <v>100</v>
      </c>
      <c r="AB60" s="231">
        <f t="shared" ca="1" si="1"/>
        <v>100</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132.91911484166349</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115.2282198848978</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6</v>
      </c>
      <c r="B63" s="231">
        <f t="shared" ca="1" si="1"/>
        <v>100</v>
      </c>
      <c r="C63" s="231">
        <f t="shared" ca="1" si="1"/>
        <v>100</v>
      </c>
      <c r="D63" s="231">
        <f t="shared" ca="1" si="1"/>
        <v>100</v>
      </c>
      <c r="E63" s="231">
        <f t="shared" ca="1" si="1"/>
        <v>100</v>
      </c>
      <c r="F63" s="231">
        <f t="shared" ca="1" si="1"/>
        <v>100</v>
      </c>
      <c r="G63" s="231">
        <f t="shared" ca="1" si="1"/>
        <v>103.68482142857142</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11</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100.6009240542882</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7</v>
      </c>
      <c r="B65" s="231">
        <f t="shared" ca="1" si="3"/>
        <v>100</v>
      </c>
      <c r="C65" s="231">
        <f t="shared" ca="1" si="3"/>
        <v>100</v>
      </c>
      <c r="D65" s="231">
        <f t="shared" ca="1" si="3"/>
        <v>100</v>
      </c>
      <c r="E65" s="231">
        <f t="shared" ca="1" si="3"/>
        <v>100</v>
      </c>
      <c r="F65" s="231">
        <f t="shared" ca="1" si="3"/>
        <v>100</v>
      </c>
      <c r="G65" s="231">
        <f t="shared" ca="1" si="3"/>
        <v>100</v>
      </c>
      <c r="H65" s="231">
        <f t="shared" ca="1" si="3"/>
        <v>98.454429843153875</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4</v>
      </c>
      <c r="B66" s="231">
        <f t="shared" ca="1" si="3"/>
        <v>100</v>
      </c>
      <c r="C66" s="231">
        <f t="shared" ca="1" si="3"/>
        <v>100</v>
      </c>
      <c r="D66" s="231">
        <f t="shared" ca="1" si="3"/>
        <v>100</v>
      </c>
      <c r="E66" s="231">
        <f t="shared" ca="1" si="3"/>
        <v>98.066432090077413</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v>
      </c>
      <c r="B67" s="231">
        <f t="shared" ca="1" si="3"/>
        <v>91.993926590969096</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16</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77.704643797118251</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25</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59.949408474940846</v>
      </c>
      <c r="AA69" s="231">
        <f t="shared" ca="1" si="3"/>
        <v>100</v>
      </c>
      <c r="AB69" s="231">
        <f t="shared" ca="1" si="3"/>
        <v>100</v>
      </c>
    </row>
    <row r="70" spans="1:28" ht="15" hidden="1" customHeight="1">
      <c r="A70" s="231">
        <f ca="1">INDEX('Wellbeing Acorn Type'!$R$14:$R$48,'Type Sorted'!B30)</f>
        <v>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42.649323621227886</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5</v>
      </c>
      <c r="B71" s="231">
        <f t="shared" ca="1" si="3"/>
        <v>100</v>
      </c>
      <c r="C71" s="231">
        <f t="shared" ca="1" si="3"/>
        <v>100</v>
      </c>
      <c r="D71" s="231">
        <f t="shared" ca="1" si="3"/>
        <v>100</v>
      </c>
      <c r="E71" s="231">
        <f t="shared" ca="1" si="3"/>
        <v>100</v>
      </c>
      <c r="F71" s="231">
        <f t="shared" ca="1" si="3"/>
        <v>28.796577946768064</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24</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22.933381607530777</v>
      </c>
      <c r="Z72" s="231">
        <f t="shared" ca="1" si="3"/>
        <v>100</v>
      </c>
      <c r="AA72" s="231">
        <f t="shared" ca="1" si="3"/>
        <v>100</v>
      </c>
      <c r="AB72" s="231">
        <f t="shared" ca="1" si="3"/>
        <v>100</v>
      </c>
    </row>
    <row r="73" spans="1:28" ht="15" hidden="1" customHeight="1">
      <c r="A73" s="231">
        <f ca="1">INDEX('Wellbeing Acorn Type'!$R$14:$R$48,'Type Sorted'!B33)</f>
        <v>19</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21.393629869199433</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20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13.888574390049435</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0</v>
      </c>
      <c r="AB77" s="231">
        <f t="shared" ca="1" si="5"/>
        <v>100</v>
      </c>
    </row>
    <row r="78" spans="1:28" ht="15" hidden="1" customHeight="1">
      <c r="A78" s="231">
        <f ca="1">INDEX('Wellbeing Acorn Type'!$R$14:$R$48,'Type Sorted'!B38)</f>
        <v>21</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6A34C-2188-41B7-A5DE-3C47804F1AC6}">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01690-EDFE-4CBE-86E9-0912698F7525}">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0.13996938775510206</v>
      </c>
      <c r="H2" s="245" cm="1">
        <f t="array" ref="H2:H797">INDEX('Data - Knowledge'!J:J,MATCH(_xlfn.ANCHORARRAY('Features Data'!A2),'Data - Knowledge'!A:A,0))</f>
        <v>107.81312785858871</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8.0204081632653072E-3</v>
      </c>
      <c r="H3" s="245">
        <v>113.45569587939683</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1.9551020408163266E-2</v>
      </c>
      <c r="H4" s="245">
        <v>105.36067488097088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2.3714285714285712E-2</v>
      </c>
      <c r="H5" s="245">
        <v>117.12894102649203</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2.1163265306122451E-2</v>
      </c>
      <c r="H6" s="245">
        <v>109.9141606451883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2.2000000000000002E-2</v>
      </c>
      <c r="H7" s="245">
        <v>114.3782243003353</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5.969387755102043E-3</v>
      </c>
      <c r="H8" s="245">
        <v>118.13619576728398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3.8704081632653063E-2</v>
      </c>
      <c r="H9" s="245">
        <v>99.387963975434573</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1.0571428571428574E-2</v>
      </c>
      <c r="H10" s="245">
        <v>120.06280913562242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1.5632653061224494E-2</v>
      </c>
      <c r="H11" s="245">
        <v>108.9937176463531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1.2132653061224493E-2</v>
      </c>
      <c r="H12" s="245">
        <v>110.69002411342541</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0.17866326530612245</v>
      </c>
      <c r="H13" s="245">
        <v>102.25156362238592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3.0204081632653071E-3</v>
      </c>
      <c r="H14" s="245">
        <v>99.155611829033802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3.444897959183673E-2</v>
      </c>
      <c r="H15" s="245">
        <v>128.90607889012151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9.3959183673469421E-2</v>
      </c>
      <c r="H16" s="245">
        <v>105.05294051550993</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2.7336734693877554E-2</v>
      </c>
      <c r="H17" s="245">
        <v>109.69712041942338</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1.0918367346938778E-2</v>
      </c>
      <c r="H18" s="245">
        <v>100.23866812029574</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107.81312785858871</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4.9183673469387762E-3</v>
      </c>
      <c r="H19" s="245">
        <v>97.608211642309527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113.45569587939683</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1.0204081632653064E-3</v>
      </c>
      <c r="H20" s="245">
        <v>99.844775208197717</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105.36067488097088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1.0724489795918371E-2</v>
      </c>
      <c r="H21" s="245">
        <v>92.895651968618225</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117.12894102649203</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6.7653061224489811E-3</v>
      </c>
      <c r="H22" s="245">
        <v>89.818680155707355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109.9141606451883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1.0204081632653061E-5</v>
      </c>
      <c r="H23" s="245">
        <v>92.787355237843755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114.3782243003353</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9.3163265306122484E-3</v>
      </c>
      <c r="H24" s="245">
        <v>97.466287051041988</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118.13619576728398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1.5418367346938779E-2</v>
      </c>
      <c r="H25" s="245">
        <v>95.351407890529018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99.387963975434573</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8.0102040816326554E-3</v>
      </c>
      <c r="H26" s="245">
        <v>100.19232464632771</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120.06280913562242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6.546938775510204E-2</v>
      </c>
      <c r="H27" s="245">
        <v>112.18040050120601</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108.9937176463531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1.0510204081632655E-3</v>
      </c>
      <c r="H28" s="245">
        <v>100.68218532979645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110.69002411342541</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102.25156362238592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4.9908163265306123E-2</v>
      </c>
      <c r="H30" s="245">
        <v>112.52796972383676</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99.155611829033802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5.2673469387755099E-2</v>
      </c>
      <c r="H31" s="245">
        <v>110.2576394335907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128.90607889012151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3.2551020408163279E-3</v>
      </c>
      <c r="H32" s="245">
        <v>125.31293325426796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105.05294051550993</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3.6020408163265315E-3</v>
      </c>
      <c r="H33" s="245">
        <v>125.08322683726783</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109.69712041942338</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3.010204081632654E-3</v>
      </c>
      <c r="H34" s="245">
        <v>99.422111286053166</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100.23866812029574</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7.8775510204081665E-3</v>
      </c>
      <c r="H35" s="245">
        <v>124.17354347774629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97.608211642309527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5.9489795918367368E-3</v>
      </c>
      <c r="H36" s="245">
        <v>103.65166255157538</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99.844775208197717</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0.24768367346938783</v>
      </c>
      <c r="H37" s="245">
        <v>132.77945018666941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92.895651968618225</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0.23018367346938773</v>
      </c>
      <c r="H38" s="245">
        <v>106.96502283739413</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89.818680155707355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0.26266326530612238</v>
      </c>
      <c r="H39" s="245">
        <v>94.013995586523563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92.787355237843755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0.29011224489795923</v>
      </c>
      <c r="H40" s="245">
        <v>96.025807819292226</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97.466287051041988</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0.42304081632653068</v>
      </c>
      <c r="H41" s="245">
        <v>100.63785481366688</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95.351407890529018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4.5377551020408163E-2</v>
      </c>
      <c r="H42" s="245">
        <v>116.98611161526644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100.19232464632771</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1.8755102040816325E-2</v>
      </c>
      <c r="H43" s="245">
        <v>131.97135151832504</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112.18040050120601</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0.20990816326530609</v>
      </c>
      <c r="H44" s="245">
        <v>104.79087975331205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100.68218532979645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0.18464285714285714</v>
      </c>
      <c r="H45" s="245">
        <v>113.91028534091367</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8.0091836734693903E-2</v>
      </c>
      <c r="H46" s="245">
        <v>116.37255753112343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112.52796972383676</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4.2755102040816319E-2</v>
      </c>
      <c r="H47" s="245">
        <v>128.03534978881538</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110.2576394335907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0.18151020408163263</v>
      </c>
      <c r="H48" s="245">
        <v>106.24359967762544</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125.31293325426796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0.25854081632653059</v>
      </c>
      <c r="H49" s="245">
        <v>121.88528202134547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125.08322683726783</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0.29517346938775513</v>
      </c>
      <c r="H50" s="245">
        <v>114.4749827332834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99.422111286053166</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0.34031632653061222</v>
      </c>
      <c r="H51" s="245">
        <v>114.27502960947076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124.17354347774629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0.13854081632653062</v>
      </c>
      <c r="H52" s="245">
        <v>120.75840036626569</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103.65166255157538</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0.12581632653061223</v>
      </c>
      <c r="H53" s="245">
        <v>126.99823273385459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0.10925510204081632</v>
      </c>
      <c r="H54" s="245">
        <v>129.06221129959312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7.8408163265306127E-2</v>
      </c>
      <c r="H55" s="245">
        <v>134.89418605722562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0.12762244897959182</v>
      </c>
      <c r="H56" s="245">
        <v>127.12817607227984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0.18443877551020407</v>
      </c>
      <c r="H57" s="245">
        <v>114.21164908905381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0.26953061224489794</v>
      </c>
      <c r="H58" s="245">
        <v>114.92846764440752</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0.10644897959183672</v>
      </c>
      <c r="H59" s="245">
        <v>124.48489441200753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0.10924489795918368</v>
      </c>
      <c r="H60" s="245">
        <v>131.2061891161747</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0.15576530612244902</v>
      </c>
      <c r="H61" s="245">
        <v>120.54724334145182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0.15671428571428569</v>
      </c>
      <c r="H62" s="245">
        <v>118.62722823027167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6.5714285714285725E-2</v>
      </c>
      <c r="H63" s="245">
        <v>116.08940898143591</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5.2255102040816334E-2</v>
      </c>
      <c r="H64" s="245">
        <v>115.98354066446039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3.68469387755102E-2</v>
      </c>
      <c r="H65" s="245">
        <v>113.08901873462906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3.5326530612244889E-2</v>
      </c>
      <c r="H66" s="245">
        <v>112.2246689140994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1.8316326530612246E-2</v>
      </c>
      <c r="H67" s="245">
        <v>120.34965105874653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6.748979591836736E-2</v>
      </c>
      <c r="H68" s="245">
        <v>124.20520060425496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1.1938775510204086E-2</v>
      </c>
      <c r="H69" s="245">
        <v>121.80703745551307</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6.4112244897959192E-2</v>
      </c>
      <c r="H70" s="245">
        <v>124.23360107786469</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4.6500000000000014E-2</v>
      </c>
      <c r="H71" s="245">
        <v>127.13840264658242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9.7275510204081622E-2</v>
      </c>
      <c r="H72" s="245">
        <v>115.82871316960367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0.10135714285714287</v>
      </c>
      <c r="H73" s="245">
        <v>131.58377233367423</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0.42652040816326531</v>
      </c>
      <c r="H74" s="245">
        <v>116.29659130691007</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0.29042857142857137</v>
      </c>
      <c r="H75" s="245">
        <v>126.54542685587063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0.17859183673469389</v>
      </c>
      <c r="H76" s="245">
        <v>134.09347192269516</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4.1428571428571426E-2</v>
      </c>
      <c r="H77" s="245">
        <v>137.39718272529174</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0.15580612244897957</v>
      </c>
      <c r="H78" s="245">
        <v>117.44543334662197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0.34844897959183679</v>
      </c>
      <c r="H79" s="245">
        <v>117.25129706238219</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0.43784693877551012</v>
      </c>
      <c r="H80" s="245">
        <v>114.57329858338896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0.46247959183673465</v>
      </c>
      <c r="H81" s="245">
        <v>114.18944026402298</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3.9183673469387762E-3</v>
      </c>
      <c r="H82" s="245">
        <v>97.906940367687142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2.2734693877551022E-2</v>
      </c>
      <c r="H83" s="245">
        <v>95.291400719592716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2.5397959183673473E-2</v>
      </c>
      <c r="H84" s="245">
        <v>101.59014925929397</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1.322448979591837E-2</v>
      </c>
      <c r="H85" s="245">
        <v>100.80743761831216</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0.93534693877551034</v>
      </c>
      <c r="H86" s="245">
        <v>100.09466252332683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0.95303061224489805</v>
      </c>
      <c r="H87" s="245">
        <v>100.05832652408387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1.5714285714285715E-2</v>
      </c>
      <c r="H88" s="245">
        <v>101.17360363117685</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1.4E-2</v>
      </c>
      <c r="H89" s="245">
        <v>97.092176114014663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1.1867346938775513E-2</v>
      </c>
      <c r="H90" s="245">
        <v>98.211405253082347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3.8775510204081647E-3</v>
      </c>
      <c r="H91" s="245">
        <v>96.589493464378208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1.9489795918367352E-3</v>
      </c>
      <c r="H92" s="245">
        <v>107.63732615571998</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0.96777551020408148</v>
      </c>
      <c r="H93" s="245">
        <v>100.1495262817774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2.3632653061224494E-2</v>
      </c>
      <c r="H94" s="245">
        <v>96.411332891646339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5.56122448979592E-3</v>
      </c>
      <c r="H95" s="245">
        <v>93.421780431969722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1.6632653061224494E-3</v>
      </c>
      <c r="H96" s="245">
        <v>90.858412827333453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0.18856122448979587</v>
      </c>
      <c r="H100" s="245">
        <v>110.11408922663155</v>
      </c>
    </row>
    <row r="101" spans="1:35">
      <c r="A101" s="86" t="str">
        <v>scghqb_sleeploss</v>
      </c>
      <c r="B101" s="239">
        <v>100</v>
      </c>
      <c r="C101" s="86" t="s">
        <v>373</v>
      </c>
      <c r="D101" s="241">
        <f>COUNTIF($C$1:$C101,C101)</f>
        <v>2</v>
      </c>
      <c r="E101" s="241" t="str">
        <f t="shared" si="13"/>
        <v>Wellbeing (GHQ)2</v>
      </c>
      <c r="F101" s="86" t="s">
        <v>376</v>
      </c>
      <c r="G101" s="242">
        <v>0.16093877551020408</v>
      </c>
      <c r="H101" s="245">
        <v>109.16952343851885</v>
      </c>
    </row>
    <row r="102" spans="1:35">
      <c r="A102" s="86" t="str">
        <v>scghqc_usefulrole</v>
      </c>
      <c r="B102" s="239">
        <v>101</v>
      </c>
      <c r="C102" s="86" t="s">
        <v>373</v>
      </c>
      <c r="D102" s="241">
        <f>COUNTIF($C$1:$C102,C102)</f>
        <v>3</v>
      </c>
      <c r="E102" s="241" t="str">
        <f t="shared" si="13"/>
        <v>Wellbeing (GHQ)3</v>
      </c>
      <c r="F102" s="86" t="s">
        <v>378</v>
      </c>
      <c r="G102" s="242">
        <v>0.1665204081632653</v>
      </c>
      <c r="H102" s="245">
        <v>112.36946950542794</v>
      </c>
    </row>
    <row r="103" spans="1:35">
      <c r="A103" s="86" t="str">
        <v>scghqd_decisions</v>
      </c>
      <c r="B103" s="239">
        <v>102</v>
      </c>
      <c r="C103" s="86" t="s">
        <v>373</v>
      </c>
      <c r="D103" s="241">
        <f>COUNTIF($C$1:$C103,C103)</f>
        <v>4</v>
      </c>
      <c r="E103" s="241" t="str">
        <f t="shared" si="13"/>
        <v>Wellbeing (GHQ)4</v>
      </c>
      <c r="F103" s="86" t="s">
        <v>380</v>
      </c>
      <c r="G103" s="242">
        <v>0.10830612244897959</v>
      </c>
      <c r="H103" s="245">
        <v>108.54143771897033</v>
      </c>
    </row>
    <row r="104" spans="1:35">
      <c r="A104" s="86" t="str">
        <v>scghqe_strain</v>
      </c>
      <c r="B104" s="239">
        <v>103</v>
      </c>
      <c r="C104" s="86" t="s">
        <v>373</v>
      </c>
      <c r="D104" s="241">
        <f>COUNTIF($C$1:$C104,C104)</f>
        <v>5</v>
      </c>
      <c r="E104" s="241" t="str">
        <f t="shared" si="13"/>
        <v>Wellbeing (GHQ)5</v>
      </c>
      <c r="F104" s="86" t="s">
        <v>382</v>
      </c>
      <c r="G104" s="242">
        <v>0.22523469387755107</v>
      </c>
      <c r="H104" s="245">
        <v>104.8343342149693</v>
      </c>
    </row>
    <row r="105" spans="1:35">
      <c r="A105" s="86" t="str">
        <v>scghqf_difficulties</v>
      </c>
      <c r="B105" s="239">
        <v>104</v>
      </c>
      <c r="C105" s="86" t="s">
        <v>373</v>
      </c>
      <c r="D105" s="241">
        <f>COUNTIF($C$1:$C105,C105)</f>
        <v>6</v>
      </c>
      <c r="E105" s="241" t="str">
        <f t="shared" si="13"/>
        <v>Wellbeing (GHQ)6</v>
      </c>
      <c r="F105" s="86" t="s">
        <v>384</v>
      </c>
      <c r="G105" s="242">
        <v>0.15603061224489798</v>
      </c>
      <c r="H105" s="245">
        <v>111.03537884607778</v>
      </c>
    </row>
    <row r="106" spans="1:35">
      <c r="A106" s="86" t="str">
        <v>scghqg_enjoyactivs</v>
      </c>
      <c r="B106" s="239">
        <v>105</v>
      </c>
      <c r="C106" s="86" t="s">
        <v>373</v>
      </c>
      <c r="D106" s="241">
        <f>COUNTIF($C$1:$C106,C106)</f>
        <v>7</v>
      </c>
      <c r="E106" s="241" t="str">
        <f t="shared" si="13"/>
        <v>Wellbeing (GHQ)7</v>
      </c>
      <c r="F106" s="86" t="s">
        <v>386</v>
      </c>
      <c r="G106" s="242">
        <v>0.18858163265306122</v>
      </c>
      <c r="H106" s="245">
        <v>109.38582365874665</v>
      </c>
    </row>
    <row r="107" spans="1:35">
      <c r="A107" s="86" t="str">
        <v>scghqh_faceproblems</v>
      </c>
      <c r="B107" s="239">
        <v>106</v>
      </c>
      <c r="C107" s="86" t="s">
        <v>373</v>
      </c>
      <c r="D107" s="241">
        <f>COUNTIF($C$1:$C107,C107)</f>
        <v>8</v>
      </c>
      <c r="E107" s="241" t="str">
        <f t="shared" si="13"/>
        <v>Wellbeing (GHQ)8</v>
      </c>
      <c r="F107" s="86" t="s">
        <v>388</v>
      </c>
      <c r="G107" s="242">
        <v>0.12432653061224487</v>
      </c>
      <c r="H107" s="245">
        <v>113.68084645111666</v>
      </c>
    </row>
    <row r="108" spans="1:35">
      <c r="A108" s="86" t="str">
        <v>scghqi_depressed</v>
      </c>
      <c r="B108" s="239">
        <v>107</v>
      </c>
      <c r="C108" s="86" t="s">
        <v>373</v>
      </c>
      <c r="D108" s="241">
        <f>COUNTIF($C$1:$C108,C108)</f>
        <v>9</v>
      </c>
      <c r="E108" s="241" t="str">
        <f t="shared" si="13"/>
        <v>Wellbeing (GHQ)9</v>
      </c>
      <c r="F108" s="86" t="s">
        <v>390</v>
      </c>
      <c r="G108" s="242">
        <v>0.21620408163265301</v>
      </c>
      <c r="H108" s="245">
        <v>107.89133879882668</v>
      </c>
    </row>
    <row r="109" spans="1:35">
      <c r="A109" s="86" t="str">
        <v>scghqj_confidence</v>
      </c>
      <c r="B109" s="239">
        <v>108</v>
      </c>
      <c r="C109" s="86" t="s">
        <v>373</v>
      </c>
      <c r="D109" s="241">
        <f>COUNTIF($C$1:$C109,C109)</f>
        <v>10</v>
      </c>
      <c r="E109" s="241" t="str">
        <f t="shared" si="13"/>
        <v>Wellbeing (GHQ)10</v>
      </c>
      <c r="F109" s="86" t="s">
        <v>392</v>
      </c>
      <c r="G109" s="242">
        <v>0.18554081632653063</v>
      </c>
      <c r="H109" s="245">
        <v>109.46420107633894</v>
      </c>
    </row>
    <row r="110" spans="1:35">
      <c r="A110" s="86" t="str">
        <v>scghqk_selfworth</v>
      </c>
      <c r="B110" s="239">
        <v>109</v>
      </c>
      <c r="C110" s="86" t="s">
        <v>373</v>
      </c>
      <c r="D110" s="241">
        <f>COUNTIF($C$1:$C110,C110)</f>
        <v>11</v>
      </c>
      <c r="E110" s="241" t="str">
        <f t="shared" si="13"/>
        <v>Wellbeing (GHQ)11</v>
      </c>
      <c r="F110" s="86" t="s">
        <v>111</v>
      </c>
      <c r="G110" s="242">
        <v>0.1111326530612245</v>
      </c>
      <c r="H110" s="245">
        <v>116.33075529128971</v>
      </c>
    </row>
    <row r="111" spans="1:35">
      <c r="A111" s="86" t="str">
        <v>scghql_happiness</v>
      </c>
      <c r="B111" s="239">
        <v>110</v>
      </c>
      <c r="C111" s="86" t="s">
        <v>373</v>
      </c>
      <c r="D111" s="241">
        <f>COUNTIF($C$1:$C111,C111)</f>
        <v>12</v>
      </c>
      <c r="E111" s="241" t="str">
        <f t="shared" si="13"/>
        <v>Wellbeing (GHQ)12</v>
      </c>
      <c r="F111" s="86" t="s">
        <v>109</v>
      </c>
      <c r="G111" s="242">
        <v>0.15985714285714284</v>
      </c>
      <c r="H111" s="245">
        <v>107.33625421587301</v>
      </c>
    </row>
    <row r="112" spans="1:35">
      <c r="A112" s="86" t="str">
        <v>SCOPNGBHA</v>
      </c>
      <c r="B112" s="239">
        <v>111</v>
      </c>
      <c r="C112" s="86" t="s">
        <v>395</v>
      </c>
      <c r="D112" s="241">
        <f>COUNTIF($C$1:$C112,C112)</f>
        <v>1</v>
      </c>
      <c r="E112" s="241" t="str">
        <f t="shared" si="13"/>
        <v>Isolation1</v>
      </c>
      <c r="F112" s="86" t="s">
        <v>396</v>
      </c>
      <c r="G112" s="242">
        <v>9.0153061224489808E-2</v>
      </c>
      <c r="H112" s="245">
        <v>112.6513466181416</v>
      </c>
    </row>
    <row r="113" spans="1:8">
      <c r="A113" s="86" t="str">
        <v>SCOPNGBHD</v>
      </c>
      <c r="B113" s="239">
        <v>112</v>
      </c>
      <c r="C113" s="86" t="s">
        <v>395</v>
      </c>
      <c r="D113" s="241">
        <f>COUNTIF($C$1:$C113,C113)</f>
        <v>2</v>
      </c>
      <c r="E113" s="241" t="str">
        <f t="shared" si="13"/>
        <v>Isolation2</v>
      </c>
      <c r="F113" s="86" t="s">
        <v>398</v>
      </c>
      <c r="G113" s="242">
        <v>0.39485714285714285</v>
      </c>
      <c r="H113" s="245">
        <v>108.24874214535703</v>
      </c>
    </row>
    <row r="114" spans="1:8">
      <c r="A114" s="86" t="str">
        <v>SCOPNGBHH</v>
      </c>
      <c r="B114" s="239">
        <v>113</v>
      </c>
      <c r="C114" s="86" t="s">
        <v>395</v>
      </c>
      <c r="D114" s="241">
        <f>COUNTIF($C$1:$C114,C114)</f>
        <v>3</v>
      </c>
      <c r="E114" s="241" t="str">
        <f t="shared" si="13"/>
        <v>Isolation3</v>
      </c>
      <c r="F114" s="86" t="s">
        <v>400</v>
      </c>
      <c r="G114" s="242">
        <v>0.15908163265306127</v>
      </c>
      <c r="H114" s="245">
        <v>107.26667052244281</v>
      </c>
    </row>
    <row r="115" spans="1:8">
      <c r="A115" s="86" t="str">
        <v>SCOPNGBHC</v>
      </c>
      <c r="B115" s="239">
        <v>114</v>
      </c>
      <c r="C115" s="86" t="s">
        <v>395</v>
      </c>
      <c r="D115" s="241">
        <f>COUNTIF($C$1:$C115,C115)</f>
        <v>4</v>
      </c>
      <c r="E115" s="241" t="str">
        <f t="shared" si="13"/>
        <v>Isolation4</v>
      </c>
      <c r="F115" s="86" t="s">
        <v>402</v>
      </c>
      <c r="G115" s="242">
        <v>0.282030612244898</v>
      </c>
      <c r="H115" s="245">
        <v>106.6786913368003</v>
      </c>
    </row>
    <row r="116" spans="1:8">
      <c r="A116" s="86" t="str">
        <v>SCOPNGBHA_x</v>
      </c>
      <c r="B116" s="239">
        <v>115</v>
      </c>
      <c r="C116" s="86" t="s">
        <v>395</v>
      </c>
      <c r="D116" s="241">
        <f>COUNTIF($C$1:$C116,C116)</f>
        <v>5</v>
      </c>
      <c r="E116" s="241" t="str">
        <f t="shared" si="13"/>
        <v>Isolation5</v>
      </c>
      <c r="F116" s="86" t="s">
        <v>404</v>
      </c>
      <c r="G116" s="242">
        <v>0.60561224489795906</v>
      </c>
      <c r="H116" s="245">
        <v>94.684948896269688</v>
      </c>
    </row>
    <row r="117" spans="1:8">
      <c r="A117" s="86" t="str">
        <v>SCOPNGBHD_x</v>
      </c>
      <c r="B117" s="239">
        <v>116</v>
      </c>
      <c r="C117" s="86" t="s">
        <v>395</v>
      </c>
      <c r="D117" s="241">
        <f>COUNTIF($C$1:$C117,C117)</f>
        <v>6</v>
      </c>
      <c r="E117" s="241" t="str">
        <f t="shared" si="13"/>
        <v>Isolation6</v>
      </c>
      <c r="F117" s="86" t="s">
        <v>406</v>
      </c>
      <c r="G117" s="242">
        <v>0.36628571428571427</v>
      </c>
      <c r="H117" s="245">
        <v>92.287569233282994</v>
      </c>
    </row>
    <row r="118" spans="1:8">
      <c r="A118" s="86" t="str">
        <v>SCOPNGBHH_x</v>
      </c>
      <c r="B118" s="239">
        <v>117</v>
      </c>
      <c r="C118" s="86" t="s">
        <v>395</v>
      </c>
      <c r="D118" s="241">
        <f>COUNTIF($C$1:$C118,C118)</f>
        <v>7</v>
      </c>
      <c r="E118" s="241" t="str">
        <f t="shared" si="13"/>
        <v>Isolation7</v>
      </c>
      <c r="F118" s="86" t="s">
        <v>408</v>
      </c>
      <c r="G118" s="242">
        <v>0.62677551020408173</v>
      </c>
      <c r="H118" s="245">
        <v>97.152183107584861</v>
      </c>
    </row>
    <row r="119" spans="1:8">
      <c r="A119" s="86" t="str">
        <v>SCOPNGBHC_x</v>
      </c>
      <c r="B119" s="239">
        <v>118</v>
      </c>
      <c r="C119" s="86" t="s">
        <v>395</v>
      </c>
      <c r="D119" s="241">
        <f>COUNTIF($C$1:$C119,C119)</f>
        <v>8</v>
      </c>
      <c r="E119" s="241" t="str">
        <f t="shared" si="13"/>
        <v>Isolation8</v>
      </c>
      <c r="F119" s="86" t="s">
        <v>410</v>
      </c>
      <c r="G119" s="242">
        <v>0.46056122448979581</v>
      </c>
      <c r="H119" s="245">
        <v>94.765890731405221</v>
      </c>
    </row>
    <row r="120" spans="1:8">
      <c r="A120" s="86" t="str">
        <v>ORGM5</v>
      </c>
      <c r="B120" s="239">
        <v>119</v>
      </c>
      <c r="C120" s="86" t="s">
        <v>412</v>
      </c>
      <c r="D120" s="241">
        <f>COUNTIF($C$1:$C120,C120)</f>
        <v>1</v>
      </c>
      <c r="E120" s="241" t="str">
        <f t="shared" si="13"/>
        <v>Community1</v>
      </c>
      <c r="F120" s="86" t="s">
        <v>413</v>
      </c>
      <c r="G120" s="242">
        <v>5.9132653061224491E-2</v>
      </c>
      <c r="H120" s="245">
        <v>90.807209790850379</v>
      </c>
    </row>
    <row r="121" spans="1:8">
      <c r="A121" s="86" t="str">
        <v>ORGM3</v>
      </c>
      <c r="B121" s="239">
        <v>120</v>
      </c>
      <c r="C121" s="86" t="s">
        <v>412</v>
      </c>
      <c r="D121" s="241">
        <f>COUNTIF($C$1:$C121,C121)</f>
        <v>2</v>
      </c>
      <c r="E121" s="241" t="str">
        <f t="shared" si="13"/>
        <v>Community2</v>
      </c>
      <c r="F121" s="86" t="s">
        <v>415</v>
      </c>
      <c r="G121" s="242">
        <v>3.6979591836734695E-2</v>
      </c>
      <c r="H121" s="245">
        <v>84.383055966823378</v>
      </c>
    </row>
    <row r="122" spans="1:8">
      <c r="A122" s="86" t="str">
        <v>ORGM11</v>
      </c>
      <c r="B122" s="239">
        <v>121</v>
      </c>
      <c r="C122" s="86" t="s">
        <v>412</v>
      </c>
      <c r="D122" s="241">
        <f>COUNTIF($C$1:$C122,C122)</f>
        <v>3</v>
      </c>
      <c r="E122" s="241" t="str">
        <f t="shared" si="13"/>
        <v>Community3</v>
      </c>
      <c r="F122" s="86" t="s">
        <v>417</v>
      </c>
      <c r="G122" s="242">
        <v>5.4428571428571423E-2</v>
      </c>
      <c r="H122" s="245">
        <v>85.222454908120682</v>
      </c>
    </row>
    <row r="123" spans="1:8">
      <c r="A123" s="86" t="str">
        <v>ORGM12</v>
      </c>
      <c r="B123" s="239">
        <v>122</v>
      </c>
      <c r="C123" s="86" t="s">
        <v>412</v>
      </c>
      <c r="D123" s="241">
        <f>COUNTIF($C$1:$C123,C123)</f>
        <v>4</v>
      </c>
      <c r="E123" s="241" t="str">
        <f t="shared" si="13"/>
        <v>Community4</v>
      </c>
      <c r="F123" s="86" t="s">
        <v>419</v>
      </c>
      <c r="G123" s="242">
        <v>0.12840816326530613</v>
      </c>
      <c r="H123" s="245">
        <v>123.30086882259519</v>
      </c>
    </row>
    <row r="124" spans="1:8">
      <c r="A124" s="86" t="str">
        <v>ORGM7</v>
      </c>
      <c r="B124" s="239">
        <v>123</v>
      </c>
      <c r="C124" s="86" t="s">
        <v>412</v>
      </c>
      <c r="D124" s="241">
        <f>COUNTIF($C$1:$C124,C124)</f>
        <v>5</v>
      </c>
      <c r="E124" s="241" t="str">
        <f t="shared" si="13"/>
        <v>Community5</v>
      </c>
      <c r="F124" s="86" t="s">
        <v>421</v>
      </c>
      <c r="G124" s="242">
        <v>0.10200000000000001</v>
      </c>
      <c r="H124" s="245">
        <v>93.988327412054019</v>
      </c>
    </row>
    <row r="125" spans="1:8">
      <c r="A125" s="86" t="str">
        <v>ORGM5_x</v>
      </c>
      <c r="B125" s="239">
        <v>124</v>
      </c>
      <c r="C125" s="86" t="s">
        <v>412</v>
      </c>
      <c r="D125" s="241">
        <f>COUNTIF($C$1:$C125,C125)</f>
        <v>6</v>
      </c>
      <c r="E125" s="241" t="str">
        <f t="shared" si="13"/>
        <v>Community6</v>
      </c>
      <c r="F125" s="86" t="s">
        <v>423</v>
      </c>
      <c r="G125" s="242">
        <v>0.94094897959183665</v>
      </c>
      <c r="H125" s="245">
        <v>100.65103604766772</v>
      </c>
    </row>
    <row r="126" spans="1:8">
      <c r="A126" s="86" t="str">
        <v>ORGM3_x</v>
      </c>
      <c r="B126" s="239">
        <v>125</v>
      </c>
      <c r="C126" s="86" t="s">
        <v>412</v>
      </c>
      <c r="D126" s="241">
        <f>COUNTIF($C$1:$C126,C126)</f>
        <v>7</v>
      </c>
      <c r="E126" s="241" t="str">
        <f t="shared" si="13"/>
        <v>Community7</v>
      </c>
      <c r="F126" s="86" t="s">
        <v>425</v>
      </c>
      <c r="G126" s="242">
        <v>0.96303061224489794</v>
      </c>
      <c r="H126" s="245">
        <v>100.71579516846225</v>
      </c>
    </row>
    <row r="127" spans="1:8">
      <c r="A127" s="86" t="str">
        <v>ORGM11_x</v>
      </c>
      <c r="B127" s="239">
        <v>126</v>
      </c>
      <c r="C127" s="86" t="s">
        <v>412</v>
      </c>
      <c r="D127" s="241">
        <f>COUNTIF($C$1:$C127,C127)</f>
        <v>8</v>
      </c>
      <c r="E127" s="241" t="str">
        <f t="shared" si="13"/>
        <v>Community8</v>
      </c>
      <c r="F127" s="86" t="s">
        <v>427</v>
      </c>
      <c r="G127" s="242">
        <v>0.94576530612244913</v>
      </c>
      <c r="H127" s="245">
        <v>101.064183639069</v>
      </c>
    </row>
    <row r="128" spans="1:8">
      <c r="A128" s="86" t="str">
        <v>ORGM12_x</v>
      </c>
      <c r="B128" s="239">
        <v>127</v>
      </c>
      <c r="C128" s="86" t="s">
        <v>412</v>
      </c>
      <c r="D128" s="241">
        <f>COUNTIF($C$1:$C128,C128)</f>
        <v>9</v>
      </c>
      <c r="E128" s="241" t="str">
        <f t="shared" si="13"/>
        <v>Community9</v>
      </c>
      <c r="F128" s="86" t="s">
        <v>429</v>
      </c>
      <c r="G128" s="242">
        <v>0.87118367346938785</v>
      </c>
      <c r="H128" s="245">
        <v>97.254241141315092</v>
      </c>
    </row>
    <row r="129" spans="1:8">
      <c r="A129" s="86" t="str">
        <v>ORGM7_x</v>
      </c>
      <c r="B129" s="239">
        <v>128</v>
      </c>
      <c r="C129" s="86" t="s">
        <v>412</v>
      </c>
      <c r="D129" s="241">
        <f>COUNTIF($C$1:$C129,C129)</f>
        <v>10</v>
      </c>
      <c r="E129" s="241" t="str">
        <f t="shared" si="13"/>
        <v>Community10</v>
      </c>
      <c r="F129" s="86" t="s">
        <v>431</v>
      </c>
      <c r="G129" s="242">
        <v>0.89800000000000002</v>
      </c>
      <c r="H129" s="245">
        <v>100.73186775062966</v>
      </c>
    </row>
    <row r="130" spans="1:8">
      <c r="A130" s="86" t="str">
        <v>NOISYN</v>
      </c>
      <c r="B130" s="239">
        <v>129</v>
      </c>
      <c r="C130" s="86" t="s">
        <v>433</v>
      </c>
      <c r="D130" s="241">
        <f>COUNTIF($C$1:$C130,C130)</f>
        <v>1</v>
      </c>
      <c r="E130" s="241" t="str">
        <f t="shared" si="13"/>
        <v>Accommodation &amp; Neighbourhood1</v>
      </c>
      <c r="F130" s="86" t="s">
        <v>434</v>
      </c>
      <c r="G130" s="242">
        <v>0.21892857142857142</v>
      </c>
      <c r="H130" s="245">
        <v>117.65108555372174</v>
      </c>
    </row>
    <row r="131" spans="1:8">
      <c r="A131" s="86" t="str">
        <v>NOHEATCH</v>
      </c>
      <c r="B131" s="239">
        <v>130</v>
      </c>
      <c r="C131" s="86" t="s">
        <v>433</v>
      </c>
      <c r="D131" s="241">
        <f>COUNTIF($C$1:$C131,C131)</f>
        <v>2</v>
      </c>
      <c r="E131" s="241" t="str">
        <f t="shared" ref="E131:E194" si="22">C131&amp;D131</f>
        <v>Accommodation &amp; Neighbourhood2</v>
      </c>
      <c r="F131" s="86" t="s">
        <v>436</v>
      </c>
      <c r="G131" s="242">
        <v>0.10426530612244898</v>
      </c>
      <c r="H131" s="245">
        <v>96.450814927210516</v>
      </c>
    </row>
    <row r="132" spans="1:8">
      <c r="A132" s="86" t="str">
        <v>GRIMYN</v>
      </c>
      <c r="B132" s="239">
        <v>131</v>
      </c>
      <c r="C132" s="86" t="s">
        <v>433</v>
      </c>
      <c r="D132" s="241">
        <f>COUNTIF($C$1:$C132,C132)</f>
        <v>3</v>
      </c>
      <c r="E132" s="241" t="str">
        <f t="shared" si="22"/>
        <v>Accommodation &amp; Neighbourhood3</v>
      </c>
      <c r="F132" s="86" t="s">
        <v>438</v>
      </c>
      <c r="G132" s="242">
        <v>0.1129183673469388</v>
      </c>
      <c r="H132" s="245">
        <v>99.323967823285713</v>
      </c>
    </row>
    <row r="133" spans="1:8">
      <c r="A133" s="86" t="str">
        <v>CRVAND</v>
      </c>
      <c r="B133" s="239">
        <v>132</v>
      </c>
      <c r="C133" s="86" t="s">
        <v>433</v>
      </c>
      <c r="D133" s="241">
        <f>COUNTIF($C$1:$C133,C133)</f>
        <v>4</v>
      </c>
      <c r="E133" s="241" t="str">
        <f t="shared" si="22"/>
        <v>Accommodation &amp; Neighbourhood4</v>
      </c>
      <c r="F133" s="86" t="s">
        <v>440</v>
      </c>
      <c r="G133" s="242">
        <v>8.3948979591836739E-2</v>
      </c>
      <c r="H133" s="245">
        <v>135.00960044235433</v>
      </c>
    </row>
    <row r="134" spans="1:8">
      <c r="A134" s="86" t="str">
        <v>NOISYN_x</v>
      </c>
      <c r="B134" s="239">
        <v>133</v>
      </c>
      <c r="C134" s="86" t="s">
        <v>433</v>
      </c>
      <c r="D134" s="241">
        <f>COUNTIF($C$1:$C134,C134)</f>
        <v>5</v>
      </c>
      <c r="E134" s="241" t="str">
        <f t="shared" si="22"/>
        <v>Accommodation &amp; Neighbourhood5</v>
      </c>
      <c r="F134" s="86" t="s">
        <v>442</v>
      </c>
      <c r="G134" s="242">
        <v>0.78109183673469396</v>
      </c>
      <c r="H134" s="245">
        <v>95.964632210757927</v>
      </c>
    </row>
    <row r="135" spans="1:8">
      <c r="A135" s="86" t="str">
        <v>HEATCH</v>
      </c>
      <c r="B135" s="239">
        <v>134</v>
      </c>
      <c r="C135" s="86" t="s">
        <v>433</v>
      </c>
      <c r="D135" s="241">
        <f>COUNTIF($C$1:$C135,C135)</f>
        <v>6</v>
      </c>
      <c r="E135" s="241" t="str">
        <f t="shared" si="22"/>
        <v>Accommodation &amp; Neighbourhood6</v>
      </c>
      <c r="F135" s="86" t="s">
        <v>444</v>
      </c>
      <c r="G135" s="242">
        <v>0.895734693877551</v>
      </c>
      <c r="H135" s="245">
        <v>100.43014255094118</v>
      </c>
    </row>
    <row r="136" spans="1:8">
      <c r="A136" s="86" t="str">
        <v>GRIMYN_x</v>
      </c>
      <c r="B136" s="239">
        <v>135</v>
      </c>
      <c r="C136" s="86" t="s">
        <v>433</v>
      </c>
      <c r="D136" s="241">
        <f>COUNTIF($C$1:$C136,C136)</f>
        <v>7</v>
      </c>
      <c r="E136" s="241" t="str">
        <f t="shared" si="22"/>
        <v>Accommodation &amp; Neighbourhood7</v>
      </c>
      <c r="F136" s="86" t="s">
        <v>446</v>
      </c>
      <c r="G136" s="242">
        <v>0.88698979591836746</v>
      </c>
      <c r="H136" s="245">
        <v>100.07518732178782</v>
      </c>
    </row>
    <row r="137" spans="1:8">
      <c r="A137" s="86" t="str">
        <v>CRVAND_x</v>
      </c>
      <c r="B137" s="239">
        <v>136</v>
      </c>
      <c r="C137" s="86" t="s">
        <v>433</v>
      </c>
      <c r="D137" s="241">
        <f>COUNTIF($C$1:$C137,C137)</f>
        <v>8</v>
      </c>
      <c r="E137" s="241" t="str">
        <f t="shared" si="22"/>
        <v>Accommodation &amp; Neighbourhood8</v>
      </c>
      <c r="F137" s="86" t="s">
        <v>448</v>
      </c>
      <c r="G137" s="242">
        <v>0.91594897959183674</v>
      </c>
      <c r="H137" s="245">
        <v>97.656965779747424</v>
      </c>
    </row>
    <row r="138" spans="1:8">
      <c r="A138" s="86" t="str">
        <v>SCLFSATO_lo</v>
      </c>
      <c r="B138" s="239">
        <v>137</v>
      </c>
      <c r="C138" s="86" t="s">
        <v>450</v>
      </c>
      <c r="D138" s="241">
        <f>COUNTIF($C$1:$C138,C138)</f>
        <v>1</v>
      </c>
      <c r="E138" s="241" t="str">
        <f t="shared" si="22"/>
        <v>Contentment1</v>
      </c>
      <c r="F138" s="86" t="s">
        <v>451</v>
      </c>
      <c r="G138" s="242">
        <v>7.8612244897959177E-2</v>
      </c>
      <c r="H138" s="245">
        <v>122.27178995065688</v>
      </c>
    </row>
    <row r="139" spans="1:8">
      <c r="A139" s="86" t="str">
        <v>SCLFSAT1_lo</v>
      </c>
      <c r="B139" s="239">
        <v>138</v>
      </c>
      <c r="C139" s="86" t="s">
        <v>450</v>
      </c>
      <c r="D139" s="241">
        <f>COUNTIF($C$1:$C139,C139)</f>
        <v>2</v>
      </c>
      <c r="E139" s="241" t="str">
        <f t="shared" si="22"/>
        <v>Contentment2</v>
      </c>
      <c r="F139" s="86" t="s">
        <v>453</v>
      </c>
      <c r="G139" s="242">
        <v>0.12307142857142857</v>
      </c>
      <c r="H139" s="245">
        <v>117.34698152366336</v>
      </c>
    </row>
    <row r="140" spans="1:8">
      <c r="A140" s="86" t="str">
        <v>SCLFSAT2_lo</v>
      </c>
      <c r="B140" s="239">
        <v>139</v>
      </c>
      <c r="C140" s="86" t="s">
        <v>450</v>
      </c>
      <c r="D140" s="241">
        <f>COUNTIF($C$1:$C140,C140)</f>
        <v>3</v>
      </c>
      <c r="E140" s="241" t="str">
        <f t="shared" si="22"/>
        <v>Contentment3</v>
      </c>
      <c r="F140" s="86" t="s">
        <v>455</v>
      </c>
      <c r="G140" s="242">
        <v>0.11251020408163265</v>
      </c>
      <c r="H140" s="245">
        <v>115.65735794736224</v>
      </c>
    </row>
    <row r="141" spans="1:8">
      <c r="A141" s="86" t="str">
        <v>JBSAT_lo</v>
      </c>
      <c r="B141" s="239">
        <v>140</v>
      </c>
      <c r="C141" s="86" t="s">
        <v>450</v>
      </c>
      <c r="D141" s="241">
        <f>COUNTIF($C$1:$C141,C141)</f>
        <v>4</v>
      </c>
      <c r="E141" s="241" t="str">
        <f t="shared" si="22"/>
        <v>Contentment4</v>
      </c>
      <c r="F141" s="86" t="s">
        <v>457</v>
      </c>
      <c r="G141" s="242">
        <v>4.4775510204081624E-2</v>
      </c>
      <c r="H141" s="245">
        <v>105.00399238721405</v>
      </c>
    </row>
    <row r="142" spans="1:8">
      <c r="A142" s="86" t="str">
        <v>SCLFSAT7_lo</v>
      </c>
      <c r="B142" s="239">
        <v>141</v>
      </c>
      <c r="C142" s="86" t="s">
        <v>450</v>
      </c>
      <c r="D142" s="241">
        <f>COUNTIF($C$1:$C142,C142)</f>
        <v>5</v>
      </c>
      <c r="E142" s="241" t="str">
        <f t="shared" si="22"/>
        <v>Contentment5</v>
      </c>
      <c r="F142" s="86" t="s">
        <v>459</v>
      </c>
      <c r="G142" s="242">
        <v>9.3938775510204089E-2</v>
      </c>
      <c r="H142" s="245">
        <v>111.28113806232307</v>
      </c>
    </row>
    <row r="143" spans="1:8">
      <c r="A143" s="86" t="str">
        <v>SCLFSATO_med</v>
      </c>
      <c r="B143" s="239">
        <v>142</v>
      </c>
      <c r="C143" s="86" t="s">
        <v>450</v>
      </c>
      <c r="D143" s="241">
        <f>COUNTIF($C$1:$C143,C143)</f>
        <v>6</v>
      </c>
      <c r="E143" s="241" t="str">
        <f t="shared" si="22"/>
        <v>Contentment6</v>
      </c>
      <c r="F143" s="86" t="s">
        <v>461</v>
      </c>
      <c r="G143" s="242">
        <v>0.4153163265306124</v>
      </c>
      <c r="H143" s="245">
        <v>107.87942852640282</v>
      </c>
    </row>
    <row r="144" spans="1:8">
      <c r="A144" s="86" t="str">
        <v>SCLFSAT1_med</v>
      </c>
      <c r="B144" s="239">
        <v>143</v>
      </c>
      <c r="C144" s="86" t="s">
        <v>450</v>
      </c>
      <c r="D144" s="241">
        <f>COUNTIF($C$1:$C144,C144)</f>
        <v>7</v>
      </c>
      <c r="E144" s="241" t="str">
        <f t="shared" si="22"/>
        <v>Contentment7</v>
      </c>
      <c r="F144" s="86" t="s">
        <v>463</v>
      </c>
      <c r="G144" s="242">
        <v>0.42705102040816317</v>
      </c>
      <c r="H144" s="245">
        <v>106.25156841997125</v>
      </c>
    </row>
    <row r="145" spans="1:8">
      <c r="A145" s="86" t="str">
        <v>SCLFSAT2_med</v>
      </c>
      <c r="B145" s="239">
        <v>144</v>
      </c>
      <c r="C145" s="86" t="s">
        <v>450</v>
      </c>
      <c r="D145" s="241">
        <f>COUNTIF($C$1:$C145,C145)</f>
        <v>8</v>
      </c>
      <c r="E145" s="241" t="str">
        <f t="shared" si="22"/>
        <v>Contentment8</v>
      </c>
      <c r="F145" s="86" t="s">
        <v>465</v>
      </c>
      <c r="G145" s="242">
        <v>0.48754081632653057</v>
      </c>
      <c r="H145" s="245">
        <v>110.03739712340284</v>
      </c>
    </row>
    <row r="146" spans="1:8">
      <c r="A146" s="86" t="str">
        <v>JBSAT_med</v>
      </c>
      <c r="B146" s="239">
        <v>145</v>
      </c>
      <c r="C146" s="86" t="s">
        <v>450</v>
      </c>
      <c r="D146" s="241">
        <f>COUNTIF($C$1:$C146,C146)</f>
        <v>9</v>
      </c>
      <c r="E146" s="241" t="str">
        <f t="shared" si="22"/>
        <v>Contentment9</v>
      </c>
      <c r="F146" s="86" t="s">
        <v>467</v>
      </c>
      <c r="G146" s="242">
        <v>0.38274489795918365</v>
      </c>
      <c r="H146" s="245">
        <v>101.78080530656584</v>
      </c>
    </row>
    <row r="147" spans="1:8">
      <c r="A147" s="86" t="str">
        <v>SCLFSAT7_med</v>
      </c>
      <c r="B147" s="239">
        <v>146</v>
      </c>
      <c r="C147" s="86" t="s">
        <v>450</v>
      </c>
      <c r="D147" s="241">
        <f>COUNTIF($C$1:$C147,C147)</f>
        <v>10</v>
      </c>
      <c r="E147" s="241" t="str">
        <f t="shared" si="22"/>
        <v>Contentment10</v>
      </c>
      <c r="F147" s="86" t="s">
        <v>469</v>
      </c>
      <c r="G147" s="242">
        <v>0.49097959183673467</v>
      </c>
      <c r="H147" s="245">
        <v>105.8540118460616</v>
      </c>
    </row>
    <row r="148" spans="1:8">
      <c r="A148" s="86" t="str">
        <v>SCLFSATO_hi</v>
      </c>
      <c r="B148" s="239">
        <v>147</v>
      </c>
      <c r="C148" s="86" t="s">
        <v>450</v>
      </c>
      <c r="D148" s="241">
        <f>COUNTIF($C$1:$C148,C148)</f>
        <v>11</v>
      </c>
      <c r="E148" s="241" t="str">
        <f t="shared" si="22"/>
        <v>Contentment11</v>
      </c>
      <c r="F148" s="86" t="s">
        <v>471</v>
      </c>
      <c r="G148" s="242">
        <v>0.50632653061224486</v>
      </c>
      <c r="H148" s="245">
        <v>91.865054939508269</v>
      </c>
    </row>
    <row r="149" spans="1:8">
      <c r="A149" s="86" t="str">
        <v>SCLFSAT1_hi</v>
      </c>
      <c r="B149" s="239">
        <v>148</v>
      </c>
      <c r="C149" s="86" t="s">
        <v>450</v>
      </c>
      <c r="D149" s="241">
        <f>COUNTIF($C$1:$C149,C149)</f>
        <v>12</v>
      </c>
      <c r="E149" s="241" t="str">
        <f t="shared" si="22"/>
        <v>Contentment12</v>
      </c>
      <c r="F149" s="86" t="s">
        <v>473</v>
      </c>
      <c r="G149" s="242">
        <v>0.44998979591836741</v>
      </c>
      <c r="H149" s="245">
        <v>91.234902447879023</v>
      </c>
    </row>
    <row r="150" spans="1:8">
      <c r="A150" s="86" t="str">
        <v>SCLFSAT2_hi</v>
      </c>
      <c r="B150" s="239">
        <v>149</v>
      </c>
      <c r="C150" s="86" t="s">
        <v>450</v>
      </c>
      <c r="D150" s="241">
        <f>COUNTIF($C$1:$C150,C150)</f>
        <v>13</v>
      </c>
      <c r="E150" s="241" t="str">
        <f t="shared" si="22"/>
        <v>Contentment13</v>
      </c>
      <c r="F150" s="86" t="s">
        <v>475</v>
      </c>
      <c r="G150" s="242">
        <v>0.39993877551020413</v>
      </c>
      <c r="H150" s="245">
        <v>87.011329378954656</v>
      </c>
    </row>
    <row r="151" spans="1:8">
      <c r="A151" s="86" t="str">
        <v>JBSAT_hi</v>
      </c>
      <c r="B151" s="239">
        <v>150</v>
      </c>
      <c r="C151" s="86" t="s">
        <v>450</v>
      </c>
      <c r="D151" s="241">
        <f>COUNTIF($C$1:$C151,C151)</f>
        <v>14</v>
      </c>
      <c r="E151" s="241" t="str">
        <f t="shared" si="22"/>
        <v>Contentment14</v>
      </c>
      <c r="F151" s="86" t="s">
        <v>477</v>
      </c>
      <c r="G151" s="242">
        <v>0.57248979591836746</v>
      </c>
      <c r="H151" s="245">
        <v>98.492015109694336</v>
      </c>
    </row>
    <row r="152" spans="1:8">
      <c r="A152" s="86" t="str">
        <v>SCLFSAT7_hi</v>
      </c>
      <c r="B152" s="239">
        <v>151</v>
      </c>
      <c r="C152" s="86" t="s">
        <v>450</v>
      </c>
      <c r="D152" s="241">
        <f>COUNTIF($C$1:$C152,C152)</f>
        <v>15</v>
      </c>
      <c r="E152" s="241" t="str">
        <f t="shared" si="22"/>
        <v>Contentment15</v>
      </c>
      <c r="F152" s="86" t="s">
        <v>479</v>
      </c>
      <c r="G152" s="242">
        <v>0.41512244897959177</v>
      </c>
      <c r="H152" s="245">
        <v>91.903391065111705</v>
      </c>
    </row>
    <row r="153" spans="1:8">
      <c r="A153" s="86" t="str">
        <v>age0004</v>
      </c>
      <c r="B153" s="239">
        <v>152</v>
      </c>
      <c r="C153" s="86" t="s">
        <v>52</v>
      </c>
      <c r="D153" s="241">
        <f>COUNTIF($C$1:$C153,C153)</f>
        <v>1</v>
      </c>
      <c r="E153" s="241" t="str">
        <f t="shared" si="22"/>
        <v>Age1</v>
      </c>
      <c r="F153" s="86" t="s">
        <v>481</v>
      </c>
      <c r="G153" s="242">
        <v>5.7418367346938774E-2</v>
      </c>
      <c r="H153" s="245">
        <v>108.99099667791118</v>
      </c>
    </row>
    <row r="154" spans="1:8">
      <c r="A154" s="86" t="str">
        <v>age0517</v>
      </c>
      <c r="B154" s="239">
        <v>153</v>
      </c>
      <c r="C154" s="86" t="s">
        <v>52</v>
      </c>
      <c r="D154" s="241">
        <f>COUNTIF($C$1:$C154,C154)</f>
        <v>2</v>
      </c>
      <c r="E154" s="241" t="str">
        <f t="shared" si="22"/>
        <v>Age2</v>
      </c>
      <c r="F154" s="86" t="s">
        <v>482</v>
      </c>
      <c r="G154" s="242">
        <v>0.15901020408163266</v>
      </c>
      <c r="H154" s="245">
        <v>101.93493297787359</v>
      </c>
    </row>
    <row r="155" spans="1:8">
      <c r="A155" s="86" t="str">
        <v>age1824</v>
      </c>
      <c r="B155" s="239">
        <v>154</v>
      </c>
      <c r="C155" s="86" t="s">
        <v>52</v>
      </c>
      <c r="D155" s="241">
        <f>COUNTIF($C$1:$C155,C155)</f>
        <v>3</v>
      </c>
      <c r="E155" s="241" t="str">
        <f t="shared" si="22"/>
        <v>Age3</v>
      </c>
      <c r="F155" s="86" t="s">
        <v>483</v>
      </c>
      <c r="G155" s="242">
        <v>7.8948979591836735E-2</v>
      </c>
      <c r="H155" s="245">
        <v>109.13390516520174</v>
      </c>
    </row>
    <row r="156" spans="1:8">
      <c r="A156" s="86" t="str">
        <v>age2534</v>
      </c>
      <c r="B156" s="239">
        <v>155</v>
      </c>
      <c r="C156" s="86" t="s">
        <v>52</v>
      </c>
      <c r="D156" s="241">
        <f>COUNTIF($C$1:$C156,C156)</f>
        <v>4</v>
      </c>
      <c r="E156" s="241" t="str">
        <f t="shared" si="22"/>
        <v>Age4</v>
      </c>
      <c r="F156" s="86" t="s">
        <v>484</v>
      </c>
      <c r="G156" s="242">
        <v>0.13271428571428573</v>
      </c>
      <c r="H156" s="245">
        <v>112.75177511435241</v>
      </c>
    </row>
    <row r="157" spans="1:8">
      <c r="A157" s="86" t="str">
        <v>age3549</v>
      </c>
      <c r="B157" s="239">
        <v>156</v>
      </c>
      <c r="C157" s="86" t="s">
        <v>52</v>
      </c>
      <c r="D157" s="241">
        <f>COUNTIF($C$1:$C157,C157)</f>
        <v>5</v>
      </c>
      <c r="E157" s="241" t="str">
        <f t="shared" si="22"/>
        <v>Age5</v>
      </c>
      <c r="F157" s="86" t="s">
        <v>485</v>
      </c>
      <c r="G157" s="242">
        <v>0.18608163265306124</v>
      </c>
      <c r="H157" s="245">
        <v>100.50891333924959</v>
      </c>
    </row>
    <row r="158" spans="1:8">
      <c r="A158" s="86" t="str">
        <v>age5064</v>
      </c>
      <c r="B158" s="239">
        <v>157</v>
      </c>
      <c r="C158" s="86" t="s">
        <v>52</v>
      </c>
      <c r="D158" s="241">
        <f>COUNTIF($C$1:$C158,C158)</f>
        <v>6</v>
      </c>
      <c r="E158" s="241" t="str">
        <f t="shared" si="22"/>
        <v>Age6</v>
      </c>
      <c r="F158" s="86" t="s">
        <v>486</v>
      </c>
      <c r="G158" s="242">
        <v>0.19630612244897963</v>
      </c>
      <c r="H158" s="245">
        <v>93.576322057860267</v>
      </c>
    </row>
    <row r="159" spans="1:8">
      <c r="A159" s="86" t="str">
        <v>age6574</v>
      </c>
      <c r="B159" s="239">
        <v>158</v>
      </c>
      <c r="C159" s="86" t="s">
        <v>52</v>
      </c>
      <c r="D159" s="241">
        <f>COUNTIF($C$1:$C159,C159)</f>
        <v>7</v>
      </c>
      <c r="E159" s="241" t="str">
        <f t="shared" si="22"/>
        <v>Age7</v>
      </c>
      <c r="F159" s="86" t="s">
        <v>487</v>
      </c>
      <c r="G159" s="242">
        <v>0.10185714285714285</v>
      </c>
      <c r="H159" s="245">
        <v>90.572554017995316</v>
      </c>
    </row>
    <row r="160" spans="1:8">
      <c r="A160" s="86" t="str">
        <v>age75p</v>
      </c>
      <c r="B160" s="239">
        <v>159</v>
      </c>
      <c r="C160" s="86" t="s">
        <v>52</v>
      </c>
      <c r="D160" s="241">
        <f>COUNTIF($C$1:$C160,C160)</f>
        <v>8</v>
      </c>
      <c r="E160" s="241" t="str">
        <f t="shared" si="22"/>
        <v>Age8</v>
      </c>
      <c r="F160" s="86" t="s">
        <v>488</v>
      </c>
      <c r="G160" s="242">
        <v>8.7836734693877538E-2</v>
      </c>
      <c r="H160" s="245">
        <v>93.441392033333884</v>
      </c>
    </row>
    <row r="161" spans="1:8">
      <c r="A161" s="86" t="str">
        <v>rcd_gor_dv_101</v>
      </c>
      <c r="B161" s="239">
        <v>160</v>
      </c>
      <c r="C161" s="86" t="s">
        <v>491</v>
      </c>
      <c r="D161" s="241">
        <f>COUNTIF($C$1:$C161,C161)</f>
        <v>1</v>
      </c>
      <c r="E161" s="241" t="str">
        <f t="shared" si="22"/>
        <v>Geography1</v>
      </c>
      <c r="F161" s="86" t="s">
        <v>492</v>
      </c>
      <c r="G161" s="242">
        <v>0.83198979591836741</v>
      </c>
      <c r="H161" s="245">
        <v>99.118994383941967</v>
      </c>
    </row>
    <row r="162" spans="1:8">
      <c r="A162" s="86" t="str">
        <v>rcd_gor_dv_102</v>
      </c>
      <c r="B162" s="239">
        <v>161</v>
      </c>
      <c r="C162" s="86" t="s">
        <v>491</v>
      </c>
      <c r="D162" s="241">
        <f>COUNTIF($C$1:$C162,C162)</f>
        <v>2</v>
      </c>
      <c r="E162" s="241" t="str">
        <f t="shared" si="22"/>
        <v>Geography2</v>
      </c>
      <c r="F162" s="86" t="s">
        <v>494</v>
      </c>
      <c r="G162" s="242">
        <v>4.5622448979591827E-2</v>
      </c>
      <c r="H162" s="245">
        <v>93.105488221100117</v>
      </c>
    </row>
    <row r="163" spans="1:8">
      <c r="A163" s="86" t="str">
        <v>rcd_gor_dv_103</v>
      </c>
      <c r="B163" s="239">
        <v>162</v>
      </c>
      <c r="C163" s="86" t="s">
        <v>491</v>
      </c>
      <c r="D163" s="241">
        <f>COUNTIF($C$1:$C163,C163)</f>
        <v>3</v>
      </c>
      <c r="E163" s="241" t="str">
        <f t="shared" si="22"/>
        <v>Geography3</v>
      </c>
      <c r="F163" s="86" t="s">
        <v>496</v>
      </c>
      <c r="G163" s="242">
        <v>9.4663265306122471E-2</v>
      </c>
      <c r="H163" s="245">
        <v>113.64079017378535</v>
      </c>
    </row>
    <row r="164" spans="1:8">
      <c r="A164" s="86" t="str">
        <v>rcd_gor_dv_104</v>
      </c>
      <c r="B164" s="239">
        <v>163</v>
      </c>
      <c r="C164" s="86" t="s">
        <v>491</v>
      </c>
      <c r="D164" s="241">
        <f>COUNTIF($C$1:$C164,C164)</f>
        <v>4</v>
      </c>
      <c r="E164" s="241" t="str">
        <f t="shared" si="22"/>
        <v>Geography4</v>
      </c>
      <c r="F164" s="86" t="s">
        <v>498</v>
      </c>
      <c r="G164" s="242">
        <v>2.795918367346939E-2</v>
      </c>
      <c r="H164" s="245">
        <v>98.002082107533838</v>
      </c>
    </row>
    <row r="165" spans="1:8">
      <c r="A165" s="86" t="str">
        <v>rcd_RACEL_DV_101</v>
      </c>
      <c r="B165" s="239">
        <v>164</v>
      </c>
      <c r="C165" s="86" t="s">
        <v>500</v>
      </c>
      <c r="D165" s="241">
        <f>COUNTIF($C$1:$C165,C165)</f>
        <v>1</v>
      </c>
      <c r="E165" s="241" t="str">
        <f t="shared" si="22"/>
        <v>Ethnicity1</v>
      </c>
      <c r="F165" s="86" t="s">
        <v>501</v>
      </c>
      <c r="G165" s="242">
        <v>0.93412244897959162</v>
      </c>
      <c r="H165" s="245">
        <v>99.610739366193641</v>
      </c>
    </row>
    <row r="166" spans="1:8">
      <c r="A166" s="86" t="str">
        <v>rcd_RACEL_DV_102</v>
      </c>
      <c r="B166" s="239">
        <v>165</v>
      </c>
      <c r="C166" s="86" t="s">
        <v>500</v>
      </c>
      <c r="D166" s="241">
        <f>COUNTIF($C$1:$C166,C166)</f>
        <v>2</v>
      </c>
      <c r="E166" s="241" t="str">
        <f t="shared" si="22"/>
        <v>Ethnicity2</v>
      </c>
      <c r="F166" s="86" t="s">
        <v>503</v>
      </c>
      <c r="G166" s="242">
        <v>1.2275510204081633E-2</v>
      </c>
      <c r="H166" s="245">
        <v>104.0800633973286</v>
      </c>
    </row>
    <row r="167" spans="1:8">
      <c r="A167" s="86" t="str">
        <v>rcd_RACEL_DV_103</v>
      </c>
      <c r="B167" s="239">
        <v>166</v>
      </c>
      <c r="C167" s="86" t="s">
        <v>500</v>
      </c>
      <c r="D167" s="241">
        <f>COUNTIF($C$1:$C167,C167)</f>
        <v>3</v>
      </c>
      <c r="E167" s="241" t="str">
        <f t="shared" si="22"/>
        <v>Ethnicity3</v>
      </c>
      <c r="F167" s="86" t="s">
        <v>505</v>
      </c>
      <c r="G167" s="242">
        <v>3.3010204081632653E-2</v>
      </c>
      <c r="H167" s="245">
        <v>101.31195380749196</v>
      </c>
    </row>
    <row r="168" spans="1:8">
      <c r="A168" s="86" t="str">
        <v>rcd_RACEL_DV_104</v>
      </c>
      <c r="B168" s="239">
        <v>167</v>
      </c>
      <c r="C168" s="86" t="s">
        <v>500</v>
      </c>
      <c r="D168" s="241">
        <f>COUNTIF($C$1:$C168,C168)</f>
        <v>4</v>
      </c>
      <c r="E168" s="241" t="str">
        <f t="shared" si="22"/>
        <v>Ethnicity4</v>
      </c>
      <c r="F168" s="86" t="s">
        <v>507</v>
      </c>
      <c r="G168" s="242">
        <v>1.5275510204081631E-2</v>
      </c>
      <c r="H168" s="245">
        <v>120.1200172283648</v>
      </c>
    </row>
    <row r="169" spans="1:8">
      <c r="A169" s="86" t="str">
        <v>rcd_RACEL_DV_105</v>
      </c>
      <c r="B169" s="239">
        <v>168</v>
      </c>
      <c r="C169" s="86" t="s">
        <v>500</v>
      </c>
      <c r="D169" s="241">
        <f>COUNTIF($C$1:$C169,C169)</f>
        <v>5</v>
      </c>
      <c r="E169" s="241" t="str">
        <f t="shared" si="22"/>
        <v>Ethnicity5</v>
      </c>
      <c r="F169" s="86" t="s">
        <v>509</v>
      </c>
      <c r="G169" s="242">
        <v>4.8469387755102041E-3</v>
      </c>
      <c r="H169" s="245">
        <v>99.042565014306348</v>
      </c>
    </row>
    <row r="170" spans="1:8">
      <c r="A170" s="86" t="str">
        <v>rcd_plbornc_101</v>
      </c>
      <c r="B170" s="239">
        <v>169</v>
      </c>
      <c r="C170" s="86" t="s">
        <v>511</v>
      </c>
      <c r="D170" s="241">
        <f>COUNTIF($C$1:$C170,C170)</f>
        <v>1</v>
      </c>
      <c r="E170" s="241" t="str">
        <f t="shared" si="22"/>
        <v>Country of Birth1</v>
      </c>
      <c r="F170" s="86" t="s">
        <v>512</v>
      </c>
      <c r="G170" s="242">
        <v>0.91535714285714287</v>
      </c>
      <c r="H170" s="245">
        <v>99.726700093945581</v>
      </c>
    </row>
    <row r="171" spans="1:8">
      <c r="A171" s="86" t="str">
        <v>rcd_plbornc_102</v>
      </c>
      <c r="B171" s="239">
        <v>170</v>
      </c>
      <c r="C171" s="86" t="s">
        <v>511</v>
      </c>
      <c r="D171" s="241">
        <f>COUNTIF($C$1:$C171,C171)</f>
        <v>2</v>
      </c>
      <c r="E171" s="241" t="str">
        <f t="shared" si="22"/>
        <v>Country of Birth2</v>
      </c>
      <c r="F171" s="86" t="s">
        <v>514</v>
      </c>
      <c r="G171" s="242">
        <v>1.7571428571428575E-2</v>
      </c>
      <c r="H171" s="245">
        <v>109.76244079794817</v>
      </c>
    </row>
    <row r="172" spans="1:8">
      <c r="A172" s="86" t="str">
        <v>rcd_plbornc_103</v>
      </c>
      <c r="B172" s="239">
        <v>171</v>
      </c>
      <c r="C172" s="86" t="s">
        <v>511</v>
      </c>
      <c r="D172" s="241">
        <f>COUNTIF($C$1:$C172,C172)</f>
        <v>3</v>
      </c>
      <c r="E172" s="241" t="str">
        <f t="shared" si="22"/>
        <v>Country of Birth3</v>
      </c>
      <c r="F172" s="86" t="s">
        <v>516</v>
      </c>
      <c r="G172" s="242">
        <v>1.8367346938775516E-3</v>
      </c>
      <c r="H172" s="245">
        <v>81.842698299116861</v>
      </c>
    </row>
    <row r="173" spans="1:8">
      <c r="A173" s="86" t="str">
        <v>rcd_plbornc_104</v>
      </c>
      <c r="B173" s="239">
        <v>172</v>
      </c>
      <c r="C173" s="86" t="s">
        <v>511</v>
      </c>
      <c r="D173" s="241">
        <f>COUNTIF($C$1:$C173,C173)</f>
        <v>4</v>
      </c>
      <c r="E173" s="241" t="str">
        <f t="shared" si="22"/>
        <v>Country of Birth4</v>
      </c>
      <c r="F173" s="86" t="s">
        <v>518</v>
      </c>
      <c r="G173" s="242">
        <v>4.2142857142857156E-3</v>
      </c>
      <c r="H173" s="245">
        <v>99.197790231988762</v>
      </c>
    </row>
    <row r="174" spans="1:8">
      <c r="A174" s="86" t="str">
        <v>rcd_plbornc_105</v>
      </c>
      <c r="B174" s="239">
        <v>173</v>
      </c>
      <c r="C174" s="86" t="s">
        <v>511</v>
      </c>
      <c r="D174" s="241">
        <f>COUNTIF($C$1:$C174,C174)</f>
        <v>5</v>
      </c>
      <c r="E174" s="241" t="str">
        <f t="shared" si="22"/>
        <v>Country of Birth5</v>
      </c>
      <c r="F174" s="86" t="s">
        <v>520</v>
      </c>
      <c r="G174" s="242">
        <v>1.856122448979592E-2</v>
      </c>
      <c r="H174" s="245">
        <v>101.44191814754515</v>
      </c>
    </row>
    <row r="175" spans="1:8">
      <c r="A175" s="86" t="str">
        <v>rcd_plbornc_106</v>
      </c>
      <c r="B175" s="239">
        <v>174</v>
      </c>
      <c r="C175" s="86" t="s">
        <v>511</v>
      </c>
      <c r="D175" s="241">
        <f>COUNTIF($C$1:$C175,C175)</f>
        <v>6</v>
      </c>
      <c r="E175" s="241" t="str">
        <f t="shared" si="22"/>
        <v>Country of Birth6</v>
      </c>
      <c r="F175" s="86" t="s">
        <v>522</v>
      </c>
      <c r="G175" s="242">
        <v>8.4285714285714311E-3</v>
      </c>
      <c r="H175" s="245">
        <v>102.24618168137071</v>
      </c>
    </row>
    <row r="176" spans="1:8">
      <c r="A176" s="86" t="str">
        <v>rcd_plbornc_107</v>
      </c>
      <c r="B176" s="239">
        <v>175</v>
      </c>
      <c r="C176" s="86" t="s">
        <v>511</v>
      </c>
      <c r="D176" s="241">
        <f>COUNTIF($C$1:$C176,C176)</f>
        <v>7</v>
      </c>
      <c r="E176" s="241" t="str">
        <f t="shared" si="22"/>
        <v>Country of Birth7</v>
      </c>
      <c r="F176" s="86" t="s">
        <v>49</v>
      </c>
      <c r="G176" s="242">
        <v>3.4153061224489793E-2</v>
      </c>
      <c r="H176" s="245">
        <v>102.89417974095929</v>
      </c>
    </row>
    <row r="177" spans="1:8">
      <c r="A177" s="86" t="str">
        <v>rcd_religion_101</v>
      </c>
      <c r="B177" s="239">
        <v>176</v>
      </c>
      <c r="C177" s="86" t="s">
        <v>525</v>
      </c>
      <c r="D177" s="241">
        <f>COUNTIF($C$1:$C177,C177)</f>
        <v>1</v>
      </c>
      <c r="E177" s="241" t="str">
        <f t="shared" si="22"/>
        <v>Religion1</v>
      </c>
      <c r="F177" s="86" t="s">
        <v>526</v>
      </c>
      <c r="G177" s="242">
        <v>0.40555102040816327</v>
      </c>
      <c r="H177" s="245">
        <v>92.876098467479522</v>
      </c>
    </row>
    <row r="178" spans="1:8">
      <c r="A178" s="86" t="str">
        <v>rcd_religion_102</v>
      </c>
      <c r="B178" s="239">
        <v>177</v>
      </c>
      <c r="C178" s="86" t="s">
        <v>525</v>
      </c>
      <c r="D178" s="241">
        <f>COUNTIF($C$1:$C178,C178)</f>
        <v>2</v>
      </c>
      <c r="E178" s="241" t="str">
        <f t="shared" si="22"/>
        <v>Religion2</v>
      </c>
      <c r="F178" s="86" t="s">
        <v>528</v>
      </c>
      <c r="G178" s="242">
        <v>3.1836734693877558E-3</v>
      </c>
      <c r="H178" s="245">
        <v>78.632783394114398</v>
      </c>
    </row>
    <row r="179" spans="1:8">
      <c r="A179" s="86" t="str">
        <v>rcd_religion_103</v>
      </c>
      <c r="B179" s="239">
        <v>178</v>
      </c>
      <c r="C179" s="86" t="s">
        <v>525</v>
      </c>
      <c r="D179" s="241">
        <f>COUNTIF($C$1:$C179,C179)</f>
        <v>3</v>
      </c>
      <c r="E179" s="241" t="str">
        <f t="shared" si="22"/>
        <v>Religion3</v>
      </c>
      <c r="F179" s="86" t="s">
        <v>530</v>
      </c>
      <c r="G179" s="242">
        <v>3.1326530612244908E-3</v>
      </c>
      <c r="H179" s="245">
        <v>93.31452282896052</v>
      </c>
    </row>
    <row r="180" spans="1:8">
      <c r="A180" s="86" t="str">
        <v>rcd_religion_104</v>
      </c>
      <c r="B180" s="239">
        <v>179</v>
      </c>
      <c r="C180" s="86" t="s">
        <v>525</v>
      </c>
      <c r="D180" s="241">
        <f>COUNTIF($C$1:$C180,C180)</f>
        <v>4</v>
      </c>
      <c r="E180" s="241" t="str">
        <f t="shared" si="22"/>
        <v>Religion4</v>
      </c>
      <c r="F180" s="86" t="s">
        <v>532</v>
      </c>
      <c r="G180" s="242">
        <v>1.8224489795918369E-2</v>
      </c>
      <c r="H180" s="245">
        <v>110.10176499951592</v>
      </c>
    </row>
    <row r="181" spans="1:8">
      <c r="A181" s="86" t="str">
        <v>rcd_religion_105</v>
      </c>
      <c r="B181" s="239">
        <v>180</v>
      </c>
      <c r="C181" s="86" t="s">
        <v>525</v>
      </c>
      <c r="D181" s="241">
        <f>COUNTIF($C$1:$C181,C181)</f>
        <v>5</v>
      </c>
      <c r="E181" s="241" t="str">
        <f t="shared" si="22"/>
        <v>Religion5</v>
      </c>
      <c r="F181" s="86" t="s">
        <v>534</v>
      </c>
      <c r="G181" s="242">
        <v>8.693877551020409E-3</v>
      </c>
      <c r="H181" s="245">
        <v>90.355272082769034</v>
      </c>
    </row>
    <row r="182" spans="1:8">
      <c r="A182" s="86" t="str">
        <v>rcd_religion_106</v>
      </c>
      <c r="B182" s="239">
        <v>181</v>
      </c>
      <c r="C182" s="86" t="s">
        <v>525</v>
      </c>
      <c r="D182" s="241">
        <f>COUNTIF($C$1:$C182,C182)</f>
        <v>6</v>
      </c>
      <c r="E182" s="241" t="str">
        <f t="shared" si="22"/>
        <v>Religion6</v>
      </c>
      <c r="F182" s="86" t="s">
        <v>536</v>
      </c>
      <c r="G182" s="242">
        <v>2.8979591836734695E-3</v>
      </c>
      <c r="H182" s="245">
        <v>89.104162056084675</v>
      </c>
    </row>
    <row r="183" spans="1:8">
      <c r="A183" s="86" t="str">
        <v>rcd_religion_107</v>
      </c>
      <c r="B183" s="239">
        <v>182</v>
      </c>
      <c r="C183" s="86" t="s">
        <v>525</v>
      </c>
      <c r="D183" s="241">
        <f>COUNTIF($C$1:$C183,C183)</f>
        <v>7</v>
      </c>
      <c r="E183" s="241" t="str">
        <f t="shared" si="22"/>
        <v>Religion7</v>
      </c>
      <c r="F183" s="86" t="s">
        <v>538</v>
      </c>
      <c r="G183" s="242">
        <v>1.1183673469387758E-2</v>
      </c>
      <c r="H183" s="245">
        <v>115.57089509432565</v>
      </c>
    </row>
    <row r="184" spans="1:8">
      <c r="A184" s="86" t="str">
        <v>rcd_religion_108</v>
      </c>
      <c r="B184" s="239">
        <v>183</v>
      </c>
      <c r="C184" s="86" t="s">
        <v>525</v>
      </c>
      <c r="D184" s="241">
        <f>COUNTIF($C$1:$C184,C184)</f>
        <v>8</v>
      </c>
      <c r="E184" s="241" t="str">
        <f t="shared" si="22"/>
        <v>Religion8</v>
      </c>
      <c r="F184" s="86" t="s">
        <v>540</v>
      </c>
      <c r="G184" s="242">
        <v>0.54706122448979577</v>
      </c>
      <c r="H184" s="245">
        <v>105.8061104535994</v>
      </c>
    </row>
    <row r="185" spans="1:8">
      <c r="A185" s="86" t="str">
        <v>A2_HOUSE5</v>
      </c>
      <c r="B185" s="239">
        <v>184</v>
      </c>
      <c r="C185" s="86" t="s">
        <v>543</v>
      </c>
      <c r="D185" s="241">
        <f>COUNTIF($C$1:$C185,C185)</f>
        <v>1</v>
      </c>
      <c r="E185" s="241" t="str">
        <f t="shared" si="22"/>
        <v>House Type1</v>
      </c>
      <c r="F185" s="86" t="s">
        <v>544</v>
      </c>
      <c r="G185" s="242">
        <v>0.15418367346938774</v>
      </c>
      <c r="H185" s="245">
        <v>52.53138783634077</v>
      </c>
    </row>
    <row r="186" spans="1:8">
      <c r="A186" s="86" t="str">
        <v>A2_HOUSE6</v>
      </c>
      <c r="B186" s="239">
        <v>185</v>
      </c>
      <c r="C186" s="86" t="s">
        <v>543</v>
      </c>
      <c r="D186" s="241">
        <f>COUNTIF($C$1:$C186,C186)</f>
        <v>2</v>
      </c>
      <c r="E186" s="241" t="str">
        <f t="shared" si="22"/>
        <v>House Type2</v>
      </c>
      <c r="F186" s="86" t="s">
        <v>546</v>
      </c>
      <c r="G186" s="242">
        <v>0.17776530612244898</v>
      </c>
      <c r="H186" s="245">
        <v>134.8563097588563</v>
      </c>
    </row>
    <row r="187" spans="1:8">
      <c r="A187" s="86" t="str">
        <v>A2_HOUSE7</v>
      </c>
      <c r="B187" s="239">
        <v>186</v>
      </c>
      <c r="C187" s="86" t="s">
        <v>543</v>
      </c>
      <c r="D187" s="241">
        <f>COUNTIF($C$1:$C187,C187)</f>
        <v>3</v>
      </c>
      <c r="E187" s="241" t="str">
        <f t="shared" si="22"/>
        <v>House Type3</v>
      </c>
      <c r="F187" s="86" t="s">
        <v>548</v>
      </c>
      <c r="G187" s="242">
        <v>0.39820408163265308</v>
      </c>
      <c r="H187" s="245">
        <v>112.23932878403629</v>
      </c>
    </row>
    <row r="188" spans="1:8">
      <c r="A188" s="86" t="str">
        <v>A2_HOUSE8</v>
      </c>
      <c r="B188" s="239">
        <v>187</v>
      </c>
      <c r="C188" s="86" t="s">
        <v>543</v>
      </c>
      <c r="D188" s="241">
        <f>COUNTIF($C$1:$C188,C188)</f>
        <v>4</v>
      </c>
      <c r="E188" s="241" t="str">
        <f t="shared" si="22"/>
        <v>House Type4</v>
      </c>
      <c r="F188" s="86" t="s">
        <v>550</v>
      </c>
      <c r="G188" s="242">
        <v>0.27021428571428568</v>
      </c>
      <c r="H188" s="245">
        <v>122.77937456898775</v>
      </c>
    </row>
    <row r="189" spans="1:8">
      <c r="A189" s="86" t="str">
        <v>TENURE2</v>
      </c>
      <c r="B189" s="239">
        <v>188</v>
      </c>
      <c r="C189" s="86" t="s">
        <v>552</v>
      </c>
      <c r="D189" s="241">
        <f>COUNTIF($C$1:$C189,C189)</f>
        <v>1</v>
      </c>
      <c r="E189" s="241" t="str">
        <f t="shared" si="22"/>
        <v>House Tenure1</v>
      </c>
      <c r="F189" s="86" t="s">
        <v>553</v>
      </c>
      <c r="G189" s="242">
        <v>0.31375510204081636</v>
      </c>
      <c r="H189" s="245">
        <v>81.192037030596055</v>
      </c>
    </row>
    <row r="190" spans="1:8">
      <c r="A190" s="86" t="str">
        <v>TENURE1</v>
      </c>
      <c r="B190" s="239">
        <v>189</v>
      </c>
      <c r="C190" s="86" t="s">
        <v>552</v>
      </c>
      <c r="D190" s="241">
        <f>COUNTIF($C$1:$C190,C190)</f>
        <v>2</v>
      </c>
      <c r="E190" s="241" t="str">
        <f t="shared" si="22"/>
        <v>House Tenure2</v>
      </c>
      <c r="F190" s="86" t="s">
        <v>555</v>
      </c>
      <c r="G190" s="242">
        <v>0.24542857142857141</v>
      </c>
      <c r="H190" s="245">
        <v>88.41880449673377</v>
      </c>
    </row>
    <row r="191" spans="1:8">
      <c r="A191" s="86" t="str">
        <v>TENURE7</v>
      </c>
      <c r="B191" s="239">
        <v>190</v>
      </c>
      <c r="C191" s="86" t="s">
        <v>552</v>
      </c>
      <c r="D191" s="241">
        <f>COUNTIF($C$1:$C191,C191)</f>
        <v>3</v>
      </c>
      <c r="E191" s="241" t="str">
        <f t="shared" si="22"/>
        <v>House Tenure3</v>
      </c>
      <c r="F191" s="86" t="s">
        <v>557</v>
      </c>
      <c r="G191" s="242">
        <v>7.6428571428571448E-3</v>
      </c>
      <c r="H191" s="245">
        <v>99.508973233426573</v>
      </c>
    </row>
    <row r="192" spans="1:8">
      <c r="A192" s="86" t="str">
        <v>TENURE4</v>
      </c>
      <c r="B192" s="239">
        <v>191</v>
      </c>
      <c r="C192" s="86" t="s">
        <v>552</v>
      </c>
      <c r="D192" s="241">
        <f>COUNTIF($C$1:$C192,C192)</f>
        <v>4</v>
      </c>
      <c r="E192" s="241" t="str">
        <f t="shared" si="22"/>
        <v>House Tenure4</v>
      </c>
      <c r="F192" s="86" t="s">
        <v>559</v>
      </c>
      <c r="G192" s="242">
        <v>0.16584693877551021</v>
      </c>
      <c r="H192" s="245">
        <v>98.998932750630544</v>
      </c>
    </row>
    <row r="193" spans="1:8">
      <c r="A193" s="86" t="str">
        <v>TENURE9</v>
      </c>
      <c r="B193" s="239">
        <v>192</v>
      </c>
      <c r="C193" s="86" t="s">
        <v>552</v>
      </c>
      <c r="D193" s="241">
        <f>COUNTIF($C$1:$C193,C193)</f>
        <v>5</v>
      </c>
      <c r="E193" s="241" t="str">
        <f t="shared" si="22"/>
        <v>House Tenure5</v>
      </c>
      <c r="F193" s="86" t="s">
        <v>561</v>
      </c>
      <c r="G193" s="242">
        <v>0.2671734693877551</v>
      </c>
      <c r="H193" s="245">
        <v>166.14942468672186</v>
      </c>
    </row>
    <row r="194" spans="1:8">
      <c r="A194" s="86" t="str">
        <v>NBEDS1</v>
      </c>
      <c r="B194" s="239">
        <v>193</v>
      </c>
      <c r="C194" s="86" t="s">
        <v>563</v>
      </c>
      <c r="D194" s="241">
        <f>COUNTIF($C$1:$C194,C194)</f>
        <v>1</v>
      </c>
      <c r="E194" s="241" t="str">
        <f t="shared" si="22"/>
        <v>House Size1</v>
      </c>
      <c r="F194" s="86" t="s">
        <v>564</v>
      </c>
      <c r="G194" s="242">
        <v>9.5540816326530609E-2</v>
      </c>
      <c r="H194" s="245">
        <v>146.95159414080845</v>
      </c>
    </row>
    <row r="195" spans="1:8">
      <c r="A195" s="86" t="str">
        <v>NBEDS2</v>
      </c>
      <c r="B195" s="239">
        <v>194</v>
      </c>
      <c r="C195" s="86" t="s">
        <v>563</v>
      </c>
      <c r="D195" s="241">
        <f>COUNTIF($C$1:$C195,C195)</f>
        <v>2</v>
      </c>
      <c r="E195" s="241" t="str">
        <f t="shared" ref="E195:E258" si="23">C195&amp;D195</f>
        <v>House Size2</v>
      </c>
      <c r="F195" s="86" t="s">
        <v>566</v>
      </c>
      <c r="G195" s="242">
        <v>0.28207142857142864</v>
      </c>
      <c r="H195" s="245">
        <v>121.05715786361489</v>
      </c>
    </row>
    <row r="196" spans="1:8">
      <c r="A196" s="86" t="str">
        <v>NBEDS3</v>
      </c>
      <c r="B196" s="239">
        <v>195</v>
      </c>
      <c r="C196" s="86" t="s">
        <v>563</v>
      </c>
      <c r="D196" s="241">
        <f>COUNTIF($C$1:$C196,C196)</f>
        <v>3</v>
      </c>
      <c r="E196" s="241" t="str">
        <f t="shared" si="23"/>
        <v>House Size3</v>
      </c>
      <c r="F196" s="86" t="s">
        <v>568</v>
      </c>
      <c r="G196" s="242">
        <v>0.46504081632653049</v>
      </c>
      <c r="H196" s="245">
        <v>103.97464361179547</v>
      </c>
    </row>
    <row r="197" spans="1:8">
      <c r="A197" s="86" t="str">
        <v>NBEDS4</v>
      </c>
      <c r="B197" s="239">
        <v>196</v>
      </c>
      <c r="C197" s="86" t="s">
        <v>563</v>
      </c>
      <c r="D197" s="241">
        <f>COUNTIF($C$1:$C197,C197)</f>
        <v>4</v>
      </c>
      <c r="E197" s="241" t="str">
        <f t="shared" si="23"/>
        <v>House Size4</v>
      </c>
      <c r="F197" s="86" t="s">
        <v>570</v>
      </c>
      <c r="G197" s="242">
        <v>0.12389795918367347</v>
      </c>
      <c r="H197" s="245">
        <v>63.285411086285407</v>
      </c>
    </row>
    <row r="198" spans="1:8">
      <c r="A198" s="86" t="str">
        <v>NBEDS5P</v>
      </c>
      <c r="B198" s="239">
        <v>197</v>
      </c>
      <c r="C198" s="86" t="s">
        <v>563</v>
      </c>
      <c r="D198" s="241">
        <f>COUNTIF($C$1:$C198,C198)</f>
        <v>5</v>
      </c>
      <c r="E198" s="241" t="str">
        <f t="shared" si="23"/>
        <v>House Size5</v>
      </c>
      <c r="F198" s="86" t="s">
        <v>572</v>
      </c>
      <c r="G198" s="242">
        <v>3.3183673469387755E-2</v>
      </c>
      <c r="H198" s="245">
        <v>56.676714672250895</v>
      </c>
    </row>
    <row r="199" spans="1:8">
      <c r="A199" s="86" t="str">
        <v>hhdval0to100k</v>
      </c>
      <c r="B199" s="239">
        <v>198</v>
      </c>
      <c r="C199" s="86" t="s">
        <v>574</v>
      </c>
      <c r="D199" s="241">
        <f>COUNTIF($C$1:$C199,C199)</f>
        <v>1</v>
      </c>
      <c r="E199" s="241" t="str">
        <f t="shared" si="23"/>
        <v>House Value1</v>
      </c>
      <c r="F199" s="86" t="s">
        <v>575</v>
      </c>
      <c r="G199" s="242">
        <v>0.18895918367346939</v>
      </c>
      <c r="H199" s="245">
        <v>183.0714017992496</v>
      </c>
    </row>
    <row r="200" spans="1:8">
      <c r="A200" s="86" t="str">
        <v>hhdval100to150k</v>
      </c>
      <c r="B200" s="239">
        <v>199</v>
      </c>
      <c r="C200" s="86" t="s">
        <v>574</v>
      </c>
      <c r="D200" s="241">
        <f>COUNTIF($C$1:$C200,C200)</f>
        <v>2</v>
      </c>
      <c r="E200" s="241" t="str">
        <f t="shared" si="23"/>
        <v>House Value2</v>
      </c>
      <c r="F200" s="86" t="s">
        <v>577</v>
      </c>
      <c r="G200" s="242">
        <v>0.20055102040816328</v>
      </c>
      <c r="H200" s="245">
        <v>151.43717738566141</v>
      </c>
    </row>
    <row r="201" spans="1:8">
      <c r="A201" s="86" t="str">
        <v>hhdval150to250k</v>
      </c>
      <c r="B201" s="239">
        <v>200</v>
      </c>
      <c r="C201" s="86" t="s">
        <v>574</v>
      </c>
      <c r="D201" s="241">
        <f>COUNTIF($C$1:$C201,C201)</f>
        <v>3</v>
      </c>
      <c r="E201" s="241" t="str">
        <f t="shared" si="23"/>
        <v>House Value3</v>
      </c>
      <c r="F201" s="86" t="s">
        <v>579</v>
      </c>
      <c r="G201" s="242">
        <v>0.28041836734693876</v>
      </c>
      <c r="H201" s="245">
        <v>110.33788193929684</v>
      </c>
    </row>
    <row r="202" spans="1:8">
      <c r="A202" s="86" t="str">
        <v>hhdval250to500k</v>
      </c>
      <c r="B202" s="239">
        <v>201</v>
      </c>
      <c r="C202" s="86" t="s">
        <v>574</v>
      </c>
      <c r="D202" s="241">
        <f>COUNTIF($C$1:$C202,C202)</f>
        <v>4</v>
      </c>
      <c r="E202" s="241" t="str">
        <f t="shared" si="23"/>
        <v>House Value4</v>
      </c>
      <c r="F202" s="86" t="s">
        <v>581</v>
      </c>
      <c r="G202" s="242">
        <v>0.2495</v>
      </c>
      <c r="H202" s="245">
        <v>75.347715291674731</v>
      </c>
    </row>
    <row r="203" spans="1:8">
      <c r="A203" s="86" t="str">
        <v>hhdval500to750k</v>
      </c>
      <c r="B203" s="239">
        <v>202</v>
      </c>
      <c r="C203" s="86" t="s">
        <v>574</v>
      </c>
      <c r="D203" s="241">
        <f>COUNTIF($C$1:$C203,C203)</f>
        <v>5</v>
      </c>
      <c r="E203" s="241" t="str">
        <f t="shared" si="23"/>
        <v>House Value5</v>
      </c>
      <c r="F203" s="86" t="s">
        <v>583</v>
      </c>
      <c r="G203" s="242">
        <v>5.3428571428571436E-2</v>
      </c>
      <c r="H203" s="245">
        <v>51.303187909633394</v>
      </c>
    </row>
    <row r="204" spans="1:8">
      <c r="A204" s="86" t="str">
        <v>hhdval750kto1m</v>
      </c>
      <c r="B204" s="239">
        <v>203</v>
      </c>
      <c r="C204" s="86" t="s">
        <v>574</v>
      </c>
      <c r="D204" s="241">
        <f>COUNTIF($C$1:$C204,C204)</f>
        <v>6</v>
      </c>
      <c r="E204" s="241" t="str">
        <f t="shared" si="23"/>
        <v>House Value6</v>
      </c>
      <c r="F204" s="86" t="s">
        <v>585</v>
      </c>
      <c r="G204" s="242">
        <v>1.5367346938775513E-2</v>
      </c>
      <c r="H204" s="245">
        <v>39.793352609445769</v>
      </c>
    </row>
    <row r="205" spans="1:8">
      <c r="A205" s="86" t="str">
        <v>hhdval1mplus</v>
      </c>
      <c r="B205" s="239">
        <v>204</v>
      </c>
      <c r="C205" s="86" t="s">
        <v>574</v>
      </c>
      <c r="D205" s="241">
        <f>COUNTIF($C$1:$C205,C205)</f>
        <v>7</v>
      </c>
      <c r="E205" s="241" t="str">
        <f t="shared" si="23"/>
        <v>House Value7</v>
      </c>
      <c r="F205" s="86" t="s">
        <v>587</v>
      </c>
      <c r="G205" s="242">
        <v>1.1683673469387755E-2</v>
      </c>
      <c r="H205" s="245">
        <v>32.019245359852071</v>
      </c>
    </row>
    <row r="206" spans="1:8">
      <c r="A206" s="86" t="str">
        <v>move_ind</v>
      </c>
      <c r="B206" s="239">
        <v>205</v>
      </c>
      <c r="C206" s="86" t="s">
        <v>589</v>
      </c>
      <c r="D206" s="241">
        <f>COUNTIF($C$1:$C206,C206)</f>
        <v>1</v>
      </c>
      <c r="E206" s="241" t="str">
        <f t="shared" si="23"/>
        <v>House Move1</v>
      </c>
      <c r="F206" s="86" t="s">
        <v>590</v>
      </c>
      <c r="G206" s="242">
        <v>0.16055102040816327</v>
      </c>
      <c r="H206" s="245">
        <v>101.32490633854303</v>
      </c>
    </row>
    <row r="207" spans="1:8">
      <c r="A207" s="86" t="str">
        <v>RCD_HHTYPE_DV_101</v>
      </c>
      <c r="B207" s="239">
        <v>206</v>
      </c>
      <c r="C207" s="86" t="s">
        <v>54</v>
      </c>
      <c r="D207" s="241">
        <f>COUNTIF($C$1:$C207,C207)</f>
        <v>1</v>
      </c>
      <c r="E207" s="241" t="str">
        <f t="shared" si="23"/>
        <v>Structure1</v>
      </c>
      <c r="F207" s="86" t="s">
        <v>591</v>
      </c>
      <c r="G207" s="242">
        <v>0.19311224489795922</v>
      </c>
      <c r="H207" s="245">
        <v>120.28822040925435</v>
      </c>
    </row>
    <row r="208" spans="1:8">
      <c r="A208" s="86" t="str">
        <v>RCD_HHTYPE_DV_102</v>
      </c>
      <c r="B208" s="239">
        <v>207</v>
      </c>
      <c r="C208" s="86" t="s">
        <v>54</v>
      </c>
      <c r="D208" s="241">
        <f>COUNTIF($C$1:$C208,C208)</f>
        <v>2</v>
      </c>
      <c r="E208" s="241" t="str">
        <f t="shared" si="23"/>
        <v>Structure2</v>
      </c>
      <c r="F208" s="86" t="s">
        <v>592</v>
      </c>
      <c r="G208" s="242">
        <v>4.0571428571428571E-2</v>
      </c>
      <c r="H208" s="245">
        <v>133.30205067733024</v>
      </c>
    </row>
    <row r="209" spans="1:8">
      <c r="A209" s="86" t="str">
        <v>RCD_HHTYPE_DV_103</v>
      </c>
      <c r="B209" s="239">
        <v>208</v>
      </c>
      <c r="C209" s="86" t="s">
        <v>54</v>
      </c>
      <c r="D209" s="241">
        <f>COUNTIF($C$1:$C209,C209)</f>
        <v>3</v>
      </c>
      <c r="E209" s="241" t="str">
        <f t="shared" si="23"/>
        <v>Structure3</v>
      </c>
      <c r="F209" s="86" t="s">
        <v>593</v>
      </c>
      <c r="G209" s="242">
        <v>0.25906122448979596</v>
      </c>
      <c r="H209" s="245">
        <v>85.503973986163871</v>
      </c>
    </row>
    <row r="210" spans="1:8">
      <c r="A210" s="86" t="str">
        <v>RCD_HHTYPE_DV_104</v>
      </c>
      <c r="B210" s="239">
        <v>209</v>
      </c>
      <c r="C210" s="86" t="s">
        <v>54</v>
      </c>
      <c r="D210" s="241">
        <f>COUNTIF($C$1:$C210,C210)</f>
        <v>4</v>
      </c>
      <c r="E210" s="241" t="str">
        <f t="shared" si="23"/>
        <v>Structure4</v>
      </c>
      <c r="F210" s="86" t="s">
        <v>160</v>
      </c>
      <c r="G210" s="242">
        <v>0.18347959183673471</v>
      </c>
      <c r="H210" s="245">
        <v>97.137895733116267</v>
      </c>
    </row>
    <row r="211" spans="1:8">
      <c r="A211" s="86" t="str">
        <v>RCD_HHTYPE_DV_105</v>
      </c>
      <c r="B211" s="239">
        <v>210</v>
      </c>
      <c r="C211" s="86" t="s">
        <v>54</v>
      </c>
      <c r="D211" s="241">
        <f>COUNTIF($C$1:$C211,C211)</f>
        <v>5</v>
      </c>
      <c r="E211" s="241" t="str">
        <f t="shared" si="23"/>
        <v>Structure5</v>
      </c>
      <c r="F211" s="86" t="s">
        <v>594</v>
      </c>
      <c r="G211" s="242">
        <v>0.32390816326530608</v>
      </c>
      <c r="H211" s="245">
        <v>102.07032536764117</v>
      </c>
    </row>
    <row r="212" spans="1:8">
      <c r="A212" s="86" t="str">
        <v>RCD_NKIDS05_101</v>
      </c>
      <c r="B212" s="239">
        <v>211</v>
      </c>
      <c r="C212" s="86" t="s">
        <v>596</v>
      </c>
      <c r="D212" s="241">
        <f>COUNTIF($C$1:$C212,C212)</f>
        <v>1</v>
      </c>
      <c r="E212" s="241" t="str">
        <f t="shared" si="23"/>
        <v>Number of Children by Age1</v>
      </c>
      <c r="F212" s="86" t="s">
        <v>597</v>
      </c>
      <c r="G212" s="242">
        <v>0.89074489795918355</v>
      </c>
      <c r="H212" s="245">
        <v>98.966788772414361</v>
      </c>
    </row>
    <row r="213" spans="1:8">
      <c r="A213" s="86" t="str">
        <v>RCD_NKIDS05_102</v>
      </c>
      <c r="B213" s="239">
        <v>212</v>
      </c>
      <c r="C213" s="86" t="s">
        <v>596</v>
      </c>
      <c r="D213" s="241">
        <f>COUNTIF($C$1:$C213,C213)</f>
        <v>2</v>
      </c>
      <c r="E213" s="241" t="str">
        <f t="shared" si="23"/>
        <v>Number of Children by Age2</v>
      </c>
      <c r="F213" s="86" t="s">
        <v>599</v>
      </c>
      <c r="G213" s="242">
        <v>8.1336734693877533E-2</v>
      </c>
      <c r="H213" s="245">
        <v>109.6675289222748</v>
      </c>
    </row>
    <row r="214" spans="1:8">
      <c r="A214" s="86" t="str">
        <v>RCD_NKIDS05_103</v>
      </c>
      <c r="B214" s="239">
        <v>213</v>
      </c>
      <c r="C214" s="86" t="s">
        <v>596</v>
      </c>
      <c r="D214" s="241">
        <f>COUNTIF($C$1:$C214,C214)</f>
        <v>3</v>
      </c>
      <c r="E214" s="241" t="str">
        <f t="shared" si="23"/>
        <v>Number of Children by Age3</v>
      </c>
      <c r="F214" s="86" t="s">
        <v>601</v>
      </c>
      <c r="G214" s="242">
        <v>2.8020408163265308E-2</v>
      </c>
      <c r="H214" s="245">
        <v>109.01004871234858</v>
      </c>
    </row>
    <row r="215" spans="1:8">
      <c r="A215" s="86" t="str">
        <v>RCD_NKIDS615_101</v>
      </c>
      <c r="B215" s="239">
        <v>214</v>
      </c>
      <c r="C215" s="86" t="s">
        <v>596</v>
      </c>
      <c r="D215" s="241">
        <f>COUNTIF($C$1:$C215,C215)</f>
        <v>4</v>
      </c>
      <c r="E215" s="241" t="str">
        <f t="shared" si="23"/>
        <v>Number of Children by Age4</v>
      </c>
      <c r="F215" s="86" t="s">
        <v>603</v>
      </c>
      <c r="G215" s="242">
        <v>0.77919387755102032</v>
      </c>
      <c r="H215" s="245">
        <v>99.405934368121194</v>
      </c>
    </row>
    <row r="216" spans="1:8">
      <c r="A216" s="86" t="str">
        <v>RCD_NKIDS615_102</v>
      </c>
      <c r="B216" s="239">
        <v>215</v>
      </c>
      <c r="C216" s="86" t="s">
        <v>596</v>
      </c>
      <c r="D216" s="241">
        <f>COUNTIF($C$1:$C216,C216)</f>
        <v>5</v>
      </c>
      <c r="E216" s="241" t="str">
        <f t="shared" si="23"/>
        <v>Number of Children by Age5</v>
      </c>
      <c r="F216" s="86" t="s">
        <v>605</v>
      </c>
      <c r="G216" s="242">
        <v>0.12737755102040818</v>
      </c>
      <c r="H216" s="245">
        <v>103.60443928068726</v>
      </c>
    </row>
    <row r="217" spans="1:8">
      <c r="A217" s="86" t="str">
        <v>RCD_NKIDS615_103</v>
      </c>
      <c r="B217" s="239">
        <v>216</v>
      </c>
      <c r="C217" s="86" t="s">
        <v>596</v>
      </c>
      <c r="D217" s="241">
        <f>COUNTIF($C$1:$C217,C217)</f>
        <v>6</v>
      </c>
      <c r="E217" s="241" t="str">
        <f t="shared" si="23"/>
        <v>Number of Children by Age6</v>
      </c>
      <c r="F217" s="86" t="s">
        <v>607</v>
      </c>
      <c r="G217" s="242">
        <v>9.3642857142857153E-2</v>
      </c>
      <c r="H217" s="245">
        <v>100.28585511360359</v>
      </c>
    </row>
    <row r="218" spans="1:8">
      <c r="A218" s="86" t="str">
        <v>A2_CHILDREN1</v>
      </c>
      <c r="B218" s="239">
        <v>217</v>
      </c>
      <c r="C218" s="86" t="s">
        <v>608</v>
      </c>
      <c r="D218" s="241">
        <f>COUNTIF($C$1:$C218,C218)</f>
        <v>1</v>
      </c>
      <c r="E218" s="241" t="str">
        <f t="shared" si="23"/>
        <v>Children in household1</v>
      </c>
      <c r="F218" s="86" t="s">
        <v>609</v>
      </c>
      <c r="G218" s="242">
        <v>0.71097959183673476</v>
      </c>
      <c r="H218" s="245">
        <v>98.06216266685523</v>
      </c>
    </row>
    <row r="219" spans="1:8">
      <c r="A219" s="86" t="str">
        <v>A2_CHILDREN2A</v>
      </c>
      <c r="B219" s="239">
        <v>218</v>
      </c>
      <c r="C219" s="86" t="s">
        <v>608</v>
      </c>
      <c r="D219" s="241">
        <f>COUNTIF($C$1:$C219,C219)</f>
        <v>2</v>
      </c>
      <c r="E219" s="241" t="str">
        <f t="shared" si="23"/>
        <v>Children in household2</v>
      </c>
      <c r="F219" s="86" t="s">
        <v>610</v>
      </c>
      <c r="G219" s="242">
        <v>0.13417346938775512</v>
      </c>
      <c r="H219" s="245">
        <v>105.77838475729547</v>
      </c>
    </row>
    <row r="220" spans="1:8">
      <c r="A220" s="86" t="str">
        <v>A2_CHILDREN2B</v>
      </c>
      <c r="B220" s="239">
        <v>219</v>
      </c>
      <c r="C220" s="86" t="s">
        <v>608</v>
      </c>
      <c r="D220" s="241">
        <f>COUNTIF($C$1:$C220,C220)</f>
        <v>3</v>
      </c>
      <c r="E220" s="241" t="str">
        <f t="shared" si="23"/>
        <v>Children in household3</v>
      </c>
      <c r="F220" s="86" t="s">
        <v>611</v>
      </c>
      <c r="G220" s="242">
        <v>0.109265306122449</v>
      </c>
      <c r="H220" s="245">
        <v>101.29185588671507</v>
      </c>
    </row>
    <row r="221" spans="1:8">
      <c r="A221" s="86" t="str">
        <v>A2_CHILDREN3</v>
      </c>
      <c r="B221" s="239">
        <v>220</v>
      </c>
      <c r="C221" s="86" t="s">
        <v>608</v>
      </c>
      <c r="D221" s="241">
        <f>COUNTIF($C$1:$C221,C221)</f>
        <v>4</v>
      </c>
      <c r="E221" s="241" t="str">
        <f t="shared" si="23"/>
        <v>Children in household4</v>
      </c>
      <c r="F221" s="86" t="s">
        <v>612</v>
      </c>
      <c r="G221" s="242">
        <v>4.5806122448979601E-2</v>
      </c>
      <c r="H221" s="245">
        <v>113.21556833130101</v>
      </c>
    </row>
    <row r="222" spans="1:8">
      <c r="A222" s="86" t="str">
        <v>A2_HHD1</v>
      </c>
      <c r="B222" s="239">
        <v>221</v>
      </c>
      <c r="C222" s="86" t="s">
        <v>613</v>
      </c>
      <c r="D222" s="241">
        <f>COUNTIF($C$1:$C222,C222)</f>
        <v>1</v>
      </c>
      <c r="E222" s="241" t="str">
        <f t="shared" si="23"/>
        <v>Household Size1</v>
      </c>
      <c r="F222" s="86" t="s">
        <v>614</v>
      </c>
      <c r="G222" s="242">
        <v>0.21833673469387757</v>
      </c>
      <c r="H222" s="245">
        <v>118.89384619390073</v>
      </c>
    </row>
    <row r="223" spans="1:8">
      <c r="A223" s="86" t="str">
        <v>A2_HHD2</v>
      </c>
      <c r="B223" s="239">
        <v>222</v>
      </c>
      <c r="C223" s="86" t="s">
        <v>613</v>
      </c>
      <c r="D223" s="241">
        <f>COUNTIF($C$1:$C223,C223)</f>
        <v>2</v>
      </c>
      <c r="E223" s="241" t="str">
        <f t="shared" si="23"/>
        <v>Household Size2</v>
      </c>
      <c r="F223" s="86" t="s">
        <v>615</v>
      </c>
      <c r="G223" s="242">
        <v>0.36356122448979589</v>
      </c>
      <c r="H223" s="245">
        <v>93.731740904111575</v>
      </c>
    </row>
    <row r="224" spans="1:8">
      <c r="A224" s="86" t="str">
        <v>A2_HHD5</v>
      </c>
      <c r="B224" s="239">
        <v>223</v>
      </c>
      <c r="C224" s="86" t="s">
        <v>613</v>
      </c>
      <c r="D224" s="241">
        <f>COUNTIF($C$1:$C224,C224)</f>
        <v>3</v>
      </c>
      <c r="E224" s="241" t="str">
        <f t="shared" si="23"/>
        <v>Household Size3</v>
      </c>
      <c r="F224" s="86" t="s">
        <v>616</v>
      </c>
      <c r="G224" s="242">
        <v>0.33686734693877557</v>
      </c>
      <c r="H224" s="245">
        <v>97.074039696512173</v>
      </c>
    </row>
    <row r="225" spans="1:8">
      <c r="A225" s="86" t="str">
        <v>A2_HHD6</v>
      </c>
      <c r="B225" s="239">
        <v>224</v>
      </c>
      <c r="C225" s="86" t="s">
        <v>613</v>
      </c>
      <c r="D225" s="241">
        <f>COUNTIF($C$1:$C225,C225)</f>
        <v>4</v>
      </c>
      <c r="E225" s="241" t="str">
        <f t="shared" si="23"/>
        <v>Household Size4</v>
      </c>
      <c r="F225" s="86" t="s">
        <v>617</v>
      </c>
      <c r="G225" s="242">
        <v>8.1377551020408168E-2</v>
      </c>
      <c r="H225" s="245">
        <v>99.694309728915471</v>
      </c>
    </row>
    <row r="226" spans="1:8">
      <c r="A226" s="86" t="str">
        <v>rcd_jbnssec8_dv_101</v>
      </c>
      <c r="B226" s="239">
        <v>225</v>
      </c>
      <c r="C226" s="86" t="s">
        <v>620</v>
      </c>
      <c r="D226" s="241">
        <f>COUNTIF($C$1:$C226,C226)</f>
        <v>1</v>
      </c>
      <c r="E226" s="241" t="str">
        <f t="shared" si="23"/>
        <v>NS SEC (% of people in employment)1</v>
      </c>
      <c r="F226" s="86" t="s">
        <v>621</v>
      </c>
      <c r="G226" s="242">
        <v>0.10282653061224489</v>
      </c>
      <c r="H226" s="245">
        <v>77.026775120593399</v>
      </c>
    </row>
    <row r="227" spans="1:8">
      <c r="A227" s="86" t="str">
        <v>rcd_jbnssec8_dv_102</v>
      </c>
      <c r="B227" s="239">
        <v>226</v>
      </c>
      <c r="C227" s="86" t="s">
        <v>620</v>
      </c>
      <c r="D227" s="241">
        <f>COUNTIF($C$1:$C227,C227)</f>
        <v>2</v>
      </c>
      <c r="E227" s="241" t="str">
        <f t="shared" si="23"/>
        <v>NS SEC (% of people in employment)2</v>
      </c>
      <c r="F227" s="86" t="s">
        <v>623</v>
      </c>
      <c r="G227" s="242">
        <v>0.2609183673469388</v>
      </c>
      <c r="H227" s="245">
        <v>89.434479051363866</v>
      </c>
    </row>
    <row r="228" spans="1:8">
      <c r="A228" s="86" t="str">
        <v>rcd_jbnssec8_dv_103</v>
      </c>
      <c r="B228" s="239">
        <v>227</v>
      </c>
      <c r="C228" s="86" t="s">
        <v>620</v>
      </c>
      <c r="D228" s="241">
        <f>COUNTIF($C$1:$C228,C228)</f>
        <v>3</v>
      </c>
      <c r="E228" s="241" t="str">
        <f t="shared" si="23"/>
        <v>NS SEC (% of people in employment)3</v>
      </c>
      <c r="F228" s="86" t="s">
        <v>625</v>
      </c>
      <c r="G228" s="242">
        <v>0.13526530612244897</v>
      </c>
      <c r="H228" s="245">
        <v>101.99627902862693</v>
      </c>
    </row>
    <row r="229" spans="1:8">
      <c r="A229" s="86" t="str">
        <v>rcd_jbnssec8_dv_104</v>
      </c>
      <c r="B229" s="239">
        <v>228</v>
      </c>
      <c r="C229" s="86" t="s">
        <v>620</v>
      </c>
      <c r="D229" s="241">
        <f>COUNTIF($C$1:$C229,C229)</f>
        <v>4</v>
      </c>
      <c r="E229" s="241" t="str">
        <f t="shared" si="23"/>
        <v>NS SEC (% of people in employment)4</v>
      </c>
      <c r="F229" s="86" t="s">
        <v>627</v>
      </c>
      <c r="G229" s="242">
        <v>9.4908163265306142E-2</v>
      </c>
      <c r="H229" s="245">
        <v>92.397747812970337</v>
      </c>
    </row>
    <row r="230" spans="1:8">
      <c r="A230" s="86" t="str">
        <v>rcd_jbnssec8_dv_105</v>
      </c>
      <c r="B230" s="239">
        <v>229</v>
      </c>
      <c r="C230" s="86" t="s">
        <v>620</v>
      </c>
      <c r="D230" s="241">
        <f>COUNTIF($C$1:$C230,C230)</f>
        <v>5</v>
      </c>
      <c r="E230" s="241" t="str">
        <f t="shared" si="23"/>
        <v>NS SEC (% of people in employment)5</v>
      </c>
      <c r="F230" s="86" t="s">
        <v>629</v>
      </c>
      <c r="G230" s="242">
        <v>7.4255102040816312E-2</v>
      </c>
      <c r="H230" s="245">
        <v>112.36703196046732</v>
      </c>
    </row>
    <row r="231" spans="1:8">
      <c r="A231" s="86" t="str">
        <v>rcd_jbnssec8_dv_106</v>
      </c>
      <c r="B231" s="239">
        <v>230</v>
      </c>
      <c r="C231" s="86" t="s">
        <v>620</v>
      </c>
      <c r="D231" s="241">
        <f>COUNTIF($C$1:$C231,C231)</f>
        <v>6</v>
      </c>
      <c r="E231" s="241" t="str">
        <f t="shared" si="23"/>
        <v>NS SEC (% of people in employment)6</v>
      </c>
      <c r="F231" s="86" t="s">
        <v>631</v>
      </c>
      <c r="G231" s="242">
        <v>0.21071428571428574</v>
      </c>
      <c r="H231" s="245">
        <v>120.67863894215343</v>
      </c>
    </row>
    <row r="232" spans="1:8">
      <c r="A232" s="86" t="str">
        <v>rcd_jbnssec8_dv_107</v>
      </c>
      <c r="B232" s="239">
        <v>231</v>
      </c>
      <c r="C232" s="86" t="s">
        <v>620</v>
      </c>
      <c r="D232" s="241">
        <f>COUNTIF($C$1:$C232,C232)</f>
        <v>7</v>
      </c>
      <c r="E232" s="241" t="str">
        <f t="shared" si="23"/>
        <v>NS SEC (% of people in employment)7</v>
      </c>
      <c r="F232" s="86" t="s">
        <v>633</v>
      </c>
      <c r="G232" s="242">
        <v>0.1212857142857143</v>
      </c>
      <c r="H232" s="245">
        <v>122.62725772446178</v>
      </c>
    </row>
    <row r="233" spans="1:8">
      <c r="A233" s="86" t="str">
        <v>CLASS1</v>
      </c>
      <c r="B233" s="239">
        <v>232</v>
      </c>
      <c r="C233" s="86" t="s">
        <v>635</v>
      </c>
      <c r="D233" s="241">
        <f>COUNTIF($C$1:$C233,C233)</f>
        <v>1</v>
      </c>
      <c r="E233" s="241" t="str">
        <f t="shared" si="23"/>
        <v>Social Grade1</v>
      </c>
      <c r="F233" s="86" t="s">
        <v>636</v>
      </c>
      <c r="G233" s="242">
        <v>3.6530612244897953E-2</v>
      </c>
      <c r="H233" s="245">
        <v>62.752403940457626</v>
      </c>
    </row>
    <row r="234" spans="1:8">
      <c r="A234" s="86" t="str">
        <v>CLASS2</v>
      </c>
      <c r="B234" s="239">
        <v>233</v>
      </c>
      <c r="C234" s="86" t="s">
        <v>635</v>
      </c>
      <c r="D234" s="241">
        <f>COUNTIF($C$1:$C234,C234)</f>
        <v>2</v>
      </c>
      <c r="E234" s="241" t="str">
        <f t="shared" si="23"/>
        <v>Social Grade2</v>
      </c>
      <c r="F234" s="86" t="s">
        <v>638</v>
      </c>
      <c r="G234" s="242">
        <v>0.19305102040816327</v>
      </c>
      <c r="H234" s="245">
        <v>76.209250099444063</v>
      </c>
    </row>
    <row r="235" spans="1:8">
      <c r="A235" s="86" t="str">
        <v>CLASS3</v>
      </c>
      <c r="B235" s="239">
        <v>234</v>
      </c>
      <c r="C235" s="86" t="s">
        <v>635</v>
      </c>
      <c r="D235" s="241">
        <f>COUNTIF($C$1:$C235,C235)</f>
        <v>3</v>
      </c>
      <c r="E235" s="241" t="str">
        <f t="shared" si="23"/>
        <v>Social Grade3</v>
      </c>
      <c r="F235" s="86" t="s">
        <v>640</v>
      </c>
      <c r="G235" s="242">
        <v>0.26110204081632649</v>
      </c>
      <c r="H235" s="245">
        <v>95.52801517175206</v>
      </c>
    </row>
    <row r="236" spans="1:8">
      <c r="A236" s="86" t="str">
        <v>CLASS4</v>
      </c>
      <c r="B236" s="239">
        <v>235</v>
      </c>
      <c r="C236" s="86" t="s">
        <v>635</v>
      </c>
      <c r="D236" s="241">
        <f>COUNTIF($C$1:$C236,C236)</f>
        <v>4</v>
      </c>
      <c r="E236" s="241" t="str">
        <f t="shared" si="23"/>
        <v>Social Grade4</v>
      </c>
      <c r="F236" s="86" t="s">
        <v>642</v>
      </c>
      <c r="G236" s="242">
        <v>0.22783673469387758</v>
      </c>
      <c r="H236" s="245">
        <v>111.34406885831807</v>
      </c>
    </row>
    <row r="237" spans="1:8">
      <c r="A237" s="86" t="str">
        <v>CLASS5</v>
      </c>
      <c r="B237" s="239">
        <v>236</v>
      </c>
      <c r="C237" s="86" t="s">
        <v>635</v>
      </c>
      <c r="D237" s="241">
        <f>COUNTIF($C$1:$C237,C237)</f>
        <v>5</v>
      </c>
      <c r="E237" s="241" t="str">
        <f t="shared" si="23"/>
        <v>Social Grade5</v>
      </c>
      <c r="F237" s="86" t="s">
        <v>644</v>
      </c>
      <c r="G237" s="242">
        <v>0.15847959183673468</v>
      </c>
      <c r="H237" s="245">
        <v>129.24436291429132</v>
      </c>
    </row>
    <row r="238" spans="1:8">
      <c r="A238" s="86" t="str">
        <v>CLASS6</v>
      </c>
      <c r="B238" s="239">
        <v>237</v>
      </c>
      <c r="C238" s="86" t="s">
        <v>635</v>
      </c>
      <c r="D238" s="241">
        <f>COUNTIF($C$1:$C238,C238)</f>
        <v>6</v>
      </c>
      <c r="E238" s="241" t="str">
        <f t="shared" si="23"/>
        <v>Social Grade6</v>
      </c>
      <c r="F238" s="86" t="s">
        <v>646</v>
      </c>
      <c r="G238" s="242">
        <v>0.12262244897959186</v>
      </c>
      <c r="H238" s="245">
        <v>139.85656474054457</v>
      </c>
    </row>
    <row r="239" spans="1:8">
      <c r="A239" s="86" t="str">
        <v>OCCD2</v>
      </c>
      <c r="B239" s="239">
        <v>238</v>
      </c>
      <c r="C239" s="86" t="s">
        <v>648</v>
      </c>
      <c r="D239" s="241">
        <f>COUNTIF($C$1:$C239,C239)</f>
        <v>1</v>
      </c>
      <c r="E239" s="241" t="str">
        <f t="shared" si="23"/>
        <v>Occupation1</v>
      </c>
      <c r="F239" s="86" t="s">
        <v>649</v>
      </c>
      <c r="G239" s="242">
        <v>5.2408163265306125E-2</v>
      </c>
      <c r="H239" s="245">
        <v>80.390194946340088</v>
      </c>
    </row>
    <row r="240" spans="1:8">
      <c r="A240" s="86" t="str">
        <v>OCCD6</v>
      </c>
      <c r="B240" s="239">
        <v>239</v>
      </c>
      <c r="C240" s="86" t="s">
        <v>648</v>
      </c>
      <c r="D240" s="241">
        <f>COUNTIF($C$1:$C240,C240)</f>
        <v>2</v>
      </c>
      <c r="E240" s="241" t="str">
        <f t="shared" si="23"/>
        <v>Occupation2</v>
      </c>
      <c r="F240" s="86" t="s">
        <v>651</v>
      </c>
      <c r="G240" s="242">
        <v>0.19538775510204084</v>
      </c>
      <c r="H240" s="245">
        <v>90.404971171513552</v>
      </c>
    </row>
    <row r="241" spans="1:8">
      <c r="A241" s="86" t="str">
        <v>OCCD3</v>
      </c>
      <c r="B241" s="239">
        <v>240</v>
      </c>
      <c r="C241" s="86" t="s">
        <v>648</v>
      </c>
      <c r="D241" s="241">
        <f>COUNTIF($C$1:$C241,C241)</f>
        <v>3</v>
      </c>
      <c r="E241" s="241" t="str">
        <f t="shared" si="23"/>
        <v>Occupation3</v>
      </c>
      <c r="F241" s="86" t="s">
        <v>653</v>
      </c>
      <c r="G241" s="242">
        <v>0.15628571428571425</v>
      </c>
      <c r="H241" s="245">
        <v>104.22577320599862</v>
      </c>
    </row>
    <row r="242" spans="1:8">
      <c r="A242" s="86" t="str">
        <v>OCCD5</v>
      </c>
      <c r="B242" s="239">
        <v>241</v>
      </c>
      <c r="C242" s="86" t="s">
        <v>648</v>
      </c>
      <c r="D242" s="241">
        <f>COUNTIF($C$1:$C242,C242)</f>
        <v>4</v>
      </c>
      <c r="E242" s="241" t="str">
        <f t="shared" si="23"/>
        <v>Occupation4</v>
      </c>
      <c r="F242" s="86" t="s">
        <v>655</v>
      </c>
      <c r="G242" s="242">
        <v>5.4306122448979595E-2</v>
      </c>
      <c r="H242" s="245">
        <v>98.450517743657599</v>
      </c>
    </row>
    <row r="243" spans="1:8">
      <c r="A243" s="86" t="str">
        <v>OCCD8</v>
      </c>
      <c r="B243" s="239">
        <v>242</v>
      </c>
      <c r="C243" s="86" t="s">
        <v>648</v>
      </c>
      <c r="D243" s="241">
        <f>COUNTIF($C$1:$C243,C243)</f>
        <v>5</v>
      </c>
      <c r="E243" s="241" t="str">
        <f t="shared" si="23"/>
        <v>Occupation5</v>
      </c>
      <c r="F243" s="86" t="s">
        <v>657</v>
      </c>
      <c r="G243" s="242">
        <v>0.14448979591836739</v>
      </c>
      <c r="H243" s="245">
        <v>96.969910386943553</v>
      </c>
    </row>
    <row r="244" spans="1:8">
      <c r="A244" s="86" t="str">
        <v>OCCD9</v>
      </c>
      <c r="B244" s="239">
        <v>243</v>
      </c>
      <c r="C244" s="86" t="s">
        <v>648</v>
      </c>
      <c r="D244" s="241">
        <f>COUNTIF($C$1:$C244,C244)</f>
        <v>6</v>
      </c>
      <c r="E244" s="241" t="str">
        <f t="shared" si="23"/>
        <v>Occupation6</v>
      </c>
      <c r="F244" s="86" t="s">
        <v>659</v>
      </c>
      <c r="G244" s="242">
        <v>6.5693877551020408E-2</v>
      </c>
      <c r="H244" s="245">
        <v>87.337785679804057</v>
      </c>
    </row>
    <row r="245" spans="1:8">
      <c r="A245" s="86" t="str">
        <v>OCCD10</v>
      </c>
      <c r="B245" s="239">
        <v>244</v>
      </c>
      <c r="C245" s="86" t="s">
        <v>648</v>
      </c>
      <c r="D245" s="241">
        <f>COUNTIF($C$1:$C245,C245)</f>
        <v>7</v>
      </c>
      <c r="E245" s="241" t="str">
        <f t="shared" si="23"/>
        <v>Occupation7</v>
      </c>
      <c r="F245" s="86" t="s">
        <v>661</v>
      </c>
      <c r="G245" s="242">
        <v>9.6683673469387749E-2</v>
      </c>
      <c r="H245" s="245">
        <v>115.17057043775192</v>
      </c>
    </row>
    <row r="246" spans="1:8">
      <c r="A246" s="86" t="str">
        <v>OCCD11</v>
      </c>
      <c r="B246" s="239">
        <v>245</v>
      </c>
      <c r="C246" s="86" t="s">
        <v>648</v>
      </c>
      <c r="D246" s="241">
        <f>COUNTIF($C$1:$C246,C246)</f>
        <v>8</v>
      </c>
      <c r="E246" s="241" t="str">
        <f t="shared" si="23"/>
        <v>Occupation8</v>
      </c>
      <c r="F246" s="86" t="s">
        <v>663</v>
      </c>
      <c r="G246" s="242">
        <v>0.15469387755102046</v>
      </c>
      <c r="H246" s="245">
        <v>118.19819229954673</v>
      </c>
    </row>
    <row r="247" spans="1:8">
      <c r="A247" s="86" t="str">
        <v>OCCD12</v>
      </c>
      <c r="B247" s="239">
        <v>246</v>
      </c>
      <c r="C247" s="86" t="s">
        <v>648</v>
      </c>
      <c r="D247" s="241">
        <f>COUNTIF($C$1:$C247,C247)</f>
        <v>9</v>
      </c>
      <c r="E247" s="241" t="str">
        <f t="shared" si="23"/>
        <v>Occupation9</v>
      </c>
      <c r="F247" s="86" t="s">
        <v>665</v>
      </c>
      <c r="G247" s="242">
        <v>4.6346938775510209E-2</v>
      </c>
      <c r="H247" s="245">
        <v>96.163797836518057</v>
      </c>
    </row>
    <row r="248" spans="1:8">
      <c r="A248" s="86" t="str">
        <v>OCCD13</v>
      </c>
      <c r="B248" s="239">
        <v>247</v>
      </c>
      <c r="C248" s="86" t="s">
        <v>648</v>
      </c>
      <c r="D248" s="241">
        <f>COUNTIF($C$1:$C248,C248)</f>
        <v>10</v>
      </c>
      <c r="E248" s="241" t="str">
        <f t="shared" si="23"/>
        <v>Occupation10</v>
      </c>
      <c r="F248" s="86" t="s">
        <v>667</v>
      </c>
      <c r="G248" s="242">
        <v>3.3142857142857141E-2</v>
      </c>
      <c r="H248" s="245">
        <v>127.76951394442111</v>
      </c>
    </row>
    <row r="249" spans="1:8">
      <c r="A249" s="86" t="str">
        <v>rcd_qfhigh_101</v>
      </c>
      <c r="B249" s="239">
        <v>248</v>
      </c>
      <c r="C249" s="86" t="s">
        <v>670</v>
      </c>
      <c r="D249" s="241">
        <f>COUNTIF($C$1:$C249,C249)</f>
        <v>1</v>
      </c>
      <c r="E249" s="241" t="str">
        <f t="shared" si="23"/>
        <v>Highest Level of Qualifications (Adults)1</v>
      </c>
      <c r="F249" s="86" t="s">
        <v>671</v>
      </c>
      <c r="G249" s="242">
        <v>0.17613265306122447</v>
      </c>
      <c r="H249" s="245">
        <v>75.823136356294015</v>
      </c>
    </row>
    <row r="250" spans="1:8">
      <c r="A250" s="86" t="str">
        <v>rcd_qfhigh_102</v>
      </c>
      <c r="B250" s="239">
        <v>249</v>
      </c>
      <c r="C250" s="86" t="s">
        <v>670</v>
      </c>
      <c r="D250" s="241">
        <f>COUNTIF($C$1:$C250,C250)</f>
        <v>2</v>
      </c>
      <c r="E250" s="241" t="str">
        <f t="shared" si="23"/>
        <v>Highest Level of Qualifications (Adults)2</v>
      </c>
      <c r="F250" s="86" t="s">
        <v>673</v>
      </c>
      <c r="G250" s="242">
        <v>9.2010204081632671E-2</v>
      </c>
      <c r="H250" s="245">
        <v>92.040957636321792</v>
      </c>
    </row>
    <row r="251" spans="1:8">
      <c r="A251" s="86" t="str">
        <v>rcd_qfhigh_103</v>
      </c>
      <c r="B251" s="239">
        <v>250</v>
      </c>
      <c r="C251" s="86" t="s">
        <v>670</v>
      </c>
      <c r="D251" s="241">
        <f>COUNTIF($C$1:$C251,C251)</f>
        <v>3</v>
      </c>
      <c r="E251" s="241" t="str">
        <f t="shared" si="23"/>
        <v>Highest Level of Qualifications (Adults)3</v>
      </c>
      <c r="F251" s="86" t="s">
        <v>675</v>
      </c>
      <c r="G251" s="242">
        <v>8.4714285714285714E-2</v>
      </c>
      <c r="H251" s="245">
        <v>95.931405395038709</v>
      </c>
    </row>
    <row r="252" spans="1:8">
      <c r="A252" s="86" t="str">
        <v>rcd_qfhigh_104</v>
      </c>
      <c r="B252" s="239">
        <v>251</v>
      </c>
      <c r="C252" s="86" t="s">
        <v>670</v>
      </c>
      <c r="D252" s="241">
        <f>COUNTIF($C$1:$C252,C252)</f>
        <v>4</v>
      </c>
      <c r="E252" s="241" t="str">
        <f t="shared" si="23"/>
        <v>Highest Level of Qualifications (Adults)4</v>
      </c>
      <c r="F252" s="86" t="s">
        <v>677</v>
      </c>
      <c r="G252" s="242">
        <v>0.38782653061224504</v>
      </c>
      <c r="H252" s="245">
        <v>104.93655949305681</v>
      </c>
    </row>
    <row r="253" spans="1:8">
      <c r="A253" s="86" t="str">
        <v>rcd_qfhigh_105</v>
      </c>
      <c r="B253" s="239">
        <v>252</v>
      </c>
      <c r="C253" s="86" t="s">
        <v>670</v>
      </c>
      <c r="D253" s="241">
        <f>COUNTIF($C$1:$C253,C253)</f>
        <v>5</v>
      </c>
      <c r="E253" s="241" t="str">
        <f t="shared" si="23"/>
        <v>Highest Level of Qualifications (Adults)5</v>
      </c>
      <c r="F253" s="86" t="s">
        <v>679</v>
      </c>
      <c r="G253" s="242">
        <v>0.25896938775510203</v>
      </c>
      <c r="H253" s="245">
        <v>123.37020071387043</v>
      </c>
    </row>
    <row r="254" spans="1:8">
      <c r="A254" s="86" t="str">
        <v>Num_reading</v>
      </c>
      <c r="B254" s="239">
        <v>253</v>
      </c>
      <c r="C254" s="86" t="s">
        <v>681</v>
      </c>
      <c r="D254" s="241">
        <f>COUNTIF($C$1:$C254,C254)</f>
        <v>1</v>
      </c>
      <c r="E254" s="241" t="str">
        <f t="shared" si="23"/>
        <v>England: Pupils at the end of KS11</v>
      </c>
      <c r="F254" s="86" t="s">
        <v>682</v>
      </c>
      <c r="G254" s="242">
        <v>0.89634693877551008</v>
      </c>
      <c r="H254" s="245">
        <v>98.194160242867255</v>
      </c>
    </row>
    <row r="255" spans="1:8">
      <c r="A255" s="86" t="str">
        <v>Num_writing</v>
      </c>
      <c r="B255" s="239">
        <v>254</v>
      </c>
      <c r="C255" s="86" t="s">
        <v>681</v>
      </c>
      <c r="D255" s="241">
        <f>COUNTIF($C$1:$C255,C255)</f>
        <v>2</v>
      </c>
      <c r="E255" s="241" t="str">
        <f t="shared" si="23"/>
        <v>England: Pupils at the end of KS12</v>
      </c>
      <c r="F255" s="86" t="s">
        <v>684</v>
      </c>
      <c r="G255" s="242">
        <v>0.85475510204081651</v>
      </c>
      <c r="H255" s="245">
        <v>97.630370885849757</v>
      </c>
    </row>
    <row r="256" spans="1:8">
      <c r="A256" s="86" t="str">
        <v>Num_maths</v>
      </c>
      <c r="B256" s="239">
        <v>255</v>
      </c>
      <c r="C256" s="86" t="s">
        <v>681</v>
      </c>
      <c r="D256" s="241">
        <f>COUNTIF($C$1:$C256,C256)</f>
        <v>3</v>
      </c>
      <c r="E256" s="241" t="str">
        <f t="shared" si="23"/>
        <v>England: Pupils at the end of KS13</v>
      </c>
      <c r="F256" s="86" t="s">
        <v>686</v>
      </c>
      <c r="G256" s="242">
        <v>0.92488775510204091</v>
      </c>
      <c r="H256" s="245">
        <v>98.641272139596083</v>
      </c>
    </row>
    <row r="257" spans="1:8">
      <c r="A257" s="86" t="str">
        <v>Num_science</v>
      </c>
      <c r="B257" s="239">
        <v>256</v>
      </c>
      <c r="C257" s="86" t="s">
        <v>681</v>
      </c>
      <c r="D257" s="241">
        <f>COUNTIF($C$1:$C257,C257)</f>
        <v>4</v>
      </c>
      <c r="E257" s="241" t="str">
        <f t="shared" si="23"/>
        <v>England: Pupils at the end of KS14</v>
      </c>
      <c r="F257" s="86" t="s">
        <v>688</v>
      </c>
      <c r="G257" s="242">
        <v>0.90794897959183662</v>
      </c>
      <c r="H257" s="245">
        <v>98.157070155933027</v>
      </c>
    </row>
    <row r="258" spans="1:8">
      <c r="A258" s="86" t="str">
        <v>Num_All_Reading</v>
      </c>
      <c r="B258" s="239">
        <v>257</v>
      </c>
      <c r="C258" s="86" t="s">
        <v>690</v>
      </c>
      <c r="D258" s="241">
        <f>COUNTIF($C$1:$C258,C258)</f>
        <v>1</v>
      </c>
      <c r="E258" s="241" t="str">
        <f t="shared" si="23"/>
        <v>England: Pupils at the end of KS21</v>
      </c>
      <c r="F258" s="86" t="s">
        <v>682</v>
      </c>
      <c r="G258" s="242">
        <v>0.88652040816326516</v>
      </c>
      <c r="H258" s="245">
        <v>98.116125804510503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0.84310204081632634</v>
      </c>
      <c r="H259" s="245">
        <v>97.676043968554794</v>
      </c>
    </row>
    <row r="260" spans="1:8">
      <c r="A260" s="86" t="str">
        <v>Num_All_maths</v>
      </c>
      <c r="B260" s="239">
        <v>259</v>
      </c>
      <c r="C260" s="86" t="s">
        <v>690</v>
      </c>
      <c r="D260" s="241">
        <f>COUNTIF($C$1:$C260,C260)</f>
        <v>3</v>
      </c>
      <c r="E260" s="241" t="str">
        <f t="shared" si="24"/>
        <v>England: Pupils at the end of KS23</v>
      </c>
      <c r="F260" s="86" t="s">
        <v>686</v>
      </c>
      <c r="G260" s="242">
        <v>0.85312244897959211</v>
      </c>
      <c r="H260" s="245">
        <v>98.037762433077475</v>
      </c>
    </row>
    <row r="261" spans="1:8">
      <c r="A261" s="86" t="str">
        <v>Num_All_RWM</v>
      </c>
      <c r="B261" s="239">
        <v>260</v>
      </c>
      <c r="C261" s="86" t="s">
        <v>690</v>
      </c>
      <c r="D261" s="241">
        <f>COUNTIF($C$1:$C261,C261)</f>
        <v>4</v>
      </c>
      <c r="E261" s="241" t="str">
        <f t="shared" si="24"/>
        <v>England: Pupils at the end of KS24</v>
      </c>
      <c r="F261" s="86" t="s">
        <v>694</v>
      </c>
      <c r="G261" s="242">
        <v>0.76712244897959181</v>
      </c>
      <c r="H261" s="245">
        <v>96.924019274498193</v>
      </c>
    </row>
    <row r="262" spans="1:8">
      <c r="A262" s="86" t="str">
        <v>LEVEL2_all</v>
      </c>
      <c r="B262" s="239">
        <v>261</v>
      </c>
      <c r="C262" s="86" t="s">
        <v>696</v>
      </c>
      <c r="D262" s="241">
        <f>COUNTIF($C$1:$C262,C262)</f>
        <v>1</v>
      </c>
      <c r="E262" s="241" t="str">
        <f t="shared" si="24"/>
        <v>England: Pupils at the end of KS41</v>
      </c>
      <c r="F262" s="86" t="s">
        <v>697</v>
      </c>
      <c r="G262" s="242">
        <v>0.61526530612244901</v>
      </c>
      <c r="H262" s="245">
        <v>92.342555450390634</v>
      </c>
    </row>
    <row r="263" spans="1:8">
      <c r="A263" s="86" t="str">
        <v>LEVEL2_EM_all</v>
      </c>
      <c r="B263" s="239">
        <v>262</v>
      </c>
      <c r="C263" s="86" t="s">
        <v>696</v>
      </c>
      <c r="D263" s="241">
        <f>COUNTIF($C$1:$C263,C263)</f>
        <v>2</v>
      </c>
      <c r="E263" s="241" t="str">
        <f t="shared" si="24"/>
        <v>England: Pupils at the end of KS42</v>
      </c>
      <c r="F263" s="86" t="s">
        <v>699</v>
      </c>
      <c r="G263" s="242">
        <v>0.53008163265306119</v>
      </c>
      <c r="H263" s="245">
        <v>91.251872278679983</v>
      </c>
    </row>
    <row r="264" spans="1:8">
      <c r="A264" s="86" t="str">
        <v>NS4T5PAL5P</v>
      </c>
      <c r="B264" s="239">
        <v>263</v>
      </c>
      <c r="C264" s="86" t="s">
        <v>701</v>
      </c>
      <c r="D264" s="241">
        <f>COUNTIF($C$1:$C264,C264)</f>
        <v>1</v>
      </c>
      <c r="E264" s="241" t="str">
        <f t="shared" si="24"/>
        <v>Scotland: Pupils in the S4 cohort1</v>
      </c>
      <c r="F264" s="86" t="s">
        <v>702</v>
      </c>
      <c r="G264" s="242">
        <v>0.36814285714285711</v>
      </c>
      <c r="H264" s="245">
        <v>83.29987956195491</v>
      </c>
    </row>
    <row r="265" spans="1:8">
      <c r="A265" s="86" t="str">
        <v>NS5T3PAL6P</v>
      </c>
      <c r="B265" s="239">
        <v>264</v>
      </c>
      <c r="C265" s="86" t="s">
        <v>704</v>
      </c>
      <c r="D265" s="241">
        <f>COUNTIF($C$1:$C265,C265)</f>
        <v>1</v>
      </c>
      <c r="E265" s="241" t="str">
        <f t="shared" si="24"/>
        <v>Scotland: Pupils in the S5 cohort1</v>
      </c>
      <c r="F265" s="86" t="s">
        <v>705</v>
      </c>
      <c r="G265" s="242">
        <v>0.30018367346938779</v>
      </c>
      <c r="H265" s="245">
        <v>80.810008599149853</v>
      </c>
    </row>
    <row r="266" spans="1:8">
      <c r="A266" s="86" t="str">
        <v>NS5T5PAL6P</v>
      </c>
      <c r="B266" s="239">
        <v>265</v>
      </c>
      <c r="C266" s="86" t="s">
        <v>704</v>
      </c>
      <c r="D266" s="241">
        <f>COUNTIF($C$1:$C266,C266)</f>
        <v>2</v>
      </c>
      <c r="E266" s="241" t="str">
        <f t="shared" si="24"/>
        <v>Scotland: Pupils in the S5 cohort2</v>
      </c>
      <c r="F266" s="86" t="s">
        <v>707</v>
      </c>
      <c r="G266" s="242">
        <v>0.13434693877551024</v>
      </c>
      <c r="H266" s="245">
        <v>73.652790197949443</v>
      </c>
    </row>
    <row r="267" spans="1:8">
      <c r="A267" s="86" t="str">
        <v>rcd_worktrav_101</v>
      </c>
      <c r="B267" s="239">
        <v>266</v>
      </c>
      <c r="C267" s="86" t="s">
        <v>710</v>
      </c>
      <c r="D267" s="241">
        <f>COUNTIF($C$1:$C267,C267)</f>
        <v>1</v>
      </c>
      <c r="E267" s="241" t="str">
        <f t="shared" si="24"/>
        <v>Travel To Work (% of Workers)1</v>
      </c>
      <c r="F267" s="86" t="s">
        <v>711</v>
      </c>
      <c r="G267" s="242">
        <v>5.9030612244897959E-2</v>
      </c>
      <c r="H267" s="245">
        <v>88.872040337541705</v>
      </c>
    </row>
    <row r="268" spans="1:8">
      <c r="A268" s="86" t="str">
        <v>rcd_worktrav_102</v>
      </c>
      <c r="B268" s="239">
        <v>267</v>
      </c>
      <c r="C268" s="86" t="s">
        <v>710</v>
      </c>
      <c r="D268" s="241">
        <f>COUNTIF($C$1:$C268,C268)</f>
        <v>2</v>
      </c>
      <c r="E268" s="241" t="str">
        <f t="shared" si="24"/>
        <v>Travel To Work (% of Workers)2</v>
      </c>
      <c r="F268" s="86" t="s">
        <v>713</v>
      </c>
      <c r="G268" s="242">
        <v>0.64815306122448979</v>
      </c>
      <c r="H268" s="245">
        <v>97.087329910935168</v>
      </c>
    </row>
    <row r="269" spans="1:8">
      <c r="A269" s="86" t="str">
        <v>rcd_worktrav_103</v>
      </c>
      <c r="B269" s="239">
        <v>268</v>
      </c>
      <c r="C269" s="86" t="s">
        <v>710</v>
      </c>
      <c r="D269" s="241">
        <f>COUNTIF($C$1:$C269,C269)</f>
        <v>3</v>
      </c>
      <c r="E269" s="241" t="str">
        <f t="shared" si="24"/>
        <v>Travel To Work (% of Workers)3</v>
      </c>
      <c r="F269" s="86" t="s">
        <v>715</v>
      </c>
      <c r="G269" s="242">
        <v>7.4959183673469404E-2</v>
      </c>
      <c r="H269" s="245">
        <v>127.75691738674261</v>
      </c>
    </row>
    <row r="270" spans="1:8">
      <c r="A270" s="86" t="str">
        <v>rcd_worktrav_104</v>
      </c>
      <c r="B270" s="239">
        <v>269</v>
      </c>
      <c r="C270" s="86" t="s">
        <v>710</v>
      </c>
      <c r="D270" s="241">
        <f>COUNTIF($C$1:$C270,C270)</f>
        <v>4</v>
      </c>
      <c r="E270" s="241" t="str">
        <f t="shared" si="24"/>
        <v>Travel To Work (% of Workers)4</v>
      </c>
      <c r="F270" s="86" t="s">
        <v>717</v>
      </c>
      <c r="G270" s="242">
        <v>3.3683673469387755E-2</v>
      </c>
      <c r="H270" s="245">
        <v>99.333858140713758</v>
      </c>
    </row>
    <row r="271" spans="1:8">
      <c r="A271" s="86" t="str">
        <v>rcd_worktrav_105</v>
      </c>
      <c r="B271" s="239">
        <v>270</v>
      </c>
      <c r="C271" s="86" t="s">
        <v>710</v>
      </c>
      <c r="D271" s="241">
        <f>COUNTIF($C$1:$C271,C271)</f>
        <v>5</v>
      </c>
      <c r="E271" s="241" t="str">
        <f t="shared" si="24"/>
        <v>Travel To Work (% of Workers)5</v>
      </c>
      <c r="F271" s="86" t="s">
        <v>719</v>
      </c>
      <c r="G271" s="242">
        <v>0.14294897959183675</v>
      </c>
      <c r="H271" s="245">
        <v>119.45629357605505</v>
      </c>
    </row>
    <row r="272" spans="1:8">
      <c r="A272" s="86" t="str">
        <v>rcd_worktrav_106</v>
      </c>
      <c r="B272" s="239">
        <v>271</v>
      </c>
      <c r="C272" s="86" t="s">
        <v>710</v>
      </c>
      <c r="D272" s="241">
        <f>COUNTIF($C$1:$C272,C272)</f>
        <v>6</v>
      </c>
      <c r="E272" s="241" t="str">
        <f t="shared" si="24"/>
        <v>Travel To Work (% of Workers)6</v>
      </c>
      <c r="F272" s="86" t="s">
        <v>721</v>
      </c>
      <c r="G272" s="242">
        <v>9.7959183673469435E-3</v>
      </c>
      <c r="H272" s="245">
        <v>99.085832619101865</v>
      </c>
    </row>
    <row r="273" spans="1:8">
      <c r="A273" s="86" t="str">
        <v>rcd_worktrav_107</v>
      </c>
      <c r="B273" s="239">
        <v>272</v>
      </c>
      <c r="C273" s="86" t="s">
        <v>710</v>
      </c>
      <c r="D273" s="241">
        <f>COUNTIF($C$1:$C273,C273)</f>
        <v>7</v>
      </c>
      <c r="E273" s="241" t="str">
        <f t="shared" si="24"/>
        <v>Travel To Work (% of Workers)7</v>
      </c>
      <c r="F273" s="86" t="s">
        <v>723</v>
      </c>
      <c r="G273" s="242">
        <v>3.1051020408163262E-2</v>
      </c>
      <c r="H273" s="245">
        <v>71.038385810657587</v>
      </c>
    </row>
    <row r="274" spans="1:8">
      <c r="A274" s="86" t="str">
        <v>car0</v>
      </c>
      <c r="B274" s="239">
        <v>273</v>
      </c>
      <c r="C274" s="86" t="s">
        <v>725</v>
      </c>
      <c r="D274" s="241">
        <f>COUNTIF($C$1:$C274,C274)</f>
        <v>1</v>
      </c>
      <c r="E274" s="241" t="str">
        <f t="shared" si="24"/>
        <v>Car Ownership1</v>
      </c>
      <c r="F274" s="86" t="s">
        <v>726</v>
      </c>
      <c r="G274" s="242">
        <v>0.24509183673469387</v>
      </c>
      <c r="H274" s="245">
        <v>138.14199825200831</v>
      </c>
    </row>
    <row r="275" spans="1:8">
      <c r="A275" s="86" t="str">
        <v>car1</v>
      </c>
      <c r="B275" s="239">
        <v>274</v>
      </c>
      <c r="C275" s="86" t="s">
        <v>725</v>
      </c>
      <c r="D275" s="241">
        <f>COUNTIF($C$1:$C275,C275)</f>
        <v>2</v>
      </c>
      <c r="E275" s="241" t="str">
        <f t="shared" si="24"/>
        <v>Car Ownership2</v>
      </c>
      <c r="F275" s="86" t="s">
        <v>728</v>
      </c>
      <c r="G275" s="242">
        <v>0.42376530612244911</v>
      </c>
      <c r="H275" s="245">
        <v>106.90622006645387</v>
      </c>
    </row>
    <row r="276" spans="1:8">
      <c r="A276" s="86" t="str">
        <v>car2</v>
      </c>
      <c r="B276" s="239">
        <v>275</v>
      </c>
      <c r="C276" s="86" t="s">
        <v>725</v>
      </c>
      <c r="D276" s="241">
        <f>COUNTIF($C$1:$C276,C276)</f>
        <v>3</v>
      </c>
      <c r="E276" s="241" t="str">
        <f t="shared" si="24"/>
        <v>Car Ownership3</v>
      </c>
      <c r="F276" s="86" t="s">
        <v>730</v>
      </c>
      <c r="G276" s="242">
        <v>0.26623469387755111</v>
      </c>
      <c r="H276" s="245">
        <v>80.920186605567366</v>
      </c>
    </row>
    <row r="277" spans="1:8">
      <c r="A277" s="86" t="str">
        <v>car3p</v>
      </c>
      <c r="B277" s="239">
        <v>276</v>
      </c>
      <c r="C277" s="86" t="s">
        <v>725</v>
      </c>
      <c r="D277" s="241">
        <f>COUNTIF($C$1:$C277,C277)</f>
        <v>4</v>
      </c>
      <c r="E277" s="241" t="str">
        <f t="shared" si="24"/>
        <v>Car Ownership4</v>
      </c>
      <c r="F277" s="86" t="s">
        <v>732</v>
      </c>
      <c r="G277" s="242">
        <v>6.4918367346938788E-2</v>
      </c>
      <c r="H277" s="245">
        <v>66.837475417055984</v>
      </c>
    </row>
    <row r="278" spans="1:8">
      <c r="A278" s="86" t="str">
        <v>car1recent</v>
      </c>
      <c r="B278" s="239">
        <v>277</v>
      </c>
      <c r="C278" s="86" t="s">
        <v>725</v>
      </c>
      <c r="D278" s="241">
        <f>COUNTIF($C$1:$C278,C278)</f>
        <v>5</v>
      </c>
      <c r="E278" s="241" t="str">
        <f t="shared" si="24"/>
        <v>Car Ownership5</v>
      </c>
      <c r="F278" s="86" t="s">
        <v>734</v>
      </c>
      <c r="G278" s="242">
        <v>0.11574489795918368</v>
      </c>
      <c r="H278" s="245">
        <v>84.756108980556633</v>
      </c>
    </row>
    <row r="279" spans="1:8">
      <c r="A279" s="86" t="str">
        <v>car1co</v>
      </c>
      <c r="B279" s="239">
        <v>278</v>
      </c>
      <c r="C279" s="86" t="s">
        <v>736</v>
      </c>
      <c r="D279" s="241">
        <f>COUNTIF($C$1:$C279,C279)</f>
        <v>1</v>
      </c>
      <c r="E279" s="241" t="str">
        <f t="shared" si="24"/>
        <v>Main Car (% of car owners)1</v>
      </c>
      <c r="F279" s="86" t="s">
        <v>737</v>
      </c>
      <c r="G279" s="242">
        <v>1.4581632653061226E-2</v>
      </c>
      <c r="H279" s="245">
        <v>90.898263010610918</v>
      </c>
    </row>
    <row r="280" spans="1:8">
      <c r="A280" s="86" t="str">
        <v>car1priv</v>
      </c>
      <c r="B280" s="239">
        <v>279</v>
      </c>
      <c r="C280" s="86" t="s">
        <v>736</v>
      </c>
      <c r="D280" s="241">
        <f>COUNTIF($C$1:$C280,C280)</f>
        <v>2</v>
      </c>
      <c r="E280" s="241" t="str">
        <f t="shared" si="24"/>
        <v>Main Car (% of car owners)2</v>
      </c>
      <c r="F280" s="86" t="s">
        <v>739</v>
      </c>
      <c r="G280" s="242">
        <v>0.98541836734693866</v>
      </c>
      <c r="H280" s="245">
        <v>100.14838778765002</v>
      </c>
    </row>
    <row r="281" spans="1:8">
      <c r="A281" s="86" t="str">
        <v>carsaloon</v>
      </c>
      <c r="B281" s="239">
        <v>280</v>
      </c>
      <c r="C281" s="86" t="s">
        <v>736</v>
      </c>
      <c r="D281" s="241">
        <f>COUNTIF($C$1:$C281,C281)</f>
        <v>3</v>
      </c>
      <c r="E281" s="241" t="str">
        <f t="shared" si="24"/>
        <v>Main Car (% of car owners)3</v>
      </c>
      <c r="F281" s="86" t="s">
        <v>741</v>
      </c>
      <c r="G281" s="242">
        <v>0.18103061224489794</v>
      </c>
      <c r="H281" s="245">
        <v>101.04687318359645</v>
      </c>
    </row>
    <row r="282" spans="1:8">
      <c r="A282" s="86" t="str">
        <v>carhatchback</v>
      </c>
      <c r="B282" s="239">
        <v>281</v>
      </c>
      <c r="C282" s="86" t="s">
        <v>736</v>
      </c>
      <c r="D282" s="241">
        <f>COUNTIF($C$1:$C282,C282)</f>
        <v>4</v>
      </c>
      <c r="E282" s="241" t="str">
        <f t="shared" si="24"/>
        <v>Main Car (% of car owners)4</v>
      </c>
      <c r="F282" s="86" t="s">
        <v>743</v>
      </c>
      <c r="G282" s="242">
        <v>0.51837755102040828</v>
      </c>
      <c r="H282" s="245">
        <v>103.53311796731634</v>
      </c>
    </row>
    <row r="283" spans="1:8">
      <c r="A283" s="86" t="str">
        <v>carestate</v>
      </c>
      <c r="B283" s="239">
        <v>282</v>
      </c>
      <c r="C283" s="86" t="s">
        <v>736</v>
      </c>
      <c r="D283" s="241">
        <f>COUNTIF($C$1:$C283,C283)</f>
        <v>5</v>
      </c>
      <c r="E283" s="241" t="str">
        <f t="shared" si="24"/>
        <v>Main Car (% of car owners)5</v>
      </c>
      <c r="F283" s="86" t="s">
        <v>745</v>
      </c>
      <c r="G283" s="242">
        <v>6.6030612244897938E-2</v>
      </c>
      <c r="H283" s="245">
        <v>92.960605044122076</v>
      </c>
    </row>
    <row r="284" spans="1:8">
      <c r="A284" s="86" t="str">
        <v>carlux</v>
      </c>
      <c r="B284" s="239">
        <v>283</v>
      </c>
      <c r="C284" s="86" t="s">
        <v>736</v>
      </c>
      <c r="D284" s="241">
        <f>COUNTIF($C$1:$C284,C284)</f>
        <v>6</v>
      </c>
      <c r="E284" s="241" t="str">
        <f t="shared" si="24"/>
        <v>Main Car (% of car owners)6</v>
      </c>
      <c r="F284" s="86" t="s">
        <v>747</v>
      </c>
      <c r="G284" s="242">
        <v>7.5397959183673466E-2</v>
      </c>
      <c r="H284" s="245">
        <v>96.293602035938918</v>
      </c>
    </row>
    <row r="285" spans="1:8">
      <c r="A285" s="86" t="str">
        <v>carother</v>
      </c>
      <c r="B285" s="239">
        <v>284</v>
      </c>
      <c r="C285" s="86" t="s">
        <v>736</v>
      </c>
      <c r="D285" s="241">
        <f>COUNTIF($C$1:$C285,C285)</f>
        <v>7</v>
      </c>
      <c r="E285" s="241" t="str">
        <f t="shared" si="24"/>
        <v>Main Car (% of car owners)7</v>
      </c>
      <c r="F285" s="86" t="s">
        <v>749</v>
      </c>
      <c r="G285" s="242">
        <v>0.15919387755102041</v>
      </c>
      <c r="H285" s="245">
        <v>93.232063805986471</v>
      </c>
    </row>
    <row r="286" spans="1:8">
      <c r="A286" s="86" t="str">
        <v>car1btnew</v>
      </c>
      <c r="B286" s="239">
        <v>285</v>
      </c>
      <c r="C286" s="86" t="s">
        <v>736</v>
      </c>
      <c r="D286" s="241">
        <f>COUNTIF($C$1:$C286,C286)</f>
        <v>8</v>
      </c>
      <c r="E286" s="241" t="str">
        <f t="shared" si="24"/>
        <v>Main Car (% of car owners)8</v>
      </c>
      <c r="F286" s="86" t="s">
        <v>751</v>
      </c>
      <c r="G286" s="242">
        <v>0.34541836734693876</v>
      </c>
      <c r="H286" s="245">
        <v>91.7360934026309</v>
      </c>
    </row>
    <row r="287" spans="1:8">
      <c r="A287" s="86" t="str">
        <v>car1btused</v>
      </c>
      <c r="B287" s="239">
        <v>286</v>
      </c>
      <c r="C287" s="86" t="s">
        <v>736</v>
      </c>
      <c r="D287" s="241">
        <f>COUNTIF($C$1:$C287,C287)</f>
        <v>9</v>
      </c>
      <c r="E287" s="241" t="str">
        <f t="shared" si="24"/>
        <v>Main Car (% of car owners)9</v>
      </c>
      <c r="F287" s="86" t="s">
        <v>753</v>
      </c>
      <c r="G287" s="242">
        <v>0.65458163265306124</v>
      </c>
      <c r="H287" s="245">
        <v>104.9908947000461</v>
      </c>
    </row>
    <row r="288" spans="1:8">
      <c r="A288" s="86" t="str">
        <v>rcd_hhdyrinc_101</v>
      </c>
      <c r="B288" s="239">
        <v>287</v>
      </c>
      <c r="C288" s="86" t="s">
        <v>755</v>
      </c>
      <c r="D288" s="241">
        <f>COUNTIF($C$1:$C288,C288)</f>
        <v>1</v>
      </c>
      <c r="E288" s="241" t="str">
        <f t="shared" si="24"/>
        <v>Household Annual Income1</v>
      </c>
      <c r="F288" s="86" t="s">
        <v>756</v>
      </c>
      <c r="G288" s="242">
        <v>0.20678571428571427</v>
      </c>
      <c r="H288" s="245">
        <v>128.26463372708741</v>
      </c>
    </row>
    <row r="289" spans="1:8">
      <c r="A289" s="86" t="str">
        <v>rcd_hhdyrinc_102</v>
      </c>
      <c r="B289" s="239">
        <v>288</v>
      </c>
      <c r="C289" s="86" t="s">
        <v>755</v>
      </c>
      <c r="D289" s="241">
        <f>COUNTIF($C$1:$C289,C289)</f>
        <v>2</v>
      </c>
      <c r="E289" s="241" t="str">
        <f t="shared" si="24"/>
        <v>Household Annual Income2</v>
      </c>
      <c r="F289" s="86" t="s">
        <v>757</v>
      </c>
      <c r="G289" s="242">
        <v>0.33970408163265298</v>
      </c>
      <c r="H289" s="245">
        <v>109.19122957548375</v>
      </c>
    </row>
    <row r="290" spans="1:8">
      <c r="A290" s="86" t="str">
        <v>rcd_hhdyrinc_103</v>
      </c>
      <c r="B290" s="239">
        <v>289</v>
      </c>
      <c r="C290" s="86" t="s">
        <v>755</v>
      </c>
      <c r="D290" s="241">
        <f>COUNTIF($C$1:$C290,C290)</f>
        <v>3</v>
      </c>
      <c r="E290" s="241" t="str">
        <f t="shared" si="24"/>
        <v>Household Annual Income3</v>
      </c>
      <c r="F290" s="86" t="s">
        <v>758</v>
      </c>
      <c r="G290" s="242">
        <v>0.20631632653061227</v>
      </c>
      <c r="H290" s="245">
        <v>96.817420422141211</v>
      </c>
    </row>
    <row r="291" spans="1:8">
      <c r="A291" s="86" t="str">
        <v>rcd_hhdyrinc_104</v>
      </c>
      <c r="B291" s="239">
        <v>290</v>
      </c>
      <c r="C291" s="86" t="s">
        <v>755</v>
      </c>
      <c r="D291" s="241">
        <f>COUNTIF($C$1:$C291,C291)</f>
        <v>4</v>
      </c>
      <c r="E291" s="241" t="str">
        <f t="shared" si="24"/>
        <v>Household Annual Income4</v>
      </c>
      <c r="F291" s="86" t="s">
        <v>759</v>
      </c>
      <c r="G291" s="242">
        <v>0.13291836734693879</v>
      </c>
      <c r="H291" s="245">
        <v>93.520233507383438</v>
      </c>
    </row>
    <row r="292" spans="1:8">
      <c r="A292" s="86" t="str">
        <v>rcd_hhdyrinc_105</v>
      </c>
      <c r="B292" s="239">
        <v>291</v>
      </c>
      <c r="C292" s="86" t="s">
        <v>755</v>
      </c>
      <c r="D292" s="241">
        <f>COUNTIF($C$1:$C292,C292)</f>
        <v>5</v>
      </c>
      <c r="E292" s="241" t="str">
        <f t="shared" si="24"/>
        <v>Household Annual Income5</v>
      </c>
      <c r="F292" s="86" t="s">
        <v>760</v>
      </c>
      <c r="G292" s="242">
        <v>5.5387755102040803E-2</v>
      </c>
      <c r="H292" s="245">
        <v>73.236291088118747</v>
      </c>
    </row>
    <row r="293" spans="1:8">
      <c r="A293" s="86" t="str">
        <v>rcd_hhdyrinc_106</v>
      </c>
      <c r="B293" s="239">
        <v>292</v>
      </c>
      <c r="C293" s="86" t="s">
        <v>755</v>
      </c>
      <c r="D293" s="241">
        <f>COUNTIF($C$1:$C293,C293)</f>
        <v>6</v>
      </c>
      <c r="E293" s="241" t="str">
        <f t="shared" si="24"/>
        <v>Household Annual Income6</v>
      </c>
      <c r="F293" s="86" t="s">
        <v>761</v>
      </c>
      <c r="G293" s="242">
        <v>5.9020408163265307E-2</v>
      </c>
      <c r="H293" s="245">
        <v>60.996833236911932</v>
      </c>
    </row>
    <row r="294" spans="1:8">
      <c r="A294" s="86" t="str">
        <v>incmean</v>
      </c>
      <c r="B294" s="239">
        <v>293</v>
      </c>
      <c r="C294" s="86" t="s">
        <v>755</v>
      </c>
      <c r="D294" s="241">
        <f>COUNTIF($C$1:$C294,C294)</f>
        <v>7</v>
      </c>
      <c r="E294" s="241" t="str">
        <f t="shared" si="24"/>
        <v>Household Annual Income7</v>
      </c>
      <c r="F294" s="86" t="s">
        <v>763</v>
      </c>
      <c r="G294" s="242">
        <v>358.54382845714287</v>
      </c>
      <c r="H294" s="245">
        <v>82.958894056632246</v>
      </c>
    </row>
    <row r="295" spans="1:8">
      <c r="A295" s="86" t="str">
        <v>benbase1</v>
      </c>
      <c r="B295" s="239">
        <v>294</v>
      </c>
      <c r="C295" s="86" t="s">
        <v>765</v>
      </c>
      <c r="D295" s="241">
        <f>COUNTIF($C$1:$C295,C295)</f>
        <v>1</v>
      </c>
      <c r="E295" s="241" t="str">
        <f t="shared" si="24"/>
        <v>Benefits1</v>
      </c>
      <c r="F295" s="86" t="s">
        <v>766</v>
      </c>
      <c r="G295" s="242">
        <v>2.9163265306122451E-2</v>
      </c>
      <c r="H295" s="245">
        <v>152.59423805679552</v>
      </c>
    </row>
    <row r="296" spans="1:8">
      <c r="A296" s="86" t="str">
        <v>benbase2</v>
      </c>
      <c r="B296" s="239">
        <v>295</v>
      </c>
      <c r="C296" s="86" t="s">
        <v>765</v>
      </c>
      <c r="D296" s="241">
        <f>COUNTIF($C$1:$C296,C296)</f>
        <v>2</v>
      </c>
      <c r="E296" s="241" t="str">
        <f t="shared" si="24"/>
        <v>Benefits2</v>
      </c>
      <c r="F296" s="86" t="s">
        <v>768</v>
      </c>
      <c r="G296" s="242">
        <v>9.867346938775513E-3</v>
      </c>
      <c r="H296" s="245">
        <v>138.99427264308619</v>
      </c>
    </row>
    <row r="297" spans="1:8">
      <c r="A297" s="86" t="str">
        <v>benbase3</v>
      </c>
      <c r="B297" s="239">
        <v>296</v>
      </c>
      <c r="C297" s="86" t="s">
        <v>765</v>
      </c>
      <c r="D297" s="241">
        <f>COUNTIF($C$1:$C297,C297)</f>
        <v>3</v>
      </c>
      <c r="E297" s="241" t="str">
        <f t="shared" si="24"/>
        <v>Benefits3</v>
      </c>
      <c r="F297" s="86" t="s">
        <v>770</v>
      </c>
      <c r="G297" s="242">
        <v>0.15707142857142856</v>
      </c>
      <c r="H297" s="245">
        <v>110.69383856355388</v>
      </c>
    </row>
    <row r="298" spans="1:8">
      <c r="A298" s="86" t="str">
        <v>benbase4</v>
      </c>
      <c r="B298" s="239">
        <v>297</v>
      </c>
      <c r="C298" s="86" t="s">
        <v>765</v>
      </c>
      <c r="D298" s="241">
        <f>COUNTIF($C$1:$C298,C298)</f>
        <v>4</v>
      </c>
      <c r="E298" s="241" t="str">
        <f t="shared" si="24"/>
        <v>Benefits4</v>
      </c>
      <c r="F298" s="86" t="s">
        <v>772</v>
      </c>
      <c r="G298" s="242">
        <v>3.1999999999999994E-2</v>
      </c>
      <c r="H298" s="245">
        <v>144.29976652926081</v>
      </c>
    </row>
    <row r="299" spans="1:8">
      <c r="A299" s="86" t="str">
        <v>finsit_savalot</v>
      </c>
      <c r="B299" s="239">
        <v>298</v>
      </c>
      <c r="C299" s="86" t="s">
        <v>774</v>
      </c>
      <c r="D299" s="241">
        <f>COUNTIF($C$1:$C299,C299)</f>
        <v>1</v>
      </c>
      <c r="E299" s="241" t="str">
        <f t="shared" si="24"/>
        <v>Financial Situation1</v>
      </c>
      <c r="F299" s="86" t="s">
        <v>775</v>
      </c>
      <c r="G299" s="242">
        <v>9.4265306122448975E-2</v>
      </c>
      <c r="H299" s="245">
        <v>81.878058330002233</v>
      </c>
    </row>
    <row r="300" spans="1:8">
      <c r="A300" s="86" t="str">
        <v>finsit_savlittle</v>
      </c>
      <c r="B300" s="239">
        <v>299</v>
      </c>
      <c r="C300" s="86" t="s">
        <v>774</v>
      </c>
      <c r="D300" s="241">
        <f>COUNTIF($C$1:$C300,C300)</f>
        <v>2</v>
      </c>
      <c r="E300" s="241" t="str">
        <f t="shared" si="24"/>
        <v>Financial Situation2</v>
      </c>
      <c r="F300" s="86" t="s">
        <v>777</v>
      </c>
      <c r="G300" s="242">
        <v>0.51611224489795915</v>
      </c>
      <c r="H300" s="245">
        <v>96.73268363435345</v>
      </c>
    </row>
    <row r="301" spans="1:8">
      <c r="A301" s="86" t="str">
        <v>finsit_even</v>
      </c>
      <c r="B301" s="239">
        <v>300</v>
      </c>
      <c r="C301" s="86" t="s">
        <v>774</v>
      </c>
      <c r="D301" s="241">
        <f>COUNTIF($C$1:$C301,C301)</f>
        <v>3</v>
      </c>
      <c r="E301" s="241" t="str">
        <f t="shared" si="24"/>
        <v>Financial Situation3</v>
      </c>
      <c r="F301" s="86" t="s">
        <v>779</v>
      </c>
      <c r="G301" s="242">
        <v>0.32911224489795921</v>
      </c>
      <c r="H301" s="245">
        <v>114.75508186725018</v>
      </c>
    </row>
    <row r="302" spans="1:8">
      <c r="A302" s="86" t="str">
        <v>finsit_debt</v>
      </c>
      <c r="B302" s="239">
        <v>301</v>
      </c>
      <c r="C302" s="86" t="s">
        <v>774</v>
      </c>
      <c r="D302" s="241">
        <f>COUNTIF($C$1:$C302,C302)</f>
        <v>4</v>
      </c>
      <c r="E302" s="241" t="str">
        <f t="shared" si="24"/>
        <v>Financial Situation4</v>
      </c>
      <c r="F302" s="86" t="s">
        <v>781</v>
      </c>
      <c r="G302" s="242">
        <v>6.0571428571428561E-2</v>
      </c>
      <c r="H302" s="245">
        <v>93.454836571191379</v>
      </c>
    </row>
    <row r="303" spans="1:8">
      <c r="A303" s="86" t="str">
        <v>smartband</v>
      </c>
      <c r="B303" s="239">
        <v>302</v>
      </c>
      <c r="C303" s="86" t="s">
        <v>783</v>
      </c>
      <c r="D303" s="241">
        <f>COUNTIF($C$1:$C303,C303)</f>
        <v>1</v>
      </c>
      <c r="E303" s="241" t="str">
        <f t="shared" si="24"/>
        <v>Contactless1</v>
      </c>
      <c r="F303" s="86" t="s">
        <v>784</v>
      </c>
      <c r="G303" s="242">
        <v>0.1144591836734694</v>
      </c>
      <c r="H303" s="245">
        <v>86.227512218399553</v>
      </c>
    </row>
    <row r="304" spans="1:8">
      <c r="A304" s="86" t="str">
        <v>cur_contless</v>
      </c>
      <c r="B304" s="239">
        <v>303</v>
      </c>
      <c r="C304" s="86" t="s">
        <v>783</v>
      </c>
      <c r="D304" s="241">
        <f>COUNTIF($C$1:$C304,C304)</f>
        <v>2</v>
      </c>
      <c r="E304" s="241" t="str">
        <f t="shared" si="24"/>
        <v>Contactless2</v>
      </c>
      <c r="F304" s="86" t="s">
        <v>786</v>
      </c>
      <c r="G304" s="242">
        <v>0.58009183673469378</v>
      </c>
      <c r="H304" s="245">
        <v>95.776420608189738</v>
      </c>
    </row>
    <row r="305" spans="1:8">
      <c r="A305" s="86" t="str">
        <v>CDS_1PLUS</v>
      </c>
      <c r="B305" s="239">
        <v>304</v>
      </c>
      <c r="C305" s="86" t="s">
        <v>788</v>
      </c>
      <c r="D305" s="241">
        <f>COUNTIF($C$1:$C305,C305)</f>
        <v>1</v>
      </c>
      <c r="E305" s="241" t="str">
        <f t="shared" si="24"/>
        <v>Credit Cards1</v>
      </c>
      <c r="F305" s="86" t="s">
        <v>789</v>
      </c>
      <c r="G305" s="242">
        <v>0.4649795918367346</v>
      </c>
      <c r="H305" s="245">
        <v>85.964137403121782</v>
      </c>
    </row>
    <row r="306" spans="1:8">
      <c r="A306" s="86" t="str">
        <v>CDS_2PLUS</v>
      </c>
      <c r="B306" s="239">
        <v>305</v>
      </c>
      <c r="C306" s="86" t="s">
        <v>788</v>
      </c>
      <c r="D306" s="241">
        <f>COUNTIF($C$1:$C306,C306)</f>
        <v>2</v>
      </c>
      <c r="E306" s="241" t="str">
        <f t="shared" si="24"/>
        <v>Credit Cards2</v>
      </c>
      <c r="F306" s="86" t="s">
        <v>791</v>
      </c>
      <c r="G306" s="242">
        <v>0.17398979591836733</v>
      </c>
      <c r="H306" s="245">
        <v>77.490248392450837</v>
      </c>
    </row>
    <row r="307" spans="1:8">
      <c r="A307" s="86" t="str">
        <v>CDS_SPE500PLUS</v>
      </c>
      <c r="B307" s="239">
        <v>306</v>
      </c>
      <c r="C307" s="86" t="s">
        <v>788</v>
      </c>
      <c r="D307" s="241">
        <f>COUNTIF($C$1:$C307,C307)</f>
        <v>3</v>
      </c>
      <c r="E307" s="241" t="str">
        <f t="shared" si="24"/>
        <v>Credit Cards3</v>
      </c>
      <c r="F307" s="86" t="s">
        <v>793</v>
      </c>
      <c r="G307" s="242">
        <v>9.990816326530616E-2</v>
      </c>
      <c r="H307" s="245">
        <v>69.32220418282192</v>
      </c>
    </row>
    <row r="308" spans="1:8">
      <c r="A308" s="86" t="str">
        <v>CDS_USE6T1M</v>
      </c>
      <c r="B308" s="239">
        <v>307</v>
      </c>
      <c r="C308" s="86" t="s">
        <v>788</v>
      </c>
      <c r="D308" s="241">
        <f>COUNTIF($C$1:$C308,C308)</f>
        <v>4</v>
      </c>
      <c r="E308" s="241" t="str">
        <f t="shared" si="24"/>
        <v>Credit Cards4</v>
      </c>
      <c r="F308" s="86" t="s">
        <v>795</v>
      </c>
      <c r="G308" s="242">
        <v>0.15745918367346939</v>
      </c>
      <c r="H308" s="245">
        <v>73.268491528770426</v>
      </c>
    </row>
    <row r="309" spans="1:8">
      <c r="A309" s="86" t="str">
        <v>CDS_REVOL</v>
      </c>
      <c r="B309" s="239">
        <v>308</v>
      </c>
      <c r="C309" s="86" t="s">
        <v>788</v>
      </c>
      <c r="D309" s="241">
        <f>COUNTIF($C$1:$C309,C309)</f>
        <v>5</v>
      </c>
      <c r="E309" s="241" t="str">
        <f t="shared" si="24"/>
        <v>Credit Cards5</v>
      </c>
      <c r="F309" s="86" t="s">
        <v>797</v>
      </c>
      <c r="G309" s="242">
        <v>7.9775510204081634E-2</v>
      </c>
      <c r="H309" s="245">
        <v>97.18553866988843</v>
      </c>
    </row>
    <row r="310" spans="1:8">
      <c r="A310" s="86" t="str">
        <v>CDS_TRANS</v>
      </c>
      <c r="B310" s="239">
        <v>309</v>
      </c>
      <c r="C310" s="86" t="s">
        <v>788</v>
      </c>
      <c r="D310" s="241">
        <f>COUNTIF($C$1:$C310,C310)</f>
        <v>6</v>
      </c>
      <c r="E310" s="241" t="str">
        <f t="shared" si="24"/>
        <v>Credit Cards6</v>
      </c>
      <c r="F310" s="86" t="s">
        <v>799</v>
      </c>
      <c r="G310" s="242">
        <v>0.31387755102040826</v>
      </c>
      <c r="H310" s="245">
        <v>79.943858597164692</v>
      </c>
    </row>
    <row r="311" spans="1:8">
      <c r="A311" s="86" t="str">
        <v>ca_have</v>
      </c>
      <c r="B311" s="239">
        <v>310</v>
      </c>
      <c r="C311" s="86" t="s">
        <v>801</v>
      </c>
      <c r="D311" s="241">
        <f>COUNTIF($C$1:$C311,C311)</f>
        <v>1</v>
      </c>
      <c r="E311" s="241" t="str">
        <f t="shared" si="24"/>
        <v>Current account, Savings and Investments1</v>
      </c>
      <c r="F311" s="86" t="s">
        <v>802</v>
      </c>
      <c r="G311" s="242">
        <v>0.90405102040816332</v>
      </c>
      <c r="H311" s="245">
        <v>100.27408300962215</v>
      </c>
    </row>
    <row r="312" spans="1:8">
      <c r="A312" s="86" t="str">
        <v>sv_have</v>
      </c>
      <c r="B312" s="239">
        <v>311</v>
      </c>
      <c r="C312" s="86" t="s">
        <v>801</v>
      </c>
      <c r="D312" s="241">
        <f>COUNTIF($C$1:$C312,C312)</f>
        <v>2</v>
      </c>
      <c r="E312" s="241" t="str">
        <f t="shared" si="24"/>
        <v>Current account, Savings and Investments2</v>
      </c>
      <c r="F312" s="86" t="s">
        <v>804</v>
      </c>
      <c r="G312" s="242">
        <v>0.52440816326530604</v>
      </c>
      <c r="H312" s="245">
        <v>89.817187219729604</v>
      </c>
    </row>
    <row r="313" spans="1:8">
      <c r="A313" s="86" t="str">
        <v>unreg_have</v>
      </c>
      <c r="B313" s="239">
        <v>312</v>
      </c>
      <c r="C313" s="86" t="s">
        <v>801</v>
      </c>
      <c r="D313" s="241">
        <f>COUNTIF($C$1:$C313,C313)</f>
        <v>3</v>
      </c>
      <c r="E313" s="241" t="str">
        <f t="shared" si="24"/>
        <v>Current account, Savings and Investments3</v>
      </c>
      <c r="F313" s="86" t="s">
        <v>806</v>
      </c>
      <c r="G313" s="242">
        <v>0.83413265306122464</v>
      </c>
      <c r="H313" s="245">
        <v>97.328772157297792</v>
      </c>
    </row>
    <row r="314" spans="1:8">
      <c r="A314" s="86" t="str">
        <v>reg_have</v>
      </c>
      <c r="B314" s="239">
        <v>313</v>
      </c>
      <c r="C314" s="86" t="s">
        <v>801</v>
      </c>
      <c r="D314" s="241">
        <f>COUNTIF($C$1:$C314,C314)</f>
        <v>4</v>
      </c>
      <c r="E314" s="241" t="str">
        <f t="shared" si="24"/>
        <v>Current account, Savings and Investments4</v>
      </c>
      <c r="F314" s="86" t="s">
        <v>808</v>
      </c>
      <c r="G314" s="242">
        <v>0.60004081632653039</v>
      </c>
      <c r="H314" s="245">
        <v>96.254812448684049</v>
      </c>
    </row>
    <row r="315" spans="1:8">
      <c r="A315" s="86" t="str">
        <v>SAV_INSTANT</v>
      </c>
      <c r="B315" s="239">
        <v>314</v>
      </c>
      <c r="C315" s="86" t="s">
        <v>801</v>
      </c>
      <c r="D315" s="241">
        <f>COUNTIF($C$1:$C315,C315)</f>
        <v>5</v>
      </c>
      <c r="E315" s="241" t="str">
        <f t="shared" si="24"/>
        <v>Current account, Savings and Investments5</v>
      </c>
      <c r="F315" s="86" t="s">
        <v>810</v>
      </c>
      <c r="G315" s="242">
        <v>0.39663265306122447</v>
      </c>
      <c r="H315" s="245">
        <v>91.038299993384683</v>
      </c>
    </row>
    <row r="316" spans="1:8">
      <c r="A316" s="86" t="str">
        <v>SAV_CASHISA</v>
      </c>
      <c r="B316" s="239">
        <v>315</v>
      </c>
      <c r="C316" s="86" t="s">
        <v>801</v>
      </c>
      <c r="D316" s="241">
        <f>COUNTIF($C$1:$C316,C316)</f>
        <v>6</v>
      </c>
      <c r="E316" s="241" t="str">
        <f t="shared" si="24"/>
        <v>Current account, Savings and Investments6</v>
      </c>
      <c r="F316" s="86" t="s">
        <v>812</v>
      </c>
      <c r="G316" s="242">
        <v>0.25050000000000006</v>
      </c>
      <c r="H316" s="245">
        <v>90.094777526943815</v>
      </c>
    </row>
    <row r="317" spans="1:8">
      <c r="A317" s="86" t="str">
        <v>INV_SHARESISA</v>
      </c>
      <c r="B317" s="239">
        <v>316</v>
      </c>
      <c r="C317" s="86" t="s">
        <v>801</v>
      </c>
      <c r="D317" s="241">
        <f>COUNTIF($C$1:$C317,C317)</f>
        <v>7</v>
      </c>
      <c r="E317" s="241" t="str">
        <f t="shared" si="24"/>
        <v>Current account, Savings and Investments7</v>
      </c>
      <c r="F317" s="86" t="s">
        <v>814</v>
      </c>
      <c r="G317" s="242">
        <v>7.6010204081632657E-2</v>
      </c>
      <c r="H317" s="245">
        <v>69.729309561258944</v>
      </c>
    </row>
    <row r="318" spans="1:8">
      <c r="A318" s="86" t="str">
        <v>INV_UNITTRUST</v>
      </c>
      <c r="B318" s="239">
        <v>317</v>
      </c>
      <c r="C318" s="86" t="s">
        <v>801</v>
      </c>
      <c r="D318" s="241">
        <f>COUNTIF($C$1:$C318,C318)</f>
        <v>8</v>
      </c>
      <c r="E318" s="241" t="str">
        <f t="shared" si="24"/>
        <v>Current account, Savings and Investments8</v>
      </c>
      <c r="F318" s="86" t="s">
        <v>816</v>
      </c>
      <c r="G318" s="242">
        <v>9.6020408163265299E-3</v>
      </c>
      <c r="H318" s="245">
        <v>65.544054164501645</v>
      </c>
    </row>
    <row r="319" spans="1:8">
      <c r="A319" s="86" t="str">
        <v>INV_SHARES</v>
      </c>
      <c r="B319" s="239">
        <v>318</v>
      </c>
      <c r="C319" s="86" t="s">
        <v>801</v>
      </c>
      <c r="D319" s="241">
        <f>COUNTIF($C$1:$C319,C319)</f>
        <v>9</v>
      </c>
      <c r="E319" s="241" t="str">
        <f t="shared" si="24"/>
        <v>Current account, Savings and Investments9</v>
      </c>
      <c r="F319" s="86" t="s">
        <v>818</v>
      </c>
      <c r="G319" s="242">
        <v>6.8765306122448994E-2</v>
      </c>
      <c r="H319" s="245">
        <v>67.952472537263958</v>
      </c>
    </row>
    <row r="320" spans="1:8">
      <c r="A320" s="86" t="str">
        <v>INV_BONDS</v>
      </c>
      <c r="B320" s="239">
        <v>319</v>
      </c>
      <c r="C320" s="86" t="s">
        <v>801</v>
      </c>
      <c r="D320" s="241">
        <f>COUNTIF($C$1:$C320,C320)</f>
        <v>10</v>
      </c>
      <c r="E320" s="241" t="str">
        <f t="shared" si="24"/>
        <v>Current account, Savings and Investments10</v>
      </c>
      <c r="F320" s="86" t="s">
        <v>820</v>
      </c>
      <c r="G320" s="242">
        <v>2.0591836734693884E-2</v>
      </c>
      <c r="H320" s="245">
        <v>75.025792184641588</v>
      </c>
    </row>
    <row r="321" spans="1:8">
      <c r="A321" s="86" t="str">
        <v>SAV_NATSAV</v>
      </c>
      <c r="B321" s="239">
        <v>320</v>
      </c>
      <c r="C321" s="86" t="s">
        <v>801</v>
      </c>
      <c r="D321" s="241">
        <f>COUNTIF($C$1:$C321,C321)</f>
        <v>11</v>
      </c>
      <c r="E321" s="241" t="str">
        <f t="shared" si="24"/>
        <v>Current account, Savings and Investments11</v>
      </c>
      <c r="F321" s="86" t="s">
        <v>822</v>
      </c>
      <c r="G321" s="242">
        <v>0.1484795918367347</v>
      </c>
      <c r="H321" s="245">
        <v>75.526641513906014</v>
      </c>
    </row>
    <row r="322" spans="1:8">
      <c r="A322" s="86" t="str">
        <v>INV_ANY</v>
      </c>
      <c r="B322" s="239">
        <v>321</v>
      </c>
      <c r="C322" s="86" t="s">
        <v>801</v>
      </c>
      <c r="D322" s="241">
        <f>COUNTIF($C$1:$C322,C322)</f>
        <v>12</v>
      </c>
      <c r="E322" s="241" t="str">
        <f t="shared" si="24"/>
        <v>Current account, Savings and Investments12</v>
      </c>
      <c r="F322" s="86" t="s">
        <v>824</v>
      </c>
      <c r="G322" s="242">
        <v>0.15846938775510205</v>
      </c>
      <c r="H322" s="245">
        <v>72.808121952275442</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4.3051020408163269E-2</v>
      </c>
      <c r="H323" s="245">
        <v>63.192479550796001</v>
      </c>
    </row>
    <row r="324" spans="1:8">
      <c r="A324" s="86" t="str">
        <v>SAV_VALA</v>
      </c>
      <c r="B324" s="239">
        <v>323</v>
      </c>
      <c r="C324" s="86" t="s">
        <v>801</v>
      </c>
      <c r="D324" s="241">
        <f>COUNTIF($C$1:$C324,C324)</f>
        <v>14</v>
      </c>
      <c r="E324" s="241" t="str">
        <f t="shared" si="25"/>
        <v>Current account, Savings and Investments14</v>
      </c>
      <c r="F324" s="86" t="s">
        <v>828</v>
      </c>
      <c r="G324" s="242">
        <v>0.13723469387755105</v>
      </c>
      <c r="H324" s="245">
        <v>104.87459599327593</v>
      </c>
    </row>
    <row r="325" spans="1:8">
      <c r="A325" s="86" t="str">
        <v>SAV_VAL3</v>
      </c>
      <c r="B325" s="239">
        <v>324</v>
      </c>
      <c r="C325" s="86" t="s">
        <v>801</v>
      </c>
      <c r="D325" s="241">
        <f>COUNTIF($C$1:$C325,C325)</f>
        <v>15</v>
      </c>
      <c r="E325" s="241" t="str">
        <f t="shared" si="25"/>
        <v>Current account, Savings and Investments15</v>
      </c>
      <c r="F325" s="86" t="s">
        <v>830</v>
      </c>
      <c r="G325" s="242">
        <v>0.10510204081632656</v>
      </c>
      <c r="H325" s="245">
        <v>99.586669631282163</v>
      </c>
    </row>
    <row r="326" spans="1:8">
      <c r="A326" s="86" t="str">
        <v>SAV_VAL4</v>
      </c>
      <c r="B326" s="239">
        <v>325</v>
      </c>
      <c r="C326" s="86" t="s">
        <v>801</v>
      </c>
      <c r="D326" s="241">
        <f>COUNTIF($C$1:$C326,C326)</f>
        <v>16</v>
      </c>
      <c r="E326" s="241" t="str">
        <f t="shared" si="25"/>
        <v>Current account, Savings and Investments16</v>
      </c>
      <c r="F326" s="86" t="s">
        <v>832</v>
      </c>
      <c r="G326" s="242">
        <v>0.11770408163265306</v>
      </c>
      <c r="H326" s="245">
        <v>91.729862187879348</v>
      </c>
    </row>
    <row r="327" spans="1:8">
      <c r="A327" s="86" t="str">
        <v>SAV_VALC</v>
      </c>
      <c r="B327" s="239">
        <v>326</v>
      </c>
      <c r="C327" s="86" t="s">
        <v>801</v>
      </c>
      <c r="D327" s="241">
        <f>COUNTIF($C$1:$C327,C327)</f>
        <v>17</v>
      </c>
      <c r="E327" s="241" t="str">
        <f t="shared" si="25"/>
        <v>Current account, Savings and Investments17</v>
      </c>
      <c r="F327" s="86" t="s">
        <v>834</v>
      </c>
      <c r="G327" s="242">
        <v>0.16410204081632651</v>
      </c>
      <c r="H327" s="245">
        <v>74.923480426455569</v>
      </c>
    </row>
    <row r="328" spans="1:8">
      <c r="A328" s="86" t="str">
        <v>LOA_HAS</v>
      </c>
      <c r="B328" s="239">
        <v>327</v>
      </c>
      <c r="C328" s="86" t="s">
        <v>836</v>
      </c>
      <c r="D328" s="241">
        <f>COUNTIF($C$1:$C328,C328)</f>
        <v>1</v>
      </c>
      <c r="E328" s="241" t="str">
        <f t="shared" si="25"/>
        <v>Loans1</v>
      </c>
      <c r="F328" s="86" t="s">
        <v>837</v>
      </c>
      <c r="G328" s="242">
        <v>0.11797959183673468</v>
      </c>
      <c r="H328" s="245">
        <v>94.635258075812217</v>
      </c>
    </row>
    <row r="329" spans="1:8">
      <c r="A329" s="86" t="str">
        <v>LOA_UNS</v>
      </c>
      <c r="B329" s="239">
        <v>328</v>
      </c>
      <c r="C329" s="86" t="s">
        <v>836</v>
      </c>
      <c r="D329" s="241">
        <f>COUNTIF($C$1:$C329,C329)</f>
        <v>2</v>
      </c>
      <c r="E329" s="241" t="str">
        <f t="shared" si="25"/>
        <v>Loans2</v>
      </c>
      <c r="F329" s="86" t="s">
        <v>839</v>
      </c>
      <c r="G329" s="242">
        <v>6.5775510204081622E-2</v>
      </c>
      <c r="H329" s="245">
        <v>98.073458366146937</v>
      </c>
    </row>
    <row r="330" spans="1:8">
      <c r="A330" s="86" t="str">
        <v>LOA_2PLUS</v>
      </c>
      <c r="B330" s="239">
        <v>329</v>
      </c>
      <c r="C330" s="86" t="s">
        <v>836</v>
      </c>
      <c r="D330" s="241">
        <f>COUNTIF($C$1:$C330,C330)</f>
        <v>3</v>
      </c>
      <c r="E330" s="241" t="str">
        <f t="shared" si="25"/>
        <v>Loans3</v>
      </c>
      <c r="F330" s="86" t="s">
        <v>841</v>
      </c>
      <c r="G330" s="242">
        <v>2.395918367346939E-2</v>
      </c>
      <c r="H330" s="245">
        <v>94.499951624080197</v>
      </c>
    </row>
    <row r="331" spans="1:8">
      <c r="A331" s="86" t="str">
        <v>UNSECGT15K</v>
      </c>
      <c r="B331" s="239">
        <v>330</v>
      </c>
      <c r="C331" s="86" t="s">
        <v>836</v>
      </c>
      <c r="D331" s="241">
        <f>COUNTIF($C$1:$C331,C331)</f>
        <v>4</v>
      </c>
      <c r="E331" s="241" t="str">
        <f t="shared" si="25"/>
        <v>Loans4</v>
      </c>
      <c r="F331" s="86" t="s">
        <v>843</v>
      </c>
      <c r="G331" s="242">
        <v>1.0428571428571429E-2</v>
      </c>
      <c r="H331" s="245">
        <v>86.51753364599665</v>
      </c>
    </row>
    <row r="332" spans="1:8">
      <c r="A332" s="86" t="str">
        <v>PHLTH</v>
      </c>
      <c r="B332" s="239">
        <v>331</v>
      </c>
      <c r="C332" s="86" t="s">
        <v>845</v>
      </c>
      <c r="D332" s="241">
        <f>COUNTIF($C$1:$C332,C332)</f>
        <v>1</v>
      </c>
      <c r="E332" s="241" t="str">
        <f t="shared" si="25"/>
        <v>Insurance and Pensions1</v>
      </c>
      <c r="F332" s="86" t="s">
        <v>846</v>
      </c>
      <c r="G332" s="242">
        <v>3.4520408163265306E-2</v>
      </c>
      <c r="H332" s="245">
        <v>79.142243876346527</v>
      </c>
    </row>
    <row r="333" spans="1:8">
      <c r="A333" s="86" t="str">
        <v>CHLTH</v>
      </c>
      <c r="B333" s="239">
        <v>332</v>
      </c>
      <c r="C333" s="86" t="s">
        <v>845</v>
      </c>
      <c r="D333" s="241">
        <f>COUNTIF($C$1:$C333,C333)</f>
        <v>2</v>
      </c>
      <c r="E333" s="241" t="str">
        <f t="shared" si="25"/>
        <v>Insurance and Pensions2</v>
      </c>
      <c r="F333" s="86" t="s">
        <v>848</v>
      </c>
      <c r="G333" s="242">
        <v>3.4357142857142857E-2</v>
      </c>
      <c r="H333" s="245">
        <v>77.983203546511177</v>
      </c>
    </row>
    <row r="334" spans="1:8">
      <c r="A334" s="86" t="str">
        <v>LIF_ASSUR</v>
      </c>
      <c r="B334" s="239">
        <v>333</v>
      </c>
      <c r="C334" s="86" t="s">
        <v>845</v>
      </c>
      <c r="D334" s="241">
        <f>COUNTIF($C$1:$C334,C334)</f>
        <v>3</v>
      </c>
      <c r="E334" s="241" t="str">
        <f t="shared" si="25"/>
        <v>Insurance and Pensions3</v>
      </c>
      <c r="F334" s="86" t="s">
        <v>850</v>
      </c>
      <c r="G334" s="242">
        <v>0.33741836734693875</v>
      </c>
      <c r="H334" s="245">
        <v>98.525136430347629</v>
      </c>
    </row>
    <row r="335" spans="1:8">
      <c r="A335" s="86" t="str">
        <v>LIF_PROTECT</v>
      </c>
      <c r="B335" s="239">
        <v>334</v>
      </c>
      <c r="C335" s="86" t="s">
        <v>845</v>
      </c>
      <c r="D335" s="241">
        <f>COUNTIF($C$1:$C335,C335)</f>
        <v>4</v>
      </c>
      <c r="E335" s="241" t="str">
        <f t="shared" si="25"/>
        <v>Insurance and Pensions4</v>
      </c>
      <c r="F335" s="86" t="s">
        <v>852</v>
      </c>
      <c r="G335" s="242">
        <v>0.24176530612244895</v>
      </c>
      <c r="H335" s="245">
        <v>100.77947233551086</v>
      </c>
    </row>
    <row r="336" spans="1:8">
      <c r="A336" s="86" t="str">
        <v>PEN_CO</v>
      </c>
      <c r="B336" s="239">
        <v>335</v>
      </c>
      <c r="C336" s="86" t="s">
        <v>845</v>
      </c>
      <c r="D336" s="241">
        <f>COUNTIF($C$1:$C336,C336)</f>
        <v>5</v>
      </c>
      <c r="E336" s="241" t="str">
        <f t="shared" si="25"/>
        <v>Insurance and Pensions5</v>
      </c>
      <c r="F336" s="86" t="s">
        <v>854</v>
      </c>
      <c r="G336" s="242">
        <v>0.33995918367346939</v>
      </c>
      <c r="H336" s="245">
        <v>99.706273758901332</v>
      </c>
    </row>
    <row r="337" spans="1:8">
      <c r="A337" s="86" t="str">
        <v>PEN_PERS</v>
      </c>
      <c r="B337" s="239">
        <v>336</v>
      </c>
      <c r="C337" s="86" t="s">
        <v>845</v>
      </c>
      <c r="D337" s="241">
        <f>COUNTIF($C$1:$C337,C337)</f>
        <v>6</v>
      </c>
      <c r="E337" s="241" t="str">
        <f t="shared" si="25"/>
        <v>Insurance and Pensions6</v>
      </c>
      <c r="F337" s="86" t="s">
        <v>856</v>
      </c>
      <c r="G337" s="242">
        <v>5.4255102040816322E-2</v>
      </c>
      <c r="H337" s="245">
        <v>87.056676176680568</v>
      </c>
    </row>
    <row r="338" spans="1:8">
      <c r="A338" s="86" t="str">
        <v>PEN_OTHER</v>
      </c>
      <c r="B338" s="239">
        <v>337</v>
      </c>
      <c r="C338" s="86" t="s">
        <v>845</v>
      </c>
      <c r="D338" s="241">
        <f>COUNTIF($C$1:$C338,C338)</f>
        <v>7</v>
      </c>
      <c r="E338" s="241" t="str">
        <f t="shared" si="25"/>
        <v>Insurance and Pensions7</v>
      </c>
      <c r="F338" s="86" t="s">
        <v>858</v>
      </c>
      <c r="G338" s="242">
        <v>0.16289795918367347</v>
      </c>
      <c r="H338" s="245">
        <v>86.744438934378508</v>
      </c>
    </row>
    <row r="339" spans="1:8">
      <c r="A339" s="86" t="str">
        <v>banktool</v>
      </c>
      <c r="B339" s="239">
        <v>338</v>
      </c>
      <c r="C339" s="86" t="s">
        <v>860</v>
      </c>
      <c r="D339" s="241">
        <f>COUNTIF($C$1:$C339,C339)</f>
        <v>1</v>
      </c>
      <c r="E339" s="241" t="str">
        <f t="shared" si="25"/>
        <v>FinTech1</v>
      </c>
      <c r="F339" s="86" t="s">
        <v>861</v>
      </c>
      <c r="G339" s="242">
        <v>5.0836734693877554E-2</v>
      </c>
      <c r="H339" s="245">
        <v>91.902970727259842</v>
      </c>
    </row>
    <row r="340" spans="1:8">
      <c r="A340" s="86" t="str">
        <v>mmgttool</v>
      </c>
      <c r="B340" s="239">
        <v>339</v>
      </c>
      <c r="C340" s="86" t="s">
        <v>860</v>
      </c>
      <c r="D340" s="241">
        <f>COUNTIF($C$1:$C340,C340)</f>
        <v>2</v>
      </c>
      <c r="E340" s="241" t="str">
        <f t="shared" si="25"/>
        <v>FinTech2</v>
      </c>
      <c r="F340" s="86" t="s">
        <v>863</v>
      </c>
      <c r="G340" s="242">
        <v>4.4734693877551017E-2</v>
      </c>
      <c r="H340" s="245">
        <v>95.812736355361821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0.39902040816326528</v>
      </c>
      <c r="H341" s="245">
        <v>103.33239950675532</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0.37607142857142861</v>
      </c>
      <c r="H342" s="245">
        <v>96.833264236969598</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0.11671428571428574</v>
      </c>
      <c r="H343" s="245">
        <v>98.579391224431106</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5.2336734693877549E-2</v>
      </c>
      <c r="H344" s="245">
        <v>103.32537684278194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5.5683673469387761E-2</v>
      </c>
      <c r="H345" s="245">
        <v>98.628059648912156</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0.15239795918367349</v>
      </c>
      <c r="H346" s="245">
        <v>107.31392773262817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0.37477551020408167</v>
      </c>
      <c r="H347" s="245">
        <v>96.911693157533975</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0.20100000000000001</v>
      </c>
      <c r="H348" s="245">
        <v>95.542634414989635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9.2918367346938757E-2</v>
      </c>
      <c r="H349" s="245">
        <v>112.36262027715324</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0.17859183673469387</v>
      </c>
      <c r="H350" s="245">
        <v>100.35553336232033</v>
      </c>
    </row>
    <row r="351" spans="1:8">
      <c r="A351" s="86" t="str">
        <v>reg_fac</v>
      </c>
      <c r="B351" s="239">
        <v>350</v>
      </c>
      <c r="C351" s="86" t="s">
        <v>883</v>
      </c>
      <c r="D351" s="241">
        <f>COUNTIF($C$1:$C351,C351)</f>
        <v>1</v>
      </c>
      <c r="E351" s="241" t="str">
        <f t="shared" si="25"/>
        <v>Arrange mortgage (% of all people with a mortgage)1</v>
      </c>
      <c r="F351" s="86" t="s">
        <v>867</v>
      </c>
      <c r="G351" s="242">
        <v>0.64548979591836741</v>
      </c>
      <c r="H351" s="245">
        <v>105.81929097495552</v>
      </c>
    </row>
    <row r="352" spans="1:8">
      <c r="A352" s="86" t="str">
        <v>reg_net</v>
      </c>
      <c r="B352" s="239">
        <v>351</v>
      </c>
      <c r="C352" s="86" t="s">
        <v>883</v>
      </c>
      <c r="D352" s="241">
        <f>COUNTIF($C$1:$C352,C352)</f>
        <v>2</v>
      </c>
      <c r="E352" s="241" t="str">
        <f t="shared" si="25"/>
        <v>Arrange mortgage (% of all people with a mortgage)2</v>
      </c>
      <c r="F352" s="86" t="s">
        <v>869</v>
      </c>
      <c r="G352" s="242">
        <v>9.2142857142857151E-2</v>
      </c>
      <c r="H352" s="245">
        <v>89.328701360256872</v>
      </c>
    </row>
    <row r="353" spans="1:8">
      <c r="A353" s="86" t="str">
        <v>reg_pho</v>
      </c>
      <c r="B353" s="239">
        <v>352</v>
      </c>
      <c r="C353" s="86" t="s">
        <v>883</v>
      </c>
      <c r="D353" s="241">
        <f>COUNTIF($C$1:$C353,C353)</f>
        <v>3</v>
      </c>
      <c r="E353" s="241" t="str">
        <f t="shared" si="25"/>
        <v>Arrange mortgage (% of all people with a mortgage)3</v>
      </c>
      <c r="F353" s="86" t="s">
        <v>871</v>
      </c>
      <c r="G353" s="242">
        <v>0.16825510204081634</v>
      </c>
      <c r="H353" s="245">
        <v>89.221033920077105</v>
      </c>
    </row>
    <row r="354" spans="1:8">
      <c r="A354" s="86" t="str">
        <v>reg_pst</v>
      </c>
      <c r="B354" s="239">
        <v>353</v>
      </c>
      <c r="C354" s="86" t="s">
        <v>883</v>
      </c>
      <c r="D354" s="241">
        <f>COUNTIF($C$1:$C354,C354)</f>
        <v>4</v>
      </c>
      <c r="E354" s="241" t="str">
        <f t="shared" si="25"/>
        <v>Arrange mortgage (% of all people with a mortgage)4</v>
      </c>
      <c r="F354" s="86" t="s">
        <v>873</v>
      </c>
      <c r="G354" s="242">
        <v>5.6438775510204091E-2</v>
      </c>
      <c r="H354" s="245">
        <v>95.367297827206329</v>
      </c>
    </row>
    <row r="355" spans="1:8">
      <c r="A355" s="86" t="str">
        <v>reg_pcs</v>
      </c>
      <c r="B355" s="239">
        <v>354</v>
      </c>
      <c r="C355" s="86" t="s">
        <v>883</v>
      </c>
      <c r="D355" s="241">
        <f>COUNTIF($C$1:$C355,C355)</f>
        <v>5</v>
      </c>
      <c r="E355" s="241" t="str">
        <f t="shared" si="25"/>
        <v>Arrange mortgage (% of all people with a mortgage)5</v>
      </c>
      <c r="F355" s="86" t="s">
        <v>875</v>
      </c>
      <c r="G355" s="242">
        <v>9.5000000000000032E-3</v>
      </c>
      <c r="H355" s="245">
        <v>101.11497195956642</v>
      </c>
    </row>
    <row r="356" spans="1:8">
      <c r="A356" s="86" t="str">
        <v>reg_ifa</v>
      </c>
      <c r="B356" s="239">
        <v>355</v>
      </c>
      <c r="C356" s="86" t="s">
        <v>883</v>
      </c>
      <c r="D356" s="241">
        <f>COUNTIF($C$1:$C356,C356)</f>
        <v>6</v>
      </c>
      <c r="E356" s="241" t="str">
        <f t="shared" si="25"/>
        <v>Arrange mortgage (% of all people with a mortgage)6</v>
      </c>
      <c r="F356" s="86" t="s">
        <v>889</v>
      </c>
      <c r="G356" s="242">
        <v>2.8183673469387754E-2</v>
      </c>
      <c r="H356" s="245">
        <v>94.540647471427249</v>
      </c>
    </row>
    <row r="357" spans="1:8">
      <c r="A357" s="86" t="str">
        <v>manca_branch</v>
      </c>
      <c r="B357" s="239">
        <v>356</v>
      </c>
      <c r="C357" s="86" t="s">
        <v>891</v>
      </c>
      <c r="D357" s="241">
        <f>COUNTIF($C$1:$C357,C357)</f>
        <v>1</v>
      </c>
      <c r="E357" s="241" t="str">
        <f t="shared" si="25"/>
        <v>Manage current account1</v>
      </c>
      <c r="F357" s="86" t="s">
        <v>892</v>
      </c>
      <c r="G357" s="242">
        <v>0.58515306122448996</v>
      </c>
      <c r="H357" s="245">
        <v>102.32727270163102</v>
      </c>
    </row>
    <row r="358" spans="1:8">
      <c r="A358" s="86" t="str">
        <v>manca_net</v>
      </c>
      <c r="B358" s="239">
        <v>357</v>
      </c>
      <c r="C358" s="86" t="s">
        <v>891</v>
      </c>
      <c r="D358" s="241">
        <f>COUNTIF($C$1:$C358,C358)</f>
        <v>2</v>
      </c>
      <c r="E358" s="241" t="str">
        <f t="shared" si="25"/>
        <v>Manage current account2</v>
      </c>
      <c r="F358" s="86" t="s">
        <v>869</v>
      </c>
      <c r="G358" s="242">
        <v>0.54914285714285704</v>
      </c>
      <c r="H358" s="245">
        <v>92.513693796740753</v>
      </c>
    </row>
    <row r="359" spans="1:8">
      <c r="A359" s="86" t="str">
        <v>manca_mobnet</v>
      </c>
      <c r="B359" s="239">
        <v>358</v>
      </c>
      <c r="C359" s="86" t="s">
        <v>891</v>
      </c>
      <c r="D359" s="241">
        <f>COUNTIF($C$1:$C359,C359)</f>
        <v>3</v>
      </c>
      <c r="E359" s="241" t="str">
        <f t="shared" si="25"/>
        <v>Manage current account3</v>
      </c>
      <c r="F359" s="86" t="s">
        <v>895</v>
      </c>
      <c r="G359" s="242">
        <v>0.36518367346938779</v>
      </c>
      <c r="H359" s="245">
        <v>96.540192869679501</v>
      </c>
    </row>
    <row r="360" spans="1:8">
      <c r="A360" s="86" t="str">
        <v>manca_fixnet</v>
      </c>
      <c r="B360" s="239">
        <v>359</v>
      </c>
      <c r="C360" s="86" t="s">
        <v>891</v>
      </c>
      <c r="D360" s="241">
        <f>COUNTIF($C$1:$C360,C360)</f>
        <v>4</v>
      </c>
      <c r="E360" s="241" t="str">
        <f t="shared" si="25"/>
        <v>Manage current account4</v>
      </c>
      <c r="F360" s="86" t="s">
        <v>897</v>
      </c>
      <c r="G360" s="242">
        <v>0.35265306122448981</v>
      </c>
      <c r="H360" s="245">
        <v>86.508246622096607</v>
      </c>
    </row>
    <row r="361" spans="1:8">
      <c r="A361" s="86" t="str">
        <v>manca_pho</v>
      </c>
      <c r="B361" s="239">
        <v>360</v>
      </c>
      <c r="C361" s="86" t="s">
        <v>891</v>
      </c>
      <c r="D361" s="241">
        <f>COUNTIF($C$1:$C361,C361)</f>
        <v>5</v>
      </c>
      <c r="E361" s="241" t="str">
        <f t="shared" si="25"/>
        <v>Manage current account5</v>
      </c>
      <c r="F361" s="86" t="s">
        <v>871</v>
      </c>
      <c r="G361" s="242">
        <v>6.4214285714285724E-2</v>
      </c>
      <c r="H361" s="245">
        <v>91.813728522843334</v>
      </c>
    </row>
    <row r="362" spans="1:8">
      <c r="A362" s="86" t="str">
        <v>manca_pst</v>
      </c>
      <c r="B362" s="239">
        <v>361</v>
      </c>
      <c r="C362" s="86" t="s">
        <v>891</v>
      </c>
      <c r="D362" s="241">
        <f>COUNTIF($C$1:$C362,C362)</f>
        <v>6</v>
      </c>
      <c r="E362" s="241" t="str">
        <f t="shared" si="25"/>
        <v>Manage current account6</v>
      </c>
      <c r="F362" s="86" t="s">
        <v>873</v>
      </c>
      <c r="G362" s="242">
        <v>0.26628571428571429</v>
      </c>
      <c r="H362" s="245">
        <v>105.42699508730773</v>
      </c>
    </row>
    <row r="363" spans="1:8">
      <c r="A363" s="86" t="str">
        <v>mansv_branch</v>
      </c>
      <c r="B363" s="239">
        <v>362</v>
      </c>
      <c r="C363" s="86" t="s">
        <v>901</v>
      </c>
      <c r="D363" s="241">
        <f>COUNTIF($C$1:$C363,C363)</f>
        <v>1</v>
      </c>
      <c r="E363" s="241" t="str">
        <f t="shared" si="25"/>
        <v>Manage savings account1</v>
      </c>
      <c r="F363" s="86" t="s">
        <v>892</v>
      </c>
      <c r="G363" s="242">
        <v>0.17770408163265305</v>
      </c>
      <c r="H363" s="245">
        <v>98.909249187423157</v>
      </c>
    </row>
    <row r="364" spans="1:8">
      <c r="A364" s="86" t="str">
        <v>mansv_net</v>
      </c>
      <c r="B364" s="239">
        <v>363</v>
      </c>
      <c r="C364" s="86" t="s">
        <v>901</v>
      </c>
      <c r="D364" s="241">
        <f>COUNTIF($C$1:$C364,C364)</f>
        <v>2</v>
      </c>
      <c r="E364" s="241" t="str">
        <f t="shared" si="25"/>
        <v>Manage savings account2</v>
      </c>
      <c r="F364" s="86" t="s">
        <v>869</v>
      </c>
      <c r="G364" s="242">
        <v>0.30242857142857144</v>
      </c>
      <c r="H364" s="245">
        <v>85.872586131375499</v>
      </c>
    </row>
    <row r="365" spans="1:8">
      <c r="A365" s="86" t="str">
        <v>mansv_mobnet</v>
      </c>
      <c r="B365" s="239">
        <v>364</v>
      </c>
      <c r="C365" s="86" t="s">
        <v>901</v>
      </c>
      <c r="D365" s="241">
        <f>COUNTIF($C$1:$C365,C365)</f>
        <v>3</v>
      </c>
      <c r="E365" s="241" t="str">
        <f t="shared" si="25"/>
        <v>Manage savings account3</v>
      </c>
      <c r="F365" s="86" t="s">
        <v>895</v>
      </c>
      <c r="G365" s="242">
        <v>0.17668367346938776</v>
      </c>
      <c r="H365" s="245">
        <v>91.023657571240221</v>
      </c>
    </row>
    <row r="366" spans="1:8">
      <c r="A366" s="86" t="str">
        <v>mansv_fixnet</v>
      </c>
      <c r="B366" s="239">
        <v>365</v>
      </c>
      <c r="C366" s="86" t="s">
        <v>901</v>
      </c>
      <c r="D366" s="241">
        <f>COUNTIF($C$1:$C366,C366)</f>
        <v>4</v>
      </c>
      <c r="E366" s="241" t="str">
        <f t="shared" si="25"/>
        <v>Manage savings account4</v>
      </c>
      <c r="F366" s="86" t="s">
        <v>897</v>
      </c>
      <c r="G366" s="242">
        <v>0.17464285714285716</v>
      </c>
      <c r="H366" s="245">
        <v>80.838202739793203</v>
      </c>
    </row>
    <row r="367" spans="1:8">
      <c r="A367" s="86" t="str">
        <v>mansv_pho</v>
      </c>
      <c r="B367" s="239">
        <v>366</v>
      </c>
      <c r="C367" s="86" t="s">
        <v>901</v>
      </c>
      <c r="D367" s="241">
        <f>COUNTIF($C$1:$C367,C367)</f>
        <v>5</v>
      </c>
      <c r="E367" s="241" t="str">
        <f t="shared" si="25"/>
        <v>Manage savings account5</v>
      </c>
      <c r="F367" s="86" t="s">
        <v>871</v>
      </c>
      <c r="G367" s="242">
        <v>7.7214285714285721E-2</v>
      </c>
      <c r="H367" s="245">
        <v>95.54338099586495</v>
      </c>
    </row>
    <row r="368" spans="1:8">
      <c r="A368" s="86" t="str">
        <v>mansv_pst</v>
      </c>
      <c r="B368" s="239">
        <v>367</v>
      </c>
      <c r="C368" s="86" t="s">
        <v>901</v>
      </c>
      <c r="D368" s="241">
        <f>COUNTIF($C$1:$C368,C368)</f>
        <v>6</v>
      </c>
      <c r="E368" s="241" t="str">
        <f t="shared" si="25"/>
        <v>Manage savings account6</v>
      </c>
      <c r="F368" s="86" t="s">
        <v>873</v>
      </c>
      <c r="G368" s="242">
        <v>9.9377551020408156E-2</v>
      </c>
      <c r="H368" s="245">
        <v>92.424726647761872</v>
      </c>
    </row>
    <row r="369" spans="1:8">
      <c r="A369" s="86" t="str">
        <v>actmanca_branch</v>
      </c>
      <c r="B369" s="239">
        <v>368</v>
      </c>
      <c r="C369" s="86" t="s">
        <v>908</v>
      </c>
      <c r="D369" s="241">
        <f>COUNTIF($C$1:$C369,C369)</f>
        <v>1</v>
      </c>
      <c r="E369" s="241" t="str">
        <f t="shared" si="25"/>
        <v>Actively manage current account1</v>
      </c>
      <c r="F369" s="86" t="s">
        <v>892</v>
      </c>
      <c r="G369" s="242">
        <v>3.4816326530612243E-2</v>
      </c>
      <c r="H369" s="245">
        <v>105.17092679592825</v>
      </c>
    </row>
    <row r="370" spans="1:8">
      <c r="A370" s="86" t="str">
        <v>actmanca_net</v>
      </c>
      <c r="B370" s="239">
        <v>369</v>
      </c>
      <c r="C370" s="86" t="s">
        <v>908</v>
      </c>
      <c r="D370" s="241">
        <f>COUNTIF($C$1:$C370,C370)</f>
        <v>2</v>
      </c>
      <c r="E370" s="241" t="str">
        <f t="shared" si="25"/>
        <v>Actively manage current account2</v>
      </c>
      <c r="F370" s="86" t="s">
        <v>869</v>
      </c>
      <c r="G370" s="242">
        <v>0.34902040816326541</v>
      </c>
      <c r="H370" s="245">
        <v>92.813111071729963</v>
      </c>
    </row>
    <row r="371" spans="1:8">
      <c r="A371" s="86" t="str">
        <v>actmanca_mobnet</v>
      </c>
      <c r="B371" s="239">
        <v>370</v>
      </c>
      <c r="C371" s="86" t="s">
        <v>908</v>
      </c>
      <c r="D371" s="241">
        <f>COUNTIF($C$1:$C371,C371)</f>
        <v>3</v>
      </c>
      <c r="E371" s="241" t="str">
        <f t="shared" si="25"/>
        <v>Actively manage current account3</v>
      </c>
      <c r="F371" s="86" t="s">
        <v>895</v>
      </c>
      <c r="G371" s="242">
        <v>0.24028571428571424</v>
      </c>
      <c r="H371" s="245">
        <v>97.176270832443677</v>
      </c>
    </row>
    <row r="372" spans="1:8">
      <c r="A372" s="86" t="str">
        <v>actmanca_fixnet</v>
      </c>
      <c r="B372" s="239">
        <v>371</v>
      </c>
      <c r="C372" s="86" t="s">
        <v>908</v>
      </c>
      <c r="D372" s="241">
        <f>COUNTIF($C$1:$C372,C372)</f>
        <v>4</v>
      </c>
      <c r="E372" s="241" t="str">
        <f t="shared" si="25"/>
        <v>Actively manage current account4</v>
      </c>
      <c r="F372" s="86" t="s">
        <v>897</v>
      </c>
      <c r="G372" s="242">
        <v>0.13941836734693877</v>
      </c>
      <c r="H372" s="245">
        <v>85.846857467046604</v>
      </c>
    </row>
    <row r="373" spans="1:8">
      <c r="A373" s="86" t="str">
        <v>actmanca_pho</v>
      </c>
      <c r="B373" s="239">
        <v>372</v>
      </c>
      <c r="C373" s="86" t="s">
        <v>908</v>
      </c>
      <c r="D373" s="241">
        <f>COUNTIF($C$1:$C373,C373)</f>
        <v>5</v>
      </c>
      <c r="E373" s="241" t="str">
        <f t="shared" si="25"/>
        <v>Actively manage current account5</v>
      </c>
      <c r="F373" s="86" t="s">
        <v>871</v>
      </c>
      <c r="G373" s="242">
        <v>1.1714285714285715E-2</v>
      </c>
      <c r="H373" s="245">
        <v>96.981484624694247</v>
      </c>
    </row>
    <row r="374" spans="1:8">
      <c r="A374" s="86" t="str">
        <v>P600T</v>
      </c>
      <c r="B374" s="239">
        <v>373</v>
      </c>
      <c r="C374" s="86" t="s">
        <v>914</v>
      </c>
      <c r="D374" s="241">
        <f>COUNTIF($C$1:$C374,C374)</f>
        <v>1</v>
      </c>
      <c r="E374" s="241" t="str">
        <f t="shared" si="25"/>
        <v>Expenditure per adult per week1</v>
      </c>
      <c r="F374" s="86" t="s">
        <v>915</v>
      </c>
      <c r="G374" s="242">
        <v>4.1740102040816334</v>
      </c>
      <c r="H374" s="245">
        <v>83.583626774634538</v>
      </c>
    </row>
    <row r="375" spans="1:8">
      <c r="A375" s="86" t="str">
        <v>P601T</v>
      </c>
      <c r="B375" s="239">
        <v>374</v>
      </c>
      <c r="C375" s="86" t="s">
        <v>914</v>
      </c>
      <c r="D375" s="241">
        <f>COUNTIF($C$1:$C375,C375)</f>
        <v>2</v>
      </c>
      <c r="E375" s="241" t="str">
        <f t="shared" si="25"/>
        <v>Expenditure per adult per week2</v>
      </c>
      <c r="F375" s="86" t="s">
        <v>917</v>
      </c>
      <c r="G375" s="242">
        <v>0.5526938775510204</v>
      </c>
      <c r="H375" s="245">
        <v>89.851653330066853</v>
      </c>
    </row>
    <row r="376" spans="1:8">
      <c r="A376" s="86" t="str">
        <v>ALC</v>
      </c>
      <c r="B376" s="239">
        <v>375</v>
      </c>
      <c r="C376" s="86" t="s">
        <v>914</v>
      </c>
      <c r="D376" s="241">
        <f>COUNTIF($C$1:$C376,C376)</f>
        <v>3</v>
      </c>
      <c r="E376" s="241" t="str">
        <f t="shared" si="25"/>
        <v>Expenditure per adult per week3</v>
      </c>
      <c r="F376" s="86" t="s">
        <v>919</v>
      </c>
      <c r="G376" s="242">
        <v>7.4081632653061211E-2</v>
      </c>
      <c r="H376" s="245">
        <v>82.227882848835335</v>
      </c>
    </row>
    <row r="377" spans="1:8">
      <c r="A377" s="86" t="str">
        <v>TOB</v>
      </c>
      <c r="B377" s="239">
        <v>376</v>
      </c>
      <c r="C377" s="86" t="s">
        <v>914</v>
      </c>
      <c r="D377" s="241">
        <f>COUNTIF($C$1:$C377,C377)</f>
        <v>4</v>
      </c>
      <c r="E377" s="241" t="str">
        <f t="shared" si="25"/>
        <v>Expenditure per adult per week4</v>
      </c>
      <c r="F377" s="86" t="s">
        <v>921</v>
      </c>
      <c r="G377" s="242">
        <v>4.6785714285714278E-2</v>
      </c>
      <c r="H377" s="245">
        <v>127.98223742905526</v>
      </c>
    </row>
    <row r="378" spans="1:8">
      <c r="A378" s="86" t="str">
        <v>P603T</v>
      </c>
      <c r="B378" s="239">
        <v>377</v>
      </c>
      <c r="C378" s="86" t="s">
        <v>914</v>
      </c>
      <c r="D378" s="241">
        <f>COUNTIF($C$1:$C378,C378)</f>
        <v>5</v>
      </c>
      <c r="E378" s="241" t="str">
        <f t="shared" si="25"/>
        <v>Expenditure per adult per week5</v>
      </c>
      <c r="F378" s="86" t="s">
        <v>923</v>
      </c>
      <c r="G378" s="242">
        <v>0.21097959183673465</v>
      </c>
      <c r="H378" s="245">
        <v>84.930251685189745</v>
      </c>
    </row>
    <row r="379" spans="1:8">
      <c r="A379" s="86" t="str">
        <v>P604T</v>
      </c>
      <c r="B379" s="239">
        <v>378</v>
      </c>
      <c r="C379" s="86" t="s">
        <v>914</v>
      </c>
      <c r="D379" s="241">
        <f>COUNTIF($C$1:$C379,C379)</f>
        <v>6</v>
      </c>
      <c r="E379" s="241" t="str">
        <f t="shared" si="25"/>
        <v>Expenditure per adult per week6</v>
      </c>
      <c r="F379" s="86" t="s">
        <v>925</v>
      </c>
      <c r="G379" s="242">
        <v>0.67845918367346925</v>
      </c>
      <c r="H379" s="245">
        <v>96.449586957161387</v>
      </c>
    </row>
    <row r="380" spans="1:8">
      <c r="A380" s="86" t="str">
        <v>P605T</v>
      </c>
      <c r="B380" s="239">
        <v>379</v>
      </c>
      <c r="C380" s="86" t="s">
        <v>914</v>
      </c>
      <c r="D380" s="241">
        <f>COUNTIF($C$1:$C380,C380)</f>
        <v>7</v>
      </c>
      <c r="E380" s="241" t="str">
        <f t="shared" si="25"/>
        <v>Expenditure per adult per week7</v>
      </c>
      <c r="F380" s="86" t="s">
        <v>927</v>
      </c>
      <c r="G380" s="242">
        <v>0.31978571428571434</v>
      </c>
      <c r="H380" s="245">
        <v>77.92937698820873</v>
      </c>
    </row>
    <row r="381" spans="1:8">
      <c r="A381" s="86" t="str">
        <v>C61111</v>
      </c>
      <c r="B381" s="239">
        <v>380</v>
      </c>
      <c r="C381" s="86" t="s">
        <v>914</v>
      </c>
      <c r="D381" s="241">
        <f>COUNTIF($C$1:$C381,C381)</f>
        <v>8</v>
      </c>
      <c r="E381" s="241" t="str">
        <f t="shared" si="25"/>
        <v>Expenditure per adult per week8</v>
      </c>
      <c r="F381" s="86" t="s">
        <v>929</v>
      </c>
      <c r="G381" s="242">
        <v>2.1224489795918376E-3</v>
      </c>
      <c r="H381" s="245">
        <v>85.920447388971496</v>
      </c>
    </row>
    <row r="382" spans="1:8">
      <c r="A382" s="86" t="str">
        <v>C61112</v>
      </c>
      <c r="B382" s="239">
        <v>381</v>
      </c>
      <c r="C382" s="86" t="s">
        <v>914</v>
      </c>
      <c r="D382" s="241">
        <f>COUNTIF($C$1:$C382,C382)</f>
        <v>9</v>
      </c>
      <c r="E382" s="241" t="str">
        <f t="shared" si="25"/>
        <v>Expenditure per adult per week9</v>
      </c>
      <c r="F382" s="86" t="s">
        <v>931</v>
      </c>
      <c r="G382" s="242">
        <v>1.3336734693877552E-2</v>
      </c>
      <c r="H382" s="245">
        <v>83.547564394451484</v>
      </c>
    </row>
    <row r="383" spans="1:8">
      <c r="A383" s="86" t="str">
        <v>C61211</v>
      </c>
      <c r="B383" s="239">
        <v>382</v>
      </c>
      <c r="C383" s="86" t="s">
        <v>914</v>
      </c>
      <c r="D383" s="241">
        <f>COUNTIF($C$1:$C383,C383)</f>
        <v>10</v>
      </c>
      <c r="E383" s="241" t="str">
        <f t="shared" si="25"/>
        <v>Expenditure per adult per week10</v>
      </c>
      <c r="F383" s="86" t="s">
        <v>933</v>
      </c>
      <c r="G383" s="242">
        <v>1.795918367346939E-3</v>
      </c>
      <c r="H383" s="245">
        <v>95.723937551617439</v>
      </c>
    </row>
    <row r="384" spans="1:8">
      <c r="A384" s="86" t="str">
        <v>C61311</v>
      </c>
      <c r="B384" s="239">
        <v>383</v>
      </c>
      <c r="C384" s="86" t="s">
        <v>914</v>
      </c>
      <c r="D384" s="241">
        <f>COUNTIF($C$1:$C384,C384)</f>
        <v>11</v>
      </c>
      <c r="E384" s="241" t="str">
        <f t="shared" si="25"/>
        <v>Expenditure per adult per week11</v>
      </c>
      <c r="F384" s="86" t="s">
        <v>935</v>
      </c>
      <c r="G384" s="242">
        <v>1.3204081632653063E-2</v>
      </c>
      <c r="H384" s="245">
        <v>73.195092954622424</v>
      </c>
    </row>
    <row r="385" spans="1:8">
      <c r="A385" s="86" t="str">
        <v>C61312</v>
      </c>
      <c r="B385" s="239">
        <v>384</v>
      </c>
      <c r="C385" s="86" t="s">
        <v>914</v>
      </c>
      <c r="D385" s="241">
        <f>COUNTIF($C$1:$C385,C385)</f>
        <v>12</v>
      </c>
      <c r="E385" s="241" t="str">
        <f t="shared" si="25"/>
        <v>Expenditure per adult per week12</v>
      </c>
      <c r="F385" s="86" t="s">
        <v>937</v>
      </c>
      <c r="G385" s="242">
        <v>1.6326530612244898E-4</v>
      </c>
      <c r="H385" s="245">
        <v>67.568490975175493</v>
      </c>
    </row>
    <row r="386" spans="1:8">
      <c r="A386" s="86" t="str">
        <v>C61313</v>
      </c>
      <c r="B386" s="239">
        <v>385</v>
      </c>
      <c r="C386" s="86" t="s">
        <v>914</v>
      </c>
      <c r="D386" s="241">
        <f>COUNTIF($C$1:$C386,C386)</f>
        <v>13</v>
      </c>
      <c r="E386" s="241" t="str">
        <f t="shared" si="25"/>
        <v>Expenditure per adult per week13</v>
      </c>
      <c r="F386" s="86" t="s">
        <v>939</v>
      </c>
      <c r="G386" s="242">
        <v>3.204081632653062E-3</v>
      </c>
      <c r="H386" s="245">
        <v>70.504643828886287</v>
      </c>
    </row>
    <row r="387" spans="1:8">
      <c r="A387" s="86" t="str">
        <v>C62112</v>
      </c>
      <c r="B387" s="239">
        <v>386</v>
      </c>
      <c r="C387" s="86" t="s">
        <v>914</v>
      </c>
      <c r="D387" s="241">
        <f>COUNTIF($C$1:$C387,C387)</f>
        <v>14</v>
      </c>
      <c r="E387" s="241" t="str">
        <f t="shared" ref="E387:E450" si="26">C387&amp;D387</f>
        <v>Expenditure per adult per week14</v>
      </c>
      <c r="F387" s="86" t="s">
        <v>941</v>
      </c>
      <c r="G387" s="242">
        <v>1.6734693877551025E-3</v>
      </c>
      <c r="H387" s="245">
        <v>68.649235081342027</v>
      </c>
    </row>
    <row r="388" spans="1:8">
      <c r="A388" s="86" t="str">
        <v>C62113</v>
      </c>
      <c r="B388" s="239">
        <v>387</v>
      </c>
      <c r="C388" s="86" t="s">
        <v>914</v>
      </c>
      <c r="D388" s="241">
        <f>COUNTIF($C$1:$C388,C388)</f>
        <v>15</v>
      </c>
      <c r="E388" s="241" t="str">
        <f t="shared" si="26"/>
        <v>Expenditure per adult per week15</v>
      </c>
      <c r="F388" s="86" t="s">
        <v>943</v>
      </c>
      <c r="G388" s="242">
        <v>7.1428571428571434E-5</v>
      </c>
      <c r="H388" s="245">
        <v>37.424115633320653</v>
      </c>
    </row>
    <row r="389" spans="1:8">
      <c r="A389" s="86" t="str">
        <v>C62114</v>
      </c>
      <c r="B389" s="239">
        <v>388</v>
      </c>
      <c r="C389" s="86" t="s">
        <v>914</v>
      </c>
      <c r="D389" s="241">
        <f>COUNTIF($C$1:$C389,C389)</f>
        <v>16</v>
      </c>
      <c r="E389" s="241" t="str">
        <f t="shared" si="26"/>
        <v>Expenditure per adult per week16</v>
      </c>
      <c r="F389" s="86" t="s">
        <v>945</v>
      </c>
      <c r="G389" s="242">
        <v>7.2448979591836738E-4</v>
      </c>
      <c r="H389" s="245">
        <v>51.741565193998241</v>
      </c>
    </row>
    <row r="390" spans="1:8">
      <c r="A390" s="86" t="str">
        <v>C62211</v>
      </c>
      <c r="B390" s="239">
        <v>389</v>
      </c>
      <c r="C390" s="86" t="s">
        <v>914</v>
      </c>
      <c r="D390" s="241">
        <f>COUNTIF($C$1:$C390,C390)</f>
        <v>17</v>
      </c>
      <c r="E390" s="241" t="str">
        <f t="shared" si="26"/>
        <v>Expenditure per adult per week17</v>
      </c>
      <c r="F390" s="86" t="s">
        <v>947</v>
      </c>
      <c r="G390" s="242">
        <v>7.816326530612247E-3</v>
      </c>
      <c r="H390" s="245">
        <v>73.04317142388831</v>
      </c>
    </row>
    <row r="391" spans="1:8">
      <c r="A391" s="86" t="str">
        <v>C62212</v>
      </c>
      <c r="B391" s="239">
        <v>390</v>
      </c>
      <c r="C391" s="86" t="s">
        <v>914</v>
      </c>
      <c r="D391" s="241">
        <f>COUNTIF($C$1:$C391,C391)</f>
        <v>18</v>
      </c>
      <c r="E391" s="241" t="str">
        <f t="shared" si="26"/>
        <v>Expenditure per adult per week18</v>
      </c>
      <c r="F391" s="86" t="s">
        <v>949</v>
      </c>
      <c r="G391" s="242">
        <v>8.2653061224489781E-3</v>
      </c>
      <c r="H391" s="245">
        <v>56.355966721994221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5.0714285714285713E-3</v>
      </c>
      <c r="H393" s="245">
        <v>67.253677337067288</v>
      </c>
    </row>
    <row r="394" spans="1:8">
      <c r="A394" s="86" t="str">
        <v>C63111</v>
      </c>
      <c r="B394" s="239">
        <v>393</v>
      </c>
      <c r="C394" s="86" t="s">
        <v>914</v>
      </c>
      <c r="D394" s="241">
        <f>COUNTIF($C$1:$C394,C394)</f>
        <v>21</v>
      </c>
      <c r="E394" s="241" t="str">
        <f t="shared" si="26"/>
        <v>Expenditure per adult per week21</v>
      </c>
      <c r="F394" s="86" t="s">
        <v>955</v>
      </c>
      <c r="G394" s="242">
        <v>3.6734693877551024E-4</v>
      </c>
      <c r="H394" s="245">
        <v>47.545415544242871</v>
      </c>
    </row>
    <row r="395" spans="1:8">
      <c r="A395" s="86" t="str">
        <v>P607T</v>
      </c>
      <c r="B395" s="239">
        <v>394</v>
      </c>
      <c r="C395" s="86" t="s">
        <v>914</v>
      </c>
      <c r="D395" s="241">
        <f>COUNTIF($C$1:$C395,C395)</f>
        <v>22</v>
      </c>
      <c r="E395" s="241" t="str">
        <f t="shared" si="26"/>
        <v>Expenditure per adult per week22</v>
      </c>
      <c r="F395" s="86" t="s">
        <v>957</v>
      </c>
      <c r="G395" s="242">
        <v>0.65953061224489795</v>
      </c>
      <c r="H395" s="245">
        <v>78.540005949092276</v>
      </c>
    </row>
    <row r="396" spans="1:8">
      <c r="A396" s="86" t="str">
        <v>P608T</v>
      </c>
      <c r="B396" s="239">
        <v>395</v>
      </c>
      <c r="C396" s="86" t="s">
        <v>914</v>
      </c>
      <c r="D396" s="241">
        <f>COUNTIF($C$1:$C396,C396)</f>
        <v>23</v>
      </c>
      <c r="E396" s="241" t="str">
        <f t="shared" si="26"/>
        <v>Expenditure per adult per week23</v>
      </c>
      <c r="F396" s="86" t="s">
        <v>959</v>
      </c>
      <c r="G396" s="242">
        <v>0.15789795918367347</v>
      </c>
      <c r="H396" s="245">
        <v>93.774157985120922</v>
      </c>
    </row>
    <row r="397" spans="1:8">
      <c r="A397" s="86" t="str">
        <v>P609T</v>
      </c>
      <c r="B397" s="239">
        <v>396</v>
      </c>
      <c r="C397" s="86" t="s">
        <v>914</v>
      </c>
      <c r="D397" s="241">
        <f>COUNTIF($C$1:$C397,C397)</f>
        <v>24</v>
      </c>
      <c r="E397" s="241" t="str">
        <f t="shared" si="26"/>
        <v>Expenditure per adult per week24</v>
      </c>
      <c r="F397" s="86" t="s">
        <v>961</v>
      </c>
      <c r="G397" s="242">
        <v>0.61873469387755098</v>
      </c>
      <c r="H397" s="245">
        <v>78.412587142216069</v>
      </c>
    </row>
    <row r="398" spans="1:8">
      <c r="A398" s="86" t="str">
        <v>P610T</v>
      </c>
      <c r="B398" s="239">
        <v>397</v>
      </c>
      <c r="C398" s="86" t="s">
        <v>914</v>
      </c>
      <c r="D398" s="241">
        <f>COUNTIF($C$1:$C398,C398)</f>
        <v>25</v>
      </c>
      <c r="E398" s="241" t="str">
        <f t="shared" si="26"/>
        <v>Expenditure per adult per week25</v>
      </c>
      <c r="F398" s="86" t="s">
        <v>963</v>
      </c>
      <c r="G398" s="242">
        <v>4.7510204081632659E-2</v>
      </c>
      <c r="H398" s="245">
        <v>59.616733613635539</v>
      </c>
    </row>
    <row r="399" spans="1:8">
      <c r="A399" s="86" t="str">
        <v>P611T</v>
      </c>
      <c r="B399" s="239">
        <v>398</v>
      </c>
      <c r="C399" s="86" t="s">
        <v>914</v>
      </c>
      <c r="D399" s="241">
        <f>COUNTIF($C$1:$C399,C399)</f>
        <v>26</v>
      </c>
      <c r="E399" s="241" t="str">
        <f t="shared" si="26"/>
        <v>Expenditure per adult per week26</v>
      </c>
      <c r="F399" s="86" t="s">
        <v>965</v>
      </c>
      <c r="G399" s="242">
        <v>0.38929591836734689</v>
      </c>
      <c r="H399" s="245">
        <v>80.561619186233528</v>
      </c>
    </row>
    <row r="400" spans="1:8">
      <c r="A400" s="86" t="str">
        <v>P612T</v>
      </c>
      <c r="B400" s="239">
        <v>399</v>
      </c>
      <c r="C400" s="86" t="s">
        <v>914</v>
      </c>
      <c r="D400" s="241">
        <f>COUNTIF($C$1:$C400,C400)</f>
        <v>27</v>
      </c>
      <c r="E400" s="241" t="str">
        <f t="shared" si="26"/>
        <v>Expenditure per adult per week27</v>
      </c>
      <c r="F400" s="86" t="s">
        <v>967</v>
      </c>
      <c r="G400" s="242">
        <v>0.3607551020408164</v>
      </c>
      <c r="H400" s="245">
        <v>80.375460309213096</v>
      </c>
    </row>
    <row r="401" spans="1:8">
      <c r="A401" s="86" t="str">
        <v>WEBSPEND</v>
      </c>
      <c r="B401" s="239">
        <v>400</v>
      </c>
      <c r="C401" s="86" t="s">
        <v>914</v>
      </c>
      <c r="D401" s="241">
        <f>COUNTIF($C$1:$C401,C401)</f>
        <v>28</v>
      </c>
      <c r="E401" s="241" t="str">
        <f t="shared" si="26"/>
        <v>Expenditure per adult per week28</v>
      </c>
      <c r="F401" s="86" t="s">
        <v>969</v>
      </c>
      <c r="G401" s="242">
        <v>0.14546938775510204</v>
      </c>
      <c r="H401" s="245">
        <v>75.310237607151151</v>
      </c>
    </row>
    <row r="402" spans="1:8">
      <c r="A402" s="86" t="str">
        <v>onlineuse12</v>
      </c>
      <c r="B402" s="239">
        <v>401</v>
      </c>
      <c r="C402" s="86" t="s">
        <v>972</v>
      </c>
      <c r="D402" s="241">
        <f>COUNTIF($C$1:$C402,C402)</f>
        <v>1</v>
      </c>
      <c r="E402" s="241" t="str">
        <f t="shared" si="26"/>
        <v>Internet Access: Overall1</v>
      </c>
      <c r="F402" s="86" t="s">
        <v>973</v>
      </c>
      <c r="G402" s="242">
        <v>0.8673673469387756</v>
      </c>
      <c r="H402" s="245">
        <v>96.089383018786251</v>
      </c>
    </row>
    <row r="403" spans="1:8">
      <c r="A403" s="86" t="str">
        <v>onlineuse5</v>
      </c>
      <c r="B403" s="239">
        <v>402</v>
      </c>
      <c r="C403" s="86" t="s">
        <v>972</v>
      </c>
      <c r="D403" s="241">
        <f>COUNTIF($C$1:$C403,C403)</f>
        <v>2</v>
      </c>
      <c r="E403" s="241" t="str">
        <f t="shared" si="26"/>
        <v>Internet Access: Overall2</v>
      </c>
      <c r="F403" s="86" t="s">
        <v>975</v>
      </c>
      <c r="G403" s="242">
        <v>0.11548979591836736</v>
      </c>
      <c r="H403" s="245">
        <v>137.98429110808175</v>
      </c>
    </row>
    <row r="404" spans="1:8">
      <c r="A404" s="86" t="str">
        <v>netfreq1</v>
      </c>
      <c r="B404" s="239">
        <v>403</v>
      </c>
      <c r="C404" s="86" t="s">
        <v>978</v>
      </c>
      <c r="D404" s="241">
        <f>COUNTIF($C$1:$C404,C404)</f>
        <v>1</v>
      </c>
      <c r="E404" s="241" t="str">
        <f t="shared" si="26"/>
        <v>Internet Access: Frequency1</v>
      </c>
      <c r="F404" s="86" t="s">
        <v>979</v>
      </c>
      <c r="G404" s="242">
        <v>2.5285714285714283E-2</v>
      </c>
      <c r="H404" s="245">
        <v>106.80517723120258</v>
      </c>
    </row>
    <row r="405" spans="1:8">
      <c r="A405" s="86" t="str">
        <v>netfreq2t10</v>
      </c>
      <c r="B405" s="239">
        <v>404</v>
      </c>
      <c r="C405" s="86" t="s">
        <v>978</v>
      </c>
      <c r="D405" s="241">
        <f>COUNTIF($C$1:$C405,C405)</f>
        <v>2</v>
      </c>
      <c r="E405" s="241" t="str">
        <f t="shared" si="26"/>
        <v>Internet Access: Frequency2</v>
      </c>
      <c r="F405" s="86" t="s">
        <v>981</v>
      </c>
      <c r="G405" s="242">
        <v>0.42744897959183675</v>
      </c>
      <c r="H405" s="245">
        <v>101.71144910957959</v>
      </c>
    </row>
    <row r="406" spans="1:8">
      <c r="A406" s="86" t="str">
        <v>netfreq10p</v>
      </c>
      <c r="B406" s="239">
        <v>405</v>
      </c>
      <c r="C406" s="86" t="s">
        <v>978</v>
      </c>
      <c r="D406" s="241">
        <f>COUNTIF($C$1:$C406,C406)</f>
        <v>3</v>
      </c>
      <c r="E406" s="241" t="str">
        <f t="shared" si="26"/>
        <v>Internet Access: Frequency3</v>
      </c>
      <c r="F406" s="86" t="s">
        <v>983</v>
      </c>
      <c r="G406" s="242">
        <v>0.41396938775510206</v>
      </c>
      <c r="H406" s="245">
        <v>90.247842828892203</v>
      </c>
    </row>
    <row r="407" spans="1:8">
      <c r="A407" s="86" t="str">
        <v>ONHOURS0</v>
      </c>
      <c r="B407" s="239">
        <v>406</v>
      </c>
      <c r="C407" s="86" t="s">
        <v>985</v>
      </c>
      <c r="D407" s="241">
        <f>COUNTIF($C$1:$C407,C407)</f>
        <v>1</v>
      </c>
      <c r="E407" s="241" t="str">
        <f t="shared" si="26"/>
        <v>Internet Access: Usage in Last Week1</v>
      </c>
      <c r="F407" s="86" t="s">
        <v>986</v>
      </c>
      <c r="G407" s="242">
        <v>0.14536734693877551</v>
      </c>
      <c r="H407" s="245">
        <v>134.82792438402501</v>
      </c>
    </row>
    <row r="408" spans="1:8">
      <c r="A408" s="86" t="str">
        <v>ONHOURS1</v>
      </c>
      <c r="B408" s="239">
        <v>407</v>
      </c>
      <c r="C408" s="86" t="s">
        <v>985</v>
      </c>
      <c r="D408" s="241">
        <f>COUNTIF($C$1:$C408,C408)</f>
        <v>2</v>
      </c>
      <c r="E408" s="241" t="str">
        <f t="shared" si="26"/>
        <v>Internet Access: Usage in Last Week2</v>
      </c>
      <c r="F408" s="86" t="s">
        <v>988</v>
      </c>
      <c r="G408" s="242">
        <v>9.3561224489795924E-2</v>
      </c>
      <c r="H408" s="245">
        <v>102.74559288030152</v>
      </c>
    </row>
    <row r="409" spans="1:8">
      <c r="A409" s="86" t="str">
        <v>ONHOURS2</v>
      </c>
      <c r="B409" s="239">
        <v>408</v>
      </c>
      <c r="C409" s="86" t="s">
        <v>985</v>
      </c>
      <c r="D409" s="241">
        <f>COUNTIF($C$1:$C409,C409)</f>
        <v>3</v>
      </c>
      <c r="E409" s="241" t="str">
        <f t="shared" si="26"/>
        <v>Internet Access: Usage in Last Week3</v>
      </c>
      <c r="F409" s="86" t="s">
        <v>990</v>
      </c>
      <c r="G409" s="242">
        <v>0.2545612244897959</v>
      </c>
      <c r="H409" s="245">
        <v>103.35542069254313</v>
      </c>
    </row>
    <row r="410" spans="1:8">
      <c r="A410" s="86" t="str">
        <v>ONHOURS3</v>
      </c>
      <c r="B410" s="239">
        <v>409</v>
      </c>
      <c r="C410" s="86" t="s">
        <v>985</v>
      </c>
      <c r="D410" s="241">
        <f>COUNTIF($C$1:$C410,C410)</f>
        <v>4</v>
      </c>
      <c r="E410" s="241" t="str">
        <f t="shared" si="26"/>
        <v>Internet Access: Usage in Last Week4</v>
      </c>
      <c r="F410" s="86" t="s">
        <v>992</v>
      </c>
      <c r="G410" s="242">
        <v>0.24447959183673476</v>
      </c>
      <c r="H410" s="245">
        <v>92.983629538101269</v>
      </c>
    </row>
    <row r="411" spans="1:8">
      <c r="A411" s="86" t="str">
        <v>ONHOURS4</v>
      </c>
      <c r="B411" s="239">
        <v>410</v>
      </c>
      <c r="C411" s="86" t="s">
        <v>985</v>
      </c>
      <c r="D411" s="241">
        <f>COUNTIF($C$1:$C411,C411)</f>
        <v>5</v>
      </c>
      <c r="E411" s="241" t="str">
        <f t="shared" si="26"/>
        <v>Internet Access: Usage in Last Week5</v>
      </c>
      <c r="F411" s="86" t="s">
        <v>994</v>
      </c>
      <c r="G411" s="242">
        <v>0.26184693877551019</v>
      </c>
      <c r="H411" s="245">
        <v>89.827521686469979</v>
      </c>
    </row>
    <row r="412" spans="1:8">
      <c r="A412" s="86" t="str">
        <v>TECH18</v>
      </c>
      <c r="B412" s="239">
        <v>411</v>
      </c>
      <c r="C412" s="86" t="s">
        <v>996</v>
      </c>
      <c r="D412" s="241">
        <f>COUNTIF($C$1:$C412,C412)</f>
        <v>1</v>
      </c>
      <c r="E412" s="241" t="str">
        <f t="shared" si="26"/>
        <v>Technology at Home1</v>
      </c>
      <c r="F412" s="86" t="s">
        <v>997</v>
      </c>
      <c r="G412" s="242">
        <v>7.1377551020408173E-2</v>
      </c>
      <c r="H412" s="245">
        <v>90.106550767036836</v>
      </c>
    </row>
    <row r="413" spans="1:8">
      <c r="A413" s="86" t="str">
        <v>TECH19</v>
      </c>
      <c r="B413" s="239">
        <v>412</v>
      </c>
      <c r="C413" s="86" t="s">
        <v>996</v>
      </c>
      <c r="D413" s="241">
        <f>COUNTIF($C$1:$C413,C413)</f>
        <v>2</v>
      </c>
      <c r="E413" s="241" t="str">
        <f t="shared" si="26"/>
        <v>Technology at Home2</v>
      </c>
      <c r="F413" s="86" t="s">
        <v>999</v>
      </c>
      <c r="G413" s="242">
        <v>0.22438775510204084</v>
      </c>
      <c r="H413" s="245">
        <v>97.961533839828448</v>
      </c>
    </row>
    <row r="414" spans="1:8">
      <c r="A414" s="86" t="str">
        <v>mobhas</v>
      </c>
      <c r="B414" s="239">
        <v>413</v>
      </c>
      <c r="C414" s="86" t="s">
        <v>1002</v>
      </c>
      <c r="D414" s="241">
        <f>COUNTIF($C$1:$C414,C414)</f>
        <v>1</v>
      </c>
      <c r="E414" s="241" t="str">
        <f t="shared" si="26"/>
        <v>Mobile phone1</v>
      </c>
      <c r="F414" s="86" t="s">
        <v>1003</v>
      </c>
      <c r="G414" s="242">
        <v>0.87660204081632653</v>
      </c>
      <c r="H414" s="245">
        <v>98.399195976823719</v>
      </c>
    </row>
    <row r="415" spans="1:8">
      <c r="A415" s="86" t="str">
        <v>mob_smart</v>
      </c>
      <c r="B415" s="239">
        <v>414</v>
      </c>
      <c r="C415" s="86" t="s">
        <v>1002</v>
      </c>
      <c r="D415" s="241">
        <f>COUNTIF($C$1:$C415,C415)</f>
        <v>2</v>
      </c>
      <c r="E415" s="241" t="str">
        <f t="shared" si="26"/>
        <v>Mobile phone2</v>
      </c>
      <c r="F415" s="86" t="s">
        <v>1005</v>
      </c>
      <c r="G415" s="242">
        <v>0.71411224489795933</v>
      </c>
      <c r="H415" s="245">
        <v>95.792931154846869</v>
      </c>
    </row>
    <row r="416" spans="1:8">
      <c r="A416" s="86" t="str">
        <v>ips_iphone</v>
      </c>
      <c r="B416" s="239">
        <v>415</v>
      </c>
      <c r="C416" s="86" t="s">
        <v>1002</v>
      </c>
      <c r="D416" s="241">
        <f>COUNTIF($C$1:$C416,C416)</f>
        <v>3</v>
      </c>
      <c r="E416" s="241" t="str">
        <f t="shared" si="26"/>
        <v>Mobile phone3</v>
      </c>
      <c r="F416" s="86" t="s">
        <v>1007</v>
      </c>
      <c r="G416" s="242">
        <v>0.28843877551020408</v>
      </c>
      <c r="H416" s="245">
        <v>90.220160835595493</v>
      </c>
    </row>
    <row r="417" spans="1:8">
      <c r="A417" s="86" t="str">
        <v>TECH29</v>
      </c>
      <c r="B417" s="239">
        <v>416</v>
      </c>
      <c r="C417" s="86" t="s">
        <v>1009</v>
      </c>
      <c r="D417" s="241">
        <f>COUNTIF($C$1:$C417,C417)</f>
        <v>1</v>
      </c>
      <c r="E417" s="241" t="str">
        <f t="shared" si="26"/>
        <v>Tablet Devices1</v>
      </c>
      <c r="F417" s="86" t="s">
        <v>1010</v>
      </c>
      <c r="G417" s="242">
        <v>0.43833673469387741</v>
      </c>
      <c r="H417" s="245">
        <v>91.637377629402835</v>
      </c>
    </row>
    <row r="418" spans="1:8">
      <c r="A418" s="86" t="str">
        <v>socmed_lessthanmonthly</v>
      </c>
      <c r="B418" s="239">
        <v>417</v>
      </c>
      <c r="C418" s="86" t="s">
        <v>1012</v>
      </c>
      <c r="D418" s="241">
        <f>COUNTIF($C$1:$C418,C418)</f>
        <v>1</v>
      </c>
      <c r="E418" s="241" t="str">
        <f t="shared" si="26"/>
        <v>Overall Social Media Activity1</v>
      </c>
      <c r="F418" s="86" t="s">
        <v>1013</v>
      </c>
      <c r="G418" s="242">
        <v>3.6285714285714303E-2</v>
      </c>
      <c r="H418" s="245">
        <v>99.564824870975016</v>
      </c>
    </row>
    <row r="419" spans="1:8">
      <c r="A419" s="86" t="str">
        <v>socmed_lessthanweekly</v>
      </c>
      <c r="B419" s="239">
        <v>418</v>
      </c>
      <c r="C419" s="86" t="s">
        <v>1012</v>
      </c>
      <c r="D419" s="241">
        <f>COUNTIF($C$1:$C419,C419)</f>
        <v>2</v>
      </c>
      <c r="E419" s="241" t="str">
        <f t="shared" si="26"/>
        <v>Overall Social Media Activity2</v>
      </c>
      <c r="F419" s="86" t="s">
        <v>1015</v>
      </c>
      <c r="G419" s="242">
        <v>4.9091836734693868E-2</v>
      </c>
      <c r="H419" s="245">
        <v>95.907649952646381</v>
      </c>
    </row>
    <row r="420" spans="1:8">
      <c r="A420" s="86" t="str">
        <v>socmed_weekly</v>
      </c>
      <c r="B420" s="239">
        <v>419</v>
      </c>
      <c r="C420" s="86" t="s">
        <v>1012</v>
      </c>
      <c r="D420" s="241">
        <f>COUNTIF($C$1:$C420,C420)</f>
        <v>3</v>
      </c>
      <c r="E420" s="241" t="str">
        <f t="shared" si="26"/>
        <v>Overall Social Media Activity3</v>
      </c>
      <c r="F420" s="86" t="s">
        <v>1017</v>
      </c>
      <c r="G420" s="242">
        <v>0.14455102040816328</v>
      </c>
      <c r="H420" s="245">
        <v>92.30949935683843</v>
      </c>
    </row>
    <row r="421" spans="1:8">
      <c r="A421" s="86" t="str">
        <v>socmed_daily</v>
      </c>
      <c r="B421" s="239">
        <v>420</v>
      </c>
      <c r="C421" s="86" t="s">
        <v>1012</v>
      </c>
      <c r="D421" s="241">
        <f>COUNTIF($C$1:$C421,C421)</f>
        <v>4</v>
      </c>
      <c r="E421" s="241" t="str">
        <f t="shared" si="26"/>
        <v>Overall Social Media Activity4</v>
      </c>
      <c r="F421" s="86" t="s">
        <v>1019</v>
      </c>
      <c r="G421" s="242">
        <v>0.50003061224489809</v>
      </c>
      <c r="H421" s="245">
        <v>99.382742337620726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0.23441836734693877</v>
      </c>
      <c r="H422" s="245">
        <v>98.489076123879769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0.12622448979591838</v>
      </c>
      <c r="H423" s="245">
        <v>101.92382465212688</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0.25838775510204076</v>
      </c>
      <c r="H424" s="245">
        <v>95.638404409011912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0.13038775510204084</v>
      </c>
      <c r="H425" s="245">
        <v>97.85004712034727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0.16700000000000001</v>
      </c>
      <c r="H426" s="245">
        <v>97.044803620229487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0.18542857142857144</v>
      </c>
      <c r="H427" s="245">
        <v>95.914658024197891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0.45266326530612244</v>
      </c>
      <c r="H428" s="245">
        <v>97.447219183061961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0.21991836734693881</v>
      </c>
      <c r="H429" s="245">
        <v>94.645836257979354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0.20632653061224487</v>
      </c>
      <c r="H430" s="245">
        <v>93.767299051473955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0.6686938775510205</v>
      </c>
      <c r="H431" s="245">
        <v>96.451126098503153</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0.30714285714285722</v>
      </c>
      <c r="H432" s="245">
        <v>95.215368133168496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0.20693877551020409</v>
      </c>
      <c r="H433" s="245">
        <v>92.795543681225126</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5.6479591836734698E-2</v>
      </c>
      <c r="H434" s="245">
        <v>97.141399426738701</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5.4122448979591828E-2</v>
      </c>
      <c r="H435" s="245">
        <v>97.69326605281627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0.76130612244897944</v>
      </c>
      <c r="H436" s="245">
        <v>95.19975193707235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0.61154081632653068</v>
      </c>
      <c r="H437" s="245">
        <v>98.186492567912723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0.4556122448979591</v>
      </c>
      <c r="H438" s="245">
        <v>100.38804406471283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5.2091836734693885E-2</v>
      </c>
      <c r="H439" s="245">
        <v>96.89842614438578</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0.35433673469387766</v>
      </c>
      <c r="H440" s="245">
        <v>96.017966022946993</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0.13447959183673475</v>
      </c>
      <c r="H441" s="245">
        <v>88.857790220753742</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0.15111224489795921</v>
      </c>
      <c r="H442" s="245">
        <v>96.989921037630069</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0.10655102040816329</v>
      </c>
      <c r="H443" s="245">
        <v>97.924319998451779</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9.9204081632653068E-2</v>
      </c>
      <c r="H444" s="245">
        <v>93.002309893576097</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0.19490816326530611</v>
      </c>
      <c r="H445" s="245">
        <v>98.753708750362918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0.14019387755102039</v>
      </c>
      <c r="H446" s="245">
        <v>96.737534997161262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6.5173469387755104E-2</v>
      </c>
      <c r="H447" s="245">
        <v>95.256143257549482</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5.9438775510204087E-2</v>
      </c>
      <c r="H448" s="245">
        <v>93.983330291241714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0.28812244897959183</v>
      </c>
      <c r="H449" s="245">
        <v>96.10002942523441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5.1081632653061218E-2</v>
      </c>
      <c r="H450" s="245">
        <v>94.046077105167711</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0.51276530612244908</v>
      </c>
      <c r="H451" s="245">
        <v>92.971790621568985</v>
      </c>
    </row>
    <row r="452" spans="1:8">
      <c r="A452" s="86" t="str">
        <v>vod_subscribe</v>
      </c>
      <c r="B452" s="239">
        <v>451</v>
      </c>
      <c r="C452" s="86" t="s">
        <v>1082</v>
      </c>
      <c r="D452" s="241">
        <f>COUNTIF($C$1:$C452,C452)</f>
        <v>1</v>
      </c>
      <c r="E452" s="241" t="str">
        <f t="shared" si="27"/>
        <v>TV Subscription services1</v>
      </c>
      <c r="F452" s="86" t="s">
        <v>1083</v>
      </c>
      <c r="G452" s="242">
        <v>0.55041836734693894</v>
      </c>
      <c r="H452" s="245">
        <v>96.375301498150435</v>
      </c>
    </row>
    <row r="453" spans="1:8">
      <c r="A453" s="86" t="str">
        <v>vod_netflix</v>
      </c>
      <c r="B453" s="239">
        <v>452</v>
      </c>
      <c r="C453" s="86" t="s">
        <v>1082</v>
      </c>
      <c r="D453" s="241">
        <f>COUNTIF($C$1:$C453,C453)</f>
        <v>2</v>
      </c>
      <c r="E453" s="241" t="str">
        <f t="shared" si="27"/>
        <v>TV Subscription services2</v>
      </c>
      <c r="F453" s="86" t="s">
        <v>1085</v>
      </c>
      <c r="G453" s="242">
        <v>0.40744897959183674</v>
      </c>
      <c r="H453" s="245">
        <v>96.404720845780105</v>
      </c>
    </row>
    <row r="454" spans="1:8">
      <c r="A454" s="86" t="str">
        <v>vod_amzprime</v>
      </c>
      <c r="B454" s="239">
        <v>453</v>
      </c>
      <c r="C454" s="86" t="s">
        <v>1082</v>
      </c>
      <c r="D454" s="241">
        <f>COUNTIF($C$1:$C454,C454)</f>
        <v>3</v>
      </c>
      <c r="E454" s="241" t="str">
        <f t="shared" si="27"/>
        <v>TV Subscription services3</v>
      </c>
      <c r="F454" s="86" t="s">
        <v>1087</v>
      </c>
      <c r="G454" s="242">
        <v>0.24290816326530609</v>
      </c>
      <c r="H454" s="245">
        <v>96.606191428231213</v>
      </c>
    </row>
    <row r="455" spans="1:8">
      <c r="A455" s="86" t="str">
        <v>vod_skyplayer</v>
      </c>
      <c r="B455" s="239">
        <v>454</v>
      </c>
      <c r="C455" s="86" t="s">
        <v>1082</v>
      </c>
      <c r="D455" s="241">
        <f>COUNTIF($C$1:$C455,C455)</f>
        <v>4</v>
      </c>
      <c r="E455" s="241" t="str">
        <f t="shared" si="27"/>
        <v>TV Subscription services4</v>
      </c>
      <c r="F455" s="86" t="s">
        <v>1089</v>
      </c>
      <c r="G455" s="242">
        <v>0.10878571428571428</v>
      </c>
      <c r="H455" s="245">
        <v>93.953100283964261</v>
      </c>
    </row>
    <row r="456" spans="1:8">
      <c r="A456" s="86" t="str">
        <v>vod_skygo</v>
      </c>
      <c r="B456" s="239">
        <v>455</v>
      </c>
      <c r="C456" s="86" t="s">
        <v>1082</v>
      </c>
      <c r="D456" s="241">
        <f>COUNTIF($C$1:$C456,C456)</f>
        <v>5</v>
      </c>
      <c r="E456" s="241" t="str">
        <f t="shared" si="27"/>
        <v>TV Subscription services5</v>
      </c>
      <c r="F456" s="86" t="s">
        <v>1091</v>
      </c>
      <c r="G456" s="242">
        <v>9.5642857142857141E-2</v>
      </c>
      <c r="H456" s="245">
        <v>95.939727073512017</v>
      </c>
    </row>
    <row r="457" spans="1:8">
      <c r="A457" s="86" t="str">
        <v>vod_nowtv</v>
      </c>
      <c r="B457" s="239">
        <v>456</v>
      </c>
      <c r="C457" s="86" t="s">
        <v>1082</v>
      </c>
      <c r="D457" s="241">
        <f>COUNTIF($C$1:$C457,C457)</f>
        <v>6</v>
      </c>
      <c r="E457" s="241" t="str">
        <f t="shared" si="27"/>
        <v>TV Subscription services6</v>
      </c>
      <c r="F457" s="86" t="s">
        <v>1093</v>
      </c>
      <c r="G457" s="242">
        <v>0.10570408163265305</v>
      </c>
      <c r="H457" s="245">
        <v>94.934767490331978</v>
      </c>
    </row>
    <row r="458" spans="1:8">
      <c r="A458" s="86" t="str">
        <v>vod_eetv</v>
      </c>
      <c r="B458" s="239">
        <v>457</v>
      </c>
      <c r="C458" s="86" t="s">
        <v>1082</v>
      </c>
      <c r="D458" s="241">
        <f>COUNTIF($C$1:$C458,C458)</f>
        <v>7</v>
      </c>
      <c r="E458" s="241" t="str">
        <f t="shared" si="27"/>
        <v>TV Subscription services7</v>
      </c>
      <c r="F458" s="86" t="s">
        <v>1095</v>
      </c>
      <c r="G458" s="242">
        <v>4.6846938775510195E-2</v>
      </c>
      <c r="H458" s="245">
        <v>95.525539647588047</v>
      </c>
    </row>
    <row r="459" spans="1:8">
      <c r="A459" s="86" t="str">
        <v>vod_appletv</v>
      </c>
      <c r="B459" s="239">
        <v>458</v>
      </c>
      <c r="C459" s="86" t="s">
        <v>1082</v>
      </c>
      <c r="D459" s="241">
        <f>COUNTIF($C$1:$C459,C459)</f>
        <v>8</v>
      </c>
      <c r="E459" s="241" t="str">
        <f t="shared" si="27"/>
        <v>TV Subscription services8</v>
      </c>
      <c r="F459" s="86" t="s">
        <v>1097</v>
      </c>
      <c r="G459" s="242">
        <v>5.5785714285714293E-2</v>
      </c>
      <c r="H459" s="245">
        <v>93.380758717020967</v>
      </c>
    </row>
    <row r="460" spans="1:8">
      <c r="A460" s="86" t="str">
        <v>vod_btsport</v>
      </c>
      <c r="B460" s="239">
        <v>459</v>
      </c>
      <c r="C460" s="86" t="s">
        <v>1082</v>
      </c>
      <c r="D460" s="241">
        <f>COUNTIF($C$1:$C460,C460)</f>
        <v>9</v>
      </c>
      <c r="E460" s="241" t="str">
        <f t="shared" si="27"/>
        <v>TV Subscription services9</v>
      </c>
      <c r="F460" s="86" t="s">
        <v>1099</v>
      </c>
      <c r="G460" s="242">
        <v>9.9234693877551031E-2</v>
      </c>
      <c r="H460" s="245">
        <v>96.802386269637836</v>
      </c>
    </row>
    <row r="461" spans="1:8">
      <c r="A461" s="86" t="str">
        <v>vod_settop</v>
      </c>
      <c r="B461" s="239">
        <v>460</v>
      </c>
      <c r="C461" s="86" t="s">
        <v>1082</v>
      </c>
      <c r="D461" s="241">
        <f>COUNTIF($C$1:$C461,C461)</f>
        <v>10</v>
      </c>
      <c r="E461" s="241" t="str">
        <f t="shared" si="27"/>
        <v>TV Subscription services10</v>
      </c>
      <c r="F461" s="86" t="s">
        <v>1101</v>
      </c>
      <c r="G461" s="242">
        <v>0.18586734693877555</v>
      </c>
      <c r="H461" s="245">
        <v>94.720437353980401</v>
      </c>
    </row>
    <row r="462" spans="1:8">
      <c r="A462" s="86" t="str">
        <v>vod_free</v>
      </c>
      <c r="B462" s="239">
        <v>461</v>
      </c>
      <c r="C462" s="86" t="s">
        <v>1103</v>
      </c>
      <c r="D462" s="241">
        <f>COUNTIF($C$1:$C462,C462)</f>
        <v>1</v>
      </c>
      <c r="E462" s="241" t="str">
        <f t="shared" si="27"/>
        <v>TV free online catchup / video services1</v>
      </c>
      <c r="F462" s="86" t="s">
        <v>1104</v>
      </c>
      <c r="G462" s="242">
        <v>0.45270408163265302</v>
      </c>
      <c r="H462" s="245">
        <v>96.456001828520954</v>
      </c>
    </row>
    <row r="463" spans="1:8">
      <c r="A463" s="86" t="str">
        <v>vod_youtube</v>
      </c>
      <c r="B463" s="239">
        <v>462</v>
      </c>
      <c r="C463" s="86" t="s">
        <v>1103</v>
      </c>
      <c r="D463" s="241">
        <f>COUNTIF($C$1:$C463,C463)</f>
        <v>2</v>
      </c>
      <c r="E463" s="241" t="str">
        <f t="shared" si="27"/>
        <v>TV free online catchup / video services2</v>
      </c>
      <c r="F463" s="86" t="s">
        <v>1106</v>
      </c>
      <c r="G463" s="242">
        <v>0.23405102040816325</v>
      </c>
      <c r="H463" s="245">
        <v>99.122754711870456</v>
      </c>
    </row>
    <row r="464" spans="1:8">
      <c r="A464" s="86" t="str">
        <v>vod_iplayer</v>
      </c>
      <c r="B464" s="239">
        <v>463</v>
      </c>
      <c r="C464" s="86" t="s">
        <v>1103</v>
      </c>
      <c r="D464" s="241">
        <f>COUNTIF($C$1:$C464,C464)</f>
        <v>3</v>
      </c>
      <c r="E464" s="241" t="str">
        <f t="shared" si="27"/>
        <v>TV free online catchup / video services3</v>
      </c>
      <c r="F464" s="86" t="s">
        <v>1108</v>
      </c>
      <c r="G464" s="242">
        <v>0.26709183673469394</v>
      </c>
      <c r="H464" s="245">
        <v>93.745792178449733</v>
      </c>
    </row>
    <row r="465" spans="1:8">
      <c r="A465" s="86" t="str">
        <v>vod_itvhub</v>
      </c>
      <c r="B465" s="239">
        <v>464</v>
      </c>
      <c r="C465" s="86" t="s">
        <v>1103</v>
      </c>
      <c r="D465" s="241">
        <f>COUNTIF($C$1:$C465,C465)</f>
        <v>4</v>
      </c>
      <c r="E465" s="241" t="str">
        <f t="shared" si="27"/>
        <v>TV free online catchup / video services4</v>
      </c>
      <c r="F465" s="86" t="s">
        <v>1110</v>
      </c>
      <c r="G465" s="242">
        <v>0.17968367346938774</v>
      </c>
      <c r="H465" s="245">
        <v>98.461068859994796</v>
      </c>
    </row>
    <row r="466" spans="1:8">
      <c r="A466" s="86" t="str">
        <v>vod_all4</v>
      </c>
      <c r="B466" s="239">
        <v>465</v>
      </c>
      <c r="C466" s="86" t="s">
        <v>1103</v>
      </c>
      <c r="D466" s="241">
        <f>COUNTIF($C$1:$C466,C466)</f>
        <v>5</v>
      </c>
      <c r="E466" s="241" t="str">
        <f t="shared" si="27"/>
        <v>TV free online catchup / video services5</v>
      </c>
      <c r="F466" s="86" t="s">
        <v>1112</v>
      </c>
      <c r="G466" s="242">
        <v>0.15313265306122448</v>
      </c>
      <c r="H466" s="245">
        <v>96.465747925817013</v>
      </c>
    </row>
    <row r="467" spans="1:8">
      <c r="A467" s="86" t="str">
        <v>vod_demand5</v>
      </c>
      <c r="B467" s="239">
        <v>466</v>
      </c>
      <c r="C467" s="86" t="s">
        <v>1103</v>
      </c>
      <c r="D467" s="241">
        <f>COUNTIF($C$1:$C467,C467)</f>
        <v>6</v>
      </c>
      <c r="E467" s="241" t="str">
        <f t="shared" si="27"/>
        <v>TV free online catchup / video services6</v>
      </c>
      <c r="F467" s="86" t="s">
        <v>1114</v>
      </c>
      <c r="G467" s="242">
        <v>7.8408163265306127E-2</v>
      </c>
      <c r="H467" s="245">
        <v>100.26576748080144</v>
      </c>
    </row>
    <row r="468" spans="1:8">
      <c r="A468" s="86" t="str">
        <v>vod_stvplayer</v>
      </c>
      <c r="B468" s="239">
        <v>467</v>
      </c>
      <c r="C468" s="86" t="s">
        <v>1103</v>
      </c>
      <c r="D468" s="241">
        <f>COUNTIF($C$1:$C468,C468)</f>
        <v>7</v>
      </c>
      <c r="E468" s="241" t="str">
        <f t="shared" si="27"/>
        <v>TV free online catchup / video services7</v>
      </c>
      <c r="F468" s="86" t="s">
        <v>1116</v>
      </c>
      <c r="G468" s="242">
        <v>5.4836734693877558E-2</v>
      </c>
      <c r="H468" s="245">
        <v>97.524042960097574</v>
      </c>
    </row>
    <row r="469" spans="1:8">
      <c r="A469" s="86" t="str">
        <v>bookholiday</v>
      </c>
      <c r="B469" s="239">
        <v>468</v>
      </c>
      <c r="C469" s="86" t="s">
        <v>1118</v>
      </c>
      <c r="D469" s="241">
        <f>COUNTIF($C$1:$C469,C469)</f>
        <v>1</v>
      </c>
      <c r="E469" s="241" t="str">
        <f t="shared" si="27"/>
        <v>Online activity (one or more times per week)1</v>
      </c>
      <c r="F469" s="86" t="s">
        <v>1119</v>
      </c>
      <c r="G469" s="242">
        <v>6.0653061224489803E-2</v>
      </c>
      <c r="H469" s="245">
        <v>98.557534213377878</v>
      </c>
    </row>
    <row r="470" spans="1:8">
      <c r="A470" s="86" t="str">
        <v>gambling</v>
      </c>
      <c r="B470" s="239">
        <v>469</v>
      </c>
      <c r="C470" s="86" t="s">
        <v>1118</v>
      </c>
      <c r="D470" s="241">
        <f>COUNTIF($C$1:$C470,C470)</f>
        <v>2</v>
      </c>
      <c r="E470" s="241" t="str">
        <f t="shared" si="27"/>
        <v>Online activity (one or more times per week)2</v>
      </c>
      <c r="F470" s="86" t="s">
        <v>1121</v>
      </c>
      <c r="G470" s="242">
        <v>0.13905102040816331</v>
      </c>
      <c r="H470" s="245">
        <v>101.66068043909071</v>
      </c>
    </row>
    <row r="471" spans="1:8">
      <c r="A471" s="86" t="str">
        <v>managefinances</v>
      </c>
      <c r="B471" s="239">
        <v>470</v>
      </c>
      <c r="C471" s="86" t="s">
        <v>1118</v>
      </c>
      <c r="D471" s="241">
        <f>COUNTIF($C$1:$C471,C471)</f>
        <v>3</v>
      </c>
      <c r="E471" s="241" t="str">
        <f t="shared" si="27"/>
        <v>Online activity (one or more times per week)3</v>
      </c>
      <c r="F471" s="86" t="s">
        <v>1123</v>
      </c>
      <c r="G471" s="242">
        <v>0.57503061224489793</v>
      </c>
      <c r="H471" s="245">
        <v>96.527611841637736</v>
      </c>
    </row>
    <row r="472" spans="1:8">
      <c r="A472" s="86" t="str">
        <v>auctions</v>
      </c>
      <c r="B472" s="239">
        <v>471</v>
      </c>
      <c r="C472" s="86" t="s">
        <v>1118</v>
      </c>
      <c r="D472" s="241">
        <f>COUNTIF($C$1:$C472,C472)</f>
        <v>4</v>
      </c>
      <c r="E472" s="241" t="str">
        <f t="shared" si="27"/>
        <v>Online activity (one or more times per week)4</v>
      </c>
      <c r="F472" s="86" t="s">
        <v>1125</v>
      </c>
      <c r="G472" s="242">
        <v>0.20061224489795917</v>
      </c>
      <c r="H472" s="245">
        <v>97.983042167054734</v>
      </c>
    </row>
    <row r="473" spans="1:8">
      <c r="A473" s="86" t="str">
        <v>shopping</v>
      </c>
      <c r="B473" s="239">
        <v>472</v>
      </c>
      <c r="C473" s="86" t="s">
        <v>1118</v>
      </c>
      <c r="D473" s="241">
        <f>COUNTIF($C$1:$C473,C473)</f>
        <v>5</v>
      </c>
      <c r="E473" s="241" t="str">
        <f t="shared" si="27"/>
        <v>Online activity (one or more times per week)5</v>
      </c>
      <c r="F473" s="86" t="s">
        <v>1127</v>
      </c>
      <c r="G473" s="242">
        <v>0.26875510204081632</v>
      </c>
      <c r="H473" s="245">
        <v>95.360119321744591</v>
      </c>
    </row>
    <row r="474" spans="1:8">
      <c r="A474" s="86" t="str">
        <v>souceinfo</v>
      </c>
      <c r="B474" s="239">
        <v>473</v>
      </c>
      <c r="C474" s="86" t="s">
        <v>1118</v>
      </c>
      <c r="D474" s="241">
        <f>COUNTIF($C$1:$C474,C474)</f>
        <v>6</v>
      </c>
      <c r="E474" s="241" t="str">
        <f t="shared" si="27"/>
        <v>Online activity (one or more times per week)6</v>
      </c>
      <c r="F474" s="86" t="s">
        <v>1129</v>
      </c>
      <c r="G474" s="242">
        <v>0.50493877551020416</v>
      </c>
      <c r="H474" s="245">
        <v>94.261975710457961</v>
      </c>
    </row>
    <row r="475" spans="1:8">
      <c r="A475" s="86" t="str">
        <v>searchengine</v>
      </c>
      <c r="B475" s="239">
        <v>474</v>
      </c>
      <c r="C475" s="86" t="s">
        <v>1118</v>
      </c>
      <c r="D475" s="241">
        <f>COUNTIF($C$1:$C475,C475)</f>
        <v>7</v>
      </c>
      <c r="E475" s="241" t="str">
        <f t="shared" si="27"/>
        <v>Online activity (one or more times per week)7</v>
      </c>
      <c r="F475" s="86" t="s">
        <v>1131</v>
      </c>
      <c r="G475" s="242">
        <v>0.79189795918367323</v>
      </c>
      <c r="H475" s="245">
        <v>95.758760524848981</v>
      </c>
    </row>
    <row r="476" spans="1:8">
      <c r="A476" s="86" t="str">
        <v>res_cars</v>
      </c>
      <c r="B476" s="239">
        <v>475</v>
      </c>
      <c r="C476" s="86" t="s">
        <v>1133</v>
      </c>
      <c r="D476" s="241">
        <f>COUNTIF($C$1:$C476,C476)</f>
        <v>1</v>
      </c>
      <c r="E476" s="241" t="str">
        <f t="shared" si="27"/>
        <v>Researched the last purchase online before buying1</v>
      </c>
      <c r="F476" s="86" t="s">
        <v>1134</v>
      </c>
      <c r="G476" s="242">
        <v>0.48699999999999999</v>
      </c>
      <c r="H476" s="245">
        <v>96.250753846077814</v>
      </c>
    </row>
    <row r="477" spans="1:8">
      <c r="A477" s="86" t="str">
        <v>res_tech</v>
      </c>
      <c r="B477" s="239">
        <v>476</v>
      </c>
      <c r="C477" s="86" t="s">
        <v>1133</v>
      </c>
      <c r="D477" s="241">
        <f>COUNTIF($C$1:$C477,C477)</f>
        <v>2</v>
      </c>
      <c r="E477" s="241" t="str">
        <f t="shared" si="27"/>
        <v>Researched the last purchase online before buying2</v>
      </c>
      <c r="F477" s="86" t="s">
        <v>1136</v>
      </c>
      <c r="G477" s="242">
        <v>0.70904081632653071</v>
      </c>
      <c r="H477" s="245">
        <v>96.66838372604397</v>
      </c>
    </row>
    <row r="478" spans="1:8">
      <c r="A478" s="86" t="str">
        <v>res_tickets</v>
      </c>
      <c r="B478" s="239">
        <v>477</v>
      </c>
      <c r="C478" s="86" t="s">
        <v>1133</v>
      </c>
      <c r="D478" s="241">
        <f>COUNTIF($C$1:$C478,C478)</f>
        <v>3</v>
      </c>
      <c r="E478" s="241" t="str">
        <f t="shared" si="27"/>
        <v>Researched the last purchase online before buying3</v>
      </c>
      <c r="F478" s="86" t="s">
        <v>1138</v>
      </c>
      <c r="G478" s="242">
        <v>0.7078469387755103</v>
      </c>
      <c r="H478" s="245">
        <v>95.704426416055227</v>
      </c>
    </row>
    <row r="479" spans="1:8">
      <c r="A479" s="86" t="str">
        <v>res_clothes</v>
      </c>
      <c r="B479" s="239">
        <v>478</v>
      </c>
      <c r="C479" s="86" t="s">
        <v>1133</v>
      </c>
      <c r="D479" s="241">
        <f>COUNTIF($C$1:$C479,C479)</f>
        <v>4</v>
      </c>
      <c r="E479" s="241" t="str">
        <f t="shared" si="27"/>
        <v>Researched the last purchase online before buying4</v>
      </c>
      <c r="F479" s="86" t="s">
        <v>1140</v>
      </c>
      <c r="G479" s="242">
        <v>0.57941836734693875</v>
      </c>
      <c r="H479" s="245">
        <v>97.111266314564887</v>
      </c>
    </row>
    <row r="480" spans="1:8">
      <c r="A480" s="86" t="str">
        <v>res_groceries</v>
      </c>
      <c r="B480" s="239">
        <v>479</v>
      </c>
      <c r="C480" s="86" t="s">
        <v>1133</v>
      </c>
      <c r="D480" s="241">
        <f>COUNTIF($C$1:$C480,C480)</f>
        <v>5</v>
      </c>
      <c r="E480" s="241" t="str">
        <f t="shared" si="27"/>
        <v>Researched the last purchase online before buying5</v>
      </c>
      <c r="F480" s="86" t="s">
        <v>1142</v>
      </c>
      <c r="G480" s="242">
        <v>0.32676530612244903</v>
      </c>
      <c r="H480" s="245">
        <v>96.341513704285063</v>
      </c>
    </row>
    <row r="481" spans="1:8">
      <c r="A481" s="86" t="str">
        <v>res_holidays</v>
      </c>
      <c r="B481" s="239">
        <v>480</v>
      </c>
      <c r="C481" s="86" t="s">
        <v>1133</v>
      </c>
      <c r="D481" s="241">
        <f>COUNTIF($C$1:$C481,C481)</f>
        <v>6</v>
      </c>
      <c r="E481" s="241" t="str">
        <f t="shared" si="27"/>
        <v>Researched the last purchase online before buying6</v>
      </c>
      <c r="F481" s="86" t="s">
        <v>1144</v>
      </c>
      <c r="G481" s="242">
        <v>0.76453061224489793</v>
      </c>
      <c r="H481" s="245">
        <v>95.583633747297299</v>
      </c>
    </row>
    <row r="482" spans="1:8">
      <c r="A482" s="86" t="str">
        <v>res_domesticappl</v>
      </c>
      <c r="B482" s="239">
        <v>481</v>
      </c>
      <c r="C482" s="86" t="s">
        <v>1133</v>
      </c>
      <c r="D482" s="241">
        <f>COUNTIF($C$1:$C482,C482)</f>
        <v>7</v>
      </c>
      <c r="E482" s="241" t="str">
        <f t="shared" si="27"/>
        <v>Researched the last purchase online before buying7</v>
      </c>
      <c r="F482" s="86" t="s">
        <v>1146</v>
      </c>
      <c r="G482" s="242">
        <v>0.65954081632653061</v>
      </c>
      <c r="H482" s="245">
        <v>96.918145419437423</v>
      </c>
    </row>
    <row r="483" spans="1:8">
      <c r="A483" s="86" t="str">
        <v>res_luxurygoods</v>
      </c>
      <c r="B483" s="239">
        <v>482</v>
      </c>
      <c r="C483" s="86" t="s">
        <v>1133</v>
      </c>
      <c r="D483" s="241">
        <f>COUNTIF($C$1:$C483,C483)</f>
        <v>8</v>
      </c>
      <c r="E483" s="241" t="str">
        <f t="shared" si="27"/>
        <v>Researched the last purchase online before buying8</v>
      </c>
      <c r="F483" s="86" t="s">
        <v>1148</v>
      </c>
      <c r="G483" s="242">
        <v>0.64494897959183672</v>
      </c>
      <c r="H483" s="245">
        <v>97.487776906744358</v>
      </c>
    </row>
    <row r="484" spans="1:8">
      <c r="A484" s="86" t="str">
        <v>res_music</v>
      </c>
      <c r="B484" s="239">
        <v>483</v>
      </c>
      <c r="C484" s="86" t="s">
        <v>1133</v>
      </c>
      <c r="D484" s="241">
        <f>COUNTIF($C$1:$C484,C484)</f>
        <v>9</v>
      </c>
      <c r="E484" s="241" t="str">
        <f t="shared" si="27"/>
        <v>Researched the last purchase online before buying9</v>
      </c>
      <c r="F484" s="86" t="s">
        <v>1150</v>
      </c>
      <c r="G484" s="242">
        <v>0.77021428571428585</v>
      </c>
      <c r="H484" s="245">
        <v>96.442072131096054</v>
      </c>
    </row>
    <row r="485" spans="1:8">
      <c r="A485" s="86" t="str">
        <v>res_finance</v>
      </c>
      <c r="B485" s="239">
        <v>484</v>
      </c>
      <c r="C485" s="86" t="s">
        <v>1133</v>
      </c>
      <c r="D485" s="241">
        <f>COUNTIF($C$1:$C485,C485)</f>
        <v>10</v>
      </c>
      <c r="E485" s="241" t="str">
        <f t="shared" si="27"/>
        <v>Researched the last purchase online before buying10</v>
      </c>
      <c r="F485" s="86" t="s">
        <v>1152</v>
      </c>
      <c r="G485" s="242">
        <v>0.72049999999999981</v>
      </c>
      <c r="H485" s="245">
        <v>96.56186512314288</v>
      </c>
    </row>
    <row r="486" spans="1:8">
      <c r="A486" s="86" t="str">
        <v>res_groomingprod</v>
      </c>
      <c r="B486" s="239">
        <v>485</v>
      </c>
      <c r="C486" s="86" t="s">
        <v>1133</v>
      </c>
      <c r="D486" s="241">
        <f>COUNTIF($C$1:$C486,C486)</f>
        <v>11</v>
      </c>
      <c r="E486" s="241" t="str">
        <f t="shared" si="27"/>
        <v>Researched the last purchase online before buying11</v>
      </c>
      <c r="F486" s="86" t="s">
        <v>1154</v>
      </c>
      <c r="G486" s="242">
        <v>0.47350000000000014</v>
      </c>
      <c r="H486" s="245">
        <v>95.346206047150076</v>
      </c>
    </row>
    <row r="487" spans="1:8">
      <c r="A487" s="86" t="str">
        <v>res_alcohol</v>
      </c>
      <c r="B487" s="239">
        <v>486</v>
      </c>
      <c r="C487" s="86" t="s">
        <v>1133</v>
      </c>
      <c r="D487" s="241">
        <f>COUNTIF($C$1:$C487,C487)</f>
        <v>12</v>
      </c>
      <c r="E487" s="241" t="str">
        <f t="shared" si="27"/>
        <v>Researched the last purchase online before buying12</v>
      </c>
      <c r="F487" s="86" t="s">
        <v>1156</v>
      </c>
      <c r="G487" s="242">
        <v>0.26069387755102041</v>
      </c>
      <c r="H487" s="245">
        <v>93.920676057240343</v>
      </c>
    </row>
    <row r="488" spans="1:8">
      <c r="A488" s="86" t="str">
        <v>res_gaming</v>
      </c>
      <c r="B488" s="239">
        <v>487</v>
      </c>
      <c r="C488" s="86" t="s">
        <v>1133</v>
      </c>
      <c r="D488" s="241">
        <f>COUNTIF($C$1:$C488,C488)</f>
        <v>13</v>
      </c>
      <c r="E488" s="241" t="str">
        <f t="shared" si="27"/>
        <v>Researched the last purchase online before buying13</v>
      </c>
      <c r="F488" s="86" t="s">
        <v>1158</v>
      </c>
      <c r="G488" s="242">
        <v>0.72187755102040818</v>
      </c>
      <c r="H488" s="245">
        <v>96.362021782310364</v>
      </c>
    </row>
    <row r="489" spans="1:8">
      <c r="A489" s="86" t="str">
        <v>res_sportsequip</v>
      </c>
      <c r="B489" s="239">
        <v>488</v>
      </c>
      <c r="C489" s="86" t="s">
        <v>1133</v>
      </c>
      <c r="D489" s="241">
        <f>COUNTIF($C$1:$C489,C489)</f>
        <v>14</v>
      </c>
      <c r="E489" s="241" t="str">
        <f t="shared" si="27"/>
        <v>Researched the last purchase online before buying14</v>
      </c>
      <c r="F489" s="86" t="s">
        <v>1160</v>
      </c>
      <c r="G489" s="242">
        <v>0.57971428571428574</v>
      </c>
      <c r="H489" s="245">
        <v>95.04986784790691</v>
      </c>
    </row>
    <row r="490" spans="1:8">
      <c r="A490" s="86" t="str">
        <v>res_diy</v>
      </c>
      <c r="B490" s="239">
        <v>489</v>
      </c>
      <c r="C490" s="86" t="s">
        <v>1133</v>
      </c>
      <c r="D490" s="241">
        <f>COUNTIF($C$1:$C490,C490)</f>
        <v>15</v>
      </c>
      <c r="E490" s="241" t="str">
        <f t="shared" si="27"/>
        <v>Researched the last purchase online before buying15</v>
      </c>
      <c r="F490" s="86" t="s">
        <v>1162</v>
      </c>
      <c r="G490" s="242">
        <v>0.50058163265306133</v>
      </c>
      <c r="H490" s="245">
        <v>97.467176717106213</v>
      </c>
    </row>
    <row r="491" spans="1:8">
      <c r="A491" s="86" t="str">
        <v>pur_onl_cars</v>
      </c>
      <c r="B491" s="239">
        <v>490</v>
      </c>
      <c r="C491" s="86" t="s">
        <v>1164</v>
      </c>
      <c r="D491" s="241">
        <f>COUNTIF($C$1:$C491,C491)</f>
        <v>1</v>
      </c>
      <c r="E491" s="241" t="str">
        <f t="shared" si="27"/>
        <v>Bought the last purchase online using any device1</v>
      </c>
      <c r="F491" s="86" t="s">
        <v>1134</v>
      </c>
      <c r="G491" s="242">
        <v>9.2418367346938785E-2</v>
      </c>
      <c r="H491" s="245">
        <v>97.05964705017135</v>
      </c>
    </row>
    <row r="492" spans="1:8">
      <c r="A492" s="86" t="str">
        <v>pur_onl_tech</v>
      </c>
      <c r="B492" s="239">
        <v>491</v>
      </c>
      <c r="C492" s="86" t="s">
        <v>1164</v>
      </c>
      <c r="D492" s="241">
        <f>COUNTIF($C$1:$C492,C492)</f>
        <v>2</v>
      </c>
      <c r="E492" s="241" t="str">
        <f t="shared" si="27"/>
        <v>Bought the last purchase online using any device2</v>
      </c>
      <c r="F492" s="86" t="s">
        <v>1136</v>
      </c>
      <c r="G492" s="242">
        <v>0.4353775510204082</v>
      </c>
      <c r="H492" s="245">
        <v>95.604112917527402</v>
      </c>
    </row>
    <row r="493" spans="1:8">
      <c r="A493" s="130" t="str">
        <v>pur_onl_tickets</v>
      </c>
      <c r="B493" s="239">
        <v>492</v>
      </c>
      <c r="C493" s="130" t="s">
        <v>1164</v>
      </c>
      <c r="D493" s="241">
        <f>COUNTIF($C$1:$C493,C493)</f>
        <v>3</v>
      </c>
      <c r="E493" s="241" t="str">
        <f t="shared" si="27"/>
        <v>Bought the last purchase online using any device3</v>
      </c>
      <c r="F493" s="130" t="s">
        <v>1138</v>
      </c>
      <c r="G493" s="243">
        <v>0.36858163265306126</v>
      </c>
      <c r="H493" s="246">
        <v>91.066953613504225</v>
      </c>
    </row>
    <row r="494" spans="1:8">
      <c r="A494" s="130" t="str">
        <v>pur_onl_clothes</v>
      </c>
      <c r="B494" s="239">
        <v>493</v>
      </c>
      <c r="C494" s="130" t="s">
        <v>1164</v>
      </c>
      <c r="D494" s="241">
        <f>COUNTIF($C$1:$C494,C494)</f>
        <v>4</v>
      </c>
      <c r="E494" s="241" t="str">
        <f t="shared" si="27"/>
        <v>Bought the last purchase online using any device4</v>
      </c>
      <c r="F494" s="130" t="s">
        <v>1140</v>
      </c>
      <c r="G494" s="243">
        <v>0.40897959183673477</v>
      </c>
      <c r="H494" s="246">
        <v>95.694724041380908</v>
      </c>
    </row>
    <row r="495" spans="1:8">
      <c r="A495" s="130" t="str">
        <v>pur_onl_groceries</v>
      </c>
      <c r="B495" s="239">
        <v>494</v>
      </c>
      <c r="C495" s="130" t="s">
        <v>1164</v>
      </c>
      <c r="D495" s="241">
        <f>COUNTIF($C$1:$C495,C495)</f>
        <v>5</v>
      </c>
      <c r="E495" s="241" t="str">
        <f t="shared" si="27"/>
        <v>Bought the last purchase online using any device5</v>
      </c>
      <c r="F495" s="130" t="s">
        <v>1142</v>
      </c>
      <c r="G495" s="243">
        <v>0.20951020408163262</v>
      </c>
      <c r="H495" s="246">
        <v>95.510934520871828</v>
      </c>
    </row>
    <row r="496" spans="1:8">
      <c r="A496" s="130" t="str">
        <v>pur_onl_holidays</v>
      </c>
      <c r="B496" s="239">
        <v>495</v>
      </c>
      <c r="C496" s="130" t="s">
        <v>1164</v>
      </c>
      <c r="D496" s="241">
        <f>COUNTIF($C$1:$C496,C496)</f>
        <v>6</v>
      </c>
      <c r="E496" s="241" t="str">
        <f t="shared" si="27"/>
        <v>Bought the last purchase online using any device6</v>
      </c>
      <c r="F496" s="130" t="s">
        <v>1144</v>
      </c>
      <c r="G496" s="243">
        <v>0.43971428571428561</v>
      </c>
      <c r="H496" s="246">
        <v>91.085113426790826</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0.36791836734693883</v>
      </c>
      <c r="H497" s="246">
        <v>98.101545880342698</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0.19600000000000001</v>
      </c>
      <c r="H498" s="246">
        <v>97.222025880780535</v>
      </c>
    </row>
    <row r="499" spans="1:8">
      <c r="A499" s="130" t="str">
        <v>pur_onl_music</v>
      </c>
      <c r="B499" s="239">
        <v>498</v>
      </c>
      <c r="C499" s="130" t="s">
        <v>1164</v>
      </c>
      <c r="D499" s="241">
        <f>COUNTIF($C$1:$C499,C499)</f>
        <v>9</v>
      </c>
      <c r="E499" s="241" t="str">
        <f t="shared" si="27"/>
        <v>Bought the last purchase online using any device9</v>
      </c>
      <c r="F499" s="130" t="s">
        <v>1150</v>
      </c>
      <c r="G499" s="243">
        <v>0.40052040816326534</v>
      </c>
      <c r="H499" s="246">
        <v>93.434974192721199</v>
      </c>
    </row>
    <row r="500" spans="1:8">
      <c r="A500" s="130" t="str">
        <v>pur_onl_finance</v>
      </c>
      <c r="B500" s="239">
        <v>499</v>
      </c>
      <c r="C500" s="130" t="s">
        <v>1164</v>
      </c>
      <c r="D500" s="241">
        <f>COUNTIF($C$1:$C500,C500)</f>
        <v>10</v>
      </c>
      <c r="E500" s="241" t="str">
        <f t="shared" si="27"/>
        <v>Bought the last purchase online using any device10</v>
      </c>
      <c r="F500" s="130" t="s">
        <v>1152</v>
      </c>
      <c r="G500" s="243">
        <v>0.44788775510204099</v>
      </c>
      <c r="H500" s="246">
        <v>94.03154215297576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0.26328571428571435</v>
      </c>
      <c r="H501" s="246">
        <v>94.177232214753076</v>
      </c>
    </row>
    <row r="502" spans="1:8">
      <c r="A502" s="130" t="str">
        <v>pur_onl_alcohol</v>
      </c>
      <c r="B502" s="239">
        <v>501</v>
      </c>
      <c r="C502" s="130" t="s">
        <v>1164</v>
      </c>
      <c r="D502" s="241">
        <f>COUNTIF($C$1:$C502,C502)</f>
        <v>12</v>
      </c>
      <c r="E502" s="241" t="str">
        <f t="shared" si="27"/>
        <v>Bought the last purchase online using any device12</v>
      </c>
      <c r="F502" s="130" t="s">
        <v>1156</v>
      </c>
      <c r="G502" s="243">
        <v>0.12612244897959182</v>
      </c>
      <c r="H502" s="246">
        <v>89.841007978909843</v>
      </c>
    </row>
    <row r="503" spans="1:8">
      <c r="A503" s="130" t="str">
        <v>pur_onl_gaming</v>
      </c>
      <c r="B503" s="239">
        <v>502</v>
      </c>
      <c r="C503" s="130" t="s">
        <v>1164</v>
      </c>
      <c r="D503" s="241">
        <f>COUNTIF($C$1:$C503,C503)</f>
        <v>13</v>
      </c>
      <c r="E503" s="241" t="str">
        <f t="shared" si="27"/>
        <v>Bought the last purchase online using any device13</v>
      </c>
      <c r="F503" s="130" t="s">
        <v>1158</v>
      </c>
      <c r="G503" s="243">
        <v>0.26611224489795915</v>
      </c>
      <c r="H503" s="246">
        <v>98.693640797383168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0.24631632653061228</v>
      </c>
      <c r="H504" s="246">
        <v>92.509218553467079</v>
      </c>
    </row>
    <row r="505" spans="1:8">
      <c r="A505" s="130" t="str">
        <v>pur_onl_diy</v>
      </c>
      <c r="B505" s="239">
        <v>504</v>
      </c>
      <c r="C505" s="130" t="s">
        <v>1164</v>
      </c>
      <c r="D505" s="241">
        <f>COUNTIF($C$1:$C505,C505)</f>
        <v>15</v>
      </c>
      <c r="E505" s="241" t="str">
        <f t="shared" si="27"/>
        <v>Bought the last purchase online using any device15</v>
      </c>
      <c r="F505" s="130" t="s">
        <v>1162</v>
      </c>
      <c r="G505" s="243">
        <v>0.22751020408163269</v>
      </c>
      <c r="H505" s="246">
        <v>95.348149272091291</v>
      </c>
    </row>
    <row r="506" spans="1:8">
      <c r="A506" s="130" t="str">
        <v>site_airbnb</v>
      </c>
      <c r="B506" s="239">
        <v>505</v>
      </c>
      <c r="C506" s="130" t="s">
        <v>1180</v>
      </c>
      <c r="D506" s="241">
        <f>COUNTIF($C$1:$C506,C506)</f>
        <v>1</v>
      </c>
      <c r="E506" s="241" t="str">
        <f t="shared" si="27"/>
        <v>Favourite web sites1</v>
      </c>
      <c r="F506" s="130" t="s">
        <v>1181</v>
      </c>
      <c r="G506" s="243">
        <v>4.4602040816326537E-2</v>
      </c>
      <c r="H506" s="246">
        <v>89.97293719232384</v>
      </c>
    </row>
    <row r="507" spans="1:8">
      <c r="A507" s="130" t="str">
        <v>site_amazon</v>
      </c>
      <c r="B507" s="239">
        <v>506</v>
      </c>
      <c r="C507" s="130" t="s">
        <v>1180</v>
      </c>
      <c r="D507" s="241">
        <f>COUNTIF($C$1:$C507,C507)</f>
        <v>2</v>
      </c>
      <c r="E507" s="241" t="str">
        <f t="shared" si="27"/>
        <v>Favourite web sites2</v>
      </c>
      <c r="F507" s="130" t="s">
        <v>1183</v>
      </c>
      <c r="G507" s="243">
        <v>0.49490816326530623</v>
      </c>
      <c r="H507" s="246">
        <v>97.349000486508743</v>
      </c>
    </row>
    <row r="508" spans="1:8">
      <c r="A508" s="86" t="str">
        <v>site_itunes</v>
      </c>
      <c r="B508" s="239">
        <v>507</v>
      </c>
      <c r="C508" s="86" t="s">
        <v>1180</v>
      </c>
      <c r="D508" s="241">
        <f>COUNTIF($C$1:$C508,C508)</f>
        <v>3</v>
      </c>
      <c r="E508" s="241" t="str">
        <f t="shared" si="27"/>
        <v>Favourite web sites3</v>
      </c>
      <c r="F508" s="86" t="s">
        <v>1185</v>
      </c>
      <c r="G508" s="242">
        <v>5.4193877551020404E-2</v>
      </c>
      <c r="H508" s="245">
        <v>96.039649555950305</v>
      </c>
    </row>
    <row r="509" spans="1:8">
      <c r="A509" s="86" t="str">
        <v>site_argos</v>
      </c>
      <c r="B509" s="239">
        <v>508</v>
      </c>
      <c r="C509" s="86" t="s">
        <v>1180</v>
      </c>
      <c r="D509" s="241">
        <f>COUNTIF($C$1:$C509,C509)</f>
        <v>4</v>
      </c>
      <c r="E509" s="241" t="str">
        <f t="shared" si="27"/>
        <v>Favourite web sites4</v>
      </c>
      <c r="F509" s="86" t="s">
        <v>1187</v>
      </c>
      <c r="G509" s="242">
        <v>0.14839795918367346</v>
      </c>
      <c r="H509" s="245">
        <v>106.93697455260613</v>
      </c>
    </row>
    <row r="510" spans="1:8">
      <c r="A510" s="86" t="str">
        <v>site_asos</v>
      </c>
      <c r="B510" s="239">
        <v>509</v>
      </c>
      <c r="C510" s="86" t="s">
        <v>1180</v>
      </c>
      <c r="D510" s="241">
        <f>COUNTIF($C$1:$C510,C510)</f>
        <v>5</v>
      </c>
      <c r="E510" s="241" t="str">
        <f t="shared" si="27"/>
        <v>Favourite web sites5</v>
      </c>
      <c r="F510" s="86" t="s">
        <v>1189</v>
      </c>
      <c r="G510" s="242">
        <v>7.1030612244897956E-2</v>
      </c>
      <c r="H510" s="245">
        <v>92.793635041986803</v>
      </c>
    </row>
    <row r="511" spans="1:8">
      <c r="A511" s="86" t="str">
        <v>site_audible</v>
      </c>
      <c r="B511" s="239">
        <v>510</v>
      </c>
      <c r="C511" s="86" t="s">
        <v>1180</v>
      </c>
      <c r="D511" s="241">
        <f>COUNTIF($C$1:$C511,C511)</f>
        <v>6</v>
      </c>
      <c r="E511" s="241" t="str">
        <f t="shared" si="27"/>
        <v>Favourite web sites6</v>
      </c>
      <c r="F511" s="86" t="s">
        <v>1191</v>
      </c>
      <c r="G511" s="242">
        <v>3.1081632653061231E-2</v>
      </c>
      <c r="H511" s="245">
        <v>98.802930790030103</v>
      </c>
    </row>
    <row r="512" spans="1:8">
      <c r="A512" s="86" t="str">
        <v>site_autotrader</v>
      </c>
      <c r="B512" s="239">
        <v>511</v>
      </c>
      <c r="C512" s="86" t="s">
        <v>1180</v>
      </c>
      <c r="D512" s="241">
        <f>COUNTIF($C$1:$C512,C512)</f>
        <v>7</v>
      </c>
      <c r="E512" s="241" t="str">
        <f t="shared" si="27"/>
        <v>Favourite web sites7</v>
      </c>
      <c r="F512" s="86" t="s">
        <v>1193</v>
      </c>
      <c r="G512" s="242">
        <v>3.4051020408163268E-2</v>
      </c>
      <c r="H512" s="245">
        <v>98.059606986171801</v>
      </c>
    </row>
    <row r="513" spans="1:8">
      <c r="A513" s="86" t="str">
        <v>site_bbcgoodfood</v>
      </c>
      <c r="B513" s="239">
        <v>512</v>
      </c>
      <c r="C513" s="86" t="s">
        <v>1180</v>
      </c>
      <c r="D513" s="241">
        <f>COUNTIF($C$1:$C513,C513)</f>
        <v>8</v>
      </c>
      <c r="E513" s="241" t="str">
        <f t="shared" si="27"/>
        <v>Favourite web sites8</v>
      </c>
      <c r="F513" s="86" t="s">
        <v>1195</v>
      </c>
      <c r="G513" s="242">
        <v>0.10067346938775509</v>
      </c>
      <c r="H513" s="245">
        <v>94.850614309511556</v>
      </c>
    </row>
    <row r="514" spans="1:8">
      <c r="A514" s="86" t="str">
        <v>site_bbcnews</v>
      </c>
      <c r="B514" s="239">
        <v>513</v>
      </c>
      <c r="C514" s="86" t="s">
        <v>1180</v>
      </c>
      <c r="D514" s="241">
        <f>COUNTIF($C$1:$C514,C514)</f>
        <v>9</v>
      </c>
      <c r="E514" s="241" t="str">
        <f t="shared" si="27"/>
        <v>Favourite web sites9</v>
      </c>
      <c r="F514" s="86" t="s">
        <v>1197</v>
      </c>
      <c r="G514" s="242">
        <v>0.25146938775510214</v>
      </c>
      <c r="H514" s="245">
        <v>88.898654203082103</v>
      </c>
    </row>
    <row r="515" spans="1:8">
      <c r="A515" s="86" t="str">
        <v>site_bbcsport</v>
      </c>
      <c r="B515" s="239">
        <v>514</v>
      </c>
      <c r="C515" s="86" t="s">
        <v>1180</v>
      </c>
      <c r="D515" s="241">
        <f>COUNTIF($C$1:$C515,C515)</f>
        <v>10</v>
      </c>
      <c r="E515" s="241" t="str">
        <f t="shared" ref="E515:E578" si="28">C515&amp;D515</f>
        <v>Favourite web sites10</v>
      </c>
      <c r="F515" s="86" t="s">
        <v>1199</v>
      </c>
      <c r="G515" s="242">
        <v>0.14690816326530612</v>
      </c>
      <c r="H515" s="245">
        <v>94.557062230923222</v>
      </c>
    </row>
    <row r="516" spans="1:8">
      <c r="A516" s="86" t="str">
        <v>site_bet365</v>
      </c>
      <c r="B516" s="239">
        <v>515</v>
      </c>
      <c r="C516" s="86" t="s">
        <v>1180</v>
      </c>
      <c r="D516" s="241">
        <f>COUNTIF($C$1:$C516,C516)</f>
        <v>11</v>
      </c>
      <c r="E516" s="241" t="str">
        <f t="shared" si="28"/>
        <v>Favourite web sites11</v>
      </c>
      <c r="F516" s="86" t="s">
        <v>1201</v>
      </c>
      <c r="G516" s="242">
        <v>2.569387755102041E-2</v>
      </c>
      <c r="H516" s="245">
        <v>100.43735604198312</v>
      </c>
    </row>
    <row r="517" spans="1:8">
      <c r="A517" s="86" t="str">
        <v>site_bing</v>
      </c>
      <c r="B517" s="239">
        <v>516</v>
      </c>
      <c r="C517" s="86" t="s">
        <v>1180</v>
      </c>
      <c r="D517" s="241">
        <f>COUNTIF($C$1:$C517,C517)</f>
        <v>12</v>
      </c>
      <c r="E517" s="241" t="str">
        <f t="shared" si="28"/>
        <v>Favourite web sites12</v>
      </c>
      <c r="F517" s="86" t="s">
        <v>1203</v>
      </c>
      <c r="G517" s="242">
        <v>2.0459183673469387E-2</v>
      </c>
      <c r="H517" s="245">
        <v>101.34182352457668</v>
      </c>
    </row>
    <row r="518" spans="1:8">
      <c r="A518" s="86" t="str">
        <v>site_boots</v>
      </c>
      <c r="B518" s="239">
        <v>517</v>
      </c>
      <c r="C518" s="86" t="s">
        <v>1180</v>
      </c>
      <c r="D518" s="241">
        <f>COUNTIF($C$1:$C518,C518)</f>
        <v>13</v>
      </c>
      <c r="E518" s="241" t="str">
        <f t="shared" si="28"/>
        <v>Favourite web sites13</v>
      </c>
      <c r="F518" s="86" t="s">
        <v>1205</v>
      </c>
      <c r="G518" s="242">
        <v>0.1066938775510204</v>
      </c>
      <c r="H518" s="245">
        <v>98.736964156244639</v>
      </c>
    </row>
    <row r="519" spans="1:8">
      <c r="A519" s="86" t="str">
        <v>site_buzzfeed</v>
      </c>
      <c r="B519" s="239">
        <v>518</v>
      </c>
      <c r="C519" s="86" t="s">
        <v>1180</v>
      </c>
      <c r="D519" s="241">
        <f>COUNTIF($C$1:$C519,C519)</f>
        <v>14</v>
      </c>
      <c r="E519" s="241" t="str">
        <f t="shared" si="28"/>
        <v>Favourite web sites14</v>
      </c>
      <c r="F519" s="86" t="s">
        <v>1207</v>
      </c>
      <c r="G519" s="242">
        <v>3.3367346938775508E-2</v>
      </c>
      <c r="H519" s="245">
        <v>92.656161758439097</v>
      </c>
    </row>
    <row r="520" spans="1:8">
      <c r="A520" s="86" t="str">
        <v>site_carphonewarehouse</v>
      </c>
      <c r="B520" s="239">
        <v>519</v>
      </c>
      <c r="C520" s="86" t="s">
        <v>1180</v>
      </c>
      <c r="D520" s="241">
        <f>COUNTIF($C$1:$C520,C520)</f>
        <v>15</v>
      </c>
      <c r="E520" s="241" t="str">
        <f t="shared" si="28"/>
        <v>Favourite web sites15</v>
      </c>
      <c r="F520" s="86" t="s">
        <v>1209</v>
      </c>
      <c r="G520" s="242">
        <v>1.7561224489795923E-2</v>
      </c>
      <c r="H520" s="245">
        <v>97.897409402873834</v>
      </c>
    </row>
    <row r="521" spans="1:8">
      <c r="A521" s="86" t="str">
        <v>site_comparethemarket</v>
      </c>
      <c r="B521" s="239">
        <v>520</v>
      </c>
      <c r="C521" s="86" t="s">
        <v>1180</v>
      </c>
      <c r="D521" s="241">
        <f>COUNTIF($C$1:$C521,C521)</f>
        <v>16</v>
      </c>
      <c r="E521" s="241" t="str">
        <f t="shared" si="28"/>
        <v>Favourite web sites16</v>
      </c>
      <c r="F521" s="86" t="s">
        <v>1211</v>
      </c>
      <c r="G521" s="242">
        <v>6.5683673469387749E-2</v>
      </c>
      <c r="H521" s="245">
        <v>99.350955080600059</v>
      </c>
    </row>
    <row r="522" spans="1:8">
      <c r="A522" s="86" t="str">
        <v>site_confused</v>
      </c>
      <c r="B522" s="239">
        <v>521</v>
      </c>
      <c r="C522" s="86" t="s">
        <v>1180</v>
      </c>
      <c r="D522" s="241">
        <f>COUNTIF($C$1:$C522,C522)</f>
        <v>17</v>
      </c>
      <c r="E522" s="241" t="str">
        <f t="shared" si="28"/>
        <v>Favourite web sites17</v>
      </c>
      <c r="F522" s="86" t="s">
        <v>1213</v>
      </c>
      <c r="G522" s="242">
        <v>2.7061224489795924E-2</v>
      </c>
      <c r="H522" s="245">
        <v>100.50033824043365</v>
      </c>
    </row>
    <row r="523" spans="1:8">
      <c r="A523" s="86" t="str">
        <v>site_currys</v>
      </c>
      <c r="B523" s="239">
        <v>522</v>
      </c>
      <c r="C523" s="86" t="s">
        <v>1180</v>
      </c>
      <c r="D523" s="241">
        <f>COUNTIF($C$1:$C523,C523)</f>
        <v>18</v>
      </c>
      <c r="E523" s="241" t="str">
        <f t="shared" si="28"/>
        <v>Favourite web sites18</v>
      </c>
      <c r="F523" s="86" t="s">
        <v>1215</v>
      </c>
      <c r="G523" s="242">
        <v>6.2642857142857139E-2</v>
      </c>
      <c r="H523" s="245">
        <v>102.12110511710716</v>
      </c>
    </row>
    <row r="524" spans="1:8">
      <c r="A524" s="86" t="str">
        <v>site_digitalspy</v>
      </c>
      <c r="B524" s="239">
        <v>523</v>
      </c>
      <c r="C524" s="86" t="s">
        <v>1180</v>
      </c>
      <c r="D524" s="241">
        <f>COUNTIF($C$1:$C524,C524)</f>
        <v>19</v>
      </c>
      <c r="E524" s="241" t="str">
        <f t="shared" si="28"/>
        <v>Favourite web sites19</v>
      </c>
      <c r="F524" s="86" t="s">
        <v>1217</v>
      </c>
      <c r="G524" s="242">
        <v>2.0836734693877555E-2</v>
      </c>
      <c r="H524" s="245">
        <v>94.996609862773468</v>
      </c>
    </row>
    <row r="525" spans="1:8">
      <c r="A525" s="86" t="str">
        <v>site_direct</v>
      </c>
      <c r="B525" s="239">
        <v>524</v>
      </c>
      <c r="C525" s="86" t="s">
        <v>1180</v>
      </c>
      <c r="D525" s="241">
        <f>COUNTIF($C$1:$C525,C525)</f>
        <v>20</v>
      </c>
      <c r="E525" s="241" t="str">
        <f t="shared" si="28"/>
        <v>Favourite web sites20</v>
      </c>
      <c r="F525" s="86" t="s">
        <v>1219</v>
      </c>
      <c r="G525" s="242">
        <v>7.4469387755102034E-2</v>
      </c>
      <c r="H525" s="245">
        <v>102.01708458719321</v>
      </c>
    </row>
    <row r="526" spans="1:8">
      <c r="A526" s="86" t="str">
        <v>site_ebay</v>
      </c>
      <c r="B526" s="239">
        <v>525</v>
      </c>
      <c r="C526" s="86" t="s">
        <v>1180</v>
      </c>
      <c r="D526" s="241">
        <f>COUNTIF($C$1:$C526,C526)</f>
        <v>21</v>
      </c>
      <c r="E526" s="241" t="str">
        <f t="shared" si="28"/>
        <v>Favourite web sites21</v>
      </c>
      <c r="F526" s="86" t="s">
        <v>1221</v>
      </c>
      <c r="G526" s="242">
        <v>0.2957755102040816</v>
      </c>
      <c r="H526" s="245">
        <v>99.602505101164795</v>
      </c>
    </row>
    <row r="527" spans="1:8">
      <c r="A527" s="86" t="str">
        <v>site_etsy</v>
      </c>
      <c r="B527" s="239">
        <v>526</v>
      </c>
      <c r="C527" s="86" t="s">
        <v>1180</v>
      </c>
      <c r="D527" s="241">
        <f>COUNTIF($C$1:$C527,C527)</f>
        <v>22</v>
      </c>
      <c r="E527" s="241" t="str">
        <f t="shared" si="28"/>
        <v>Favourite web sites22</v>
      </c>
      <c r="F527" s="86" t="s">
        <v>1223</v>
      </c>
      <c r="G527" s="242">
        <v>6.3969387755102053E-2</v>
      </c>
      <c r="H527" s="245">
        <v>94.000925094587956</v>
      </c>
    </row>
    <row r="528" spans="1:8">
      <c r="A528" s="86" t="str">
        <v>site_expedia</v>
      </c>
      <c r="B528" s="239">
        <v>527</v>
      </c>
      <c r="C528" s="86" t="s">
        <v>1180</v>
      </c>
      <c r="D528" s="241">
        <f>COUNTIF($C$1:$C528,C528)</f>
        <v>23</v>
      </c>
      <c r="E528" s="241" t="str">
        <f t="shared" si="28"/>
        <v>Favourite web sites23</v>
      </c>
      <c r="F528" s="86" t="s">
        <v>1225</v>
      </c>
      <c r="G528" s="242">
        <v>4.1979591836734699E-2</v>
      </c>
      <c r="H528" s="245">
        <v>102.8486870558306</v>
      </c>
    </row>
    <row r="529" spans="1:8">
      <c r="A529" s="86" t="str">
        <v>site_freecycle</v>
      </c>
      <c r="B529" s="239">
        <v>528</v>
      </c>
      <c r="C529" s="86" t="s">
        <v>1180</v>
      </c>
      <c r="D529" s="241">
        <f>COUNTIF($C$1:$C529,C529)</f>
        <v>24</v>
      </c>
      <c r="E529" s="241" t="str">
        <f t="shared" si="28"/>
        <v>Favourite web sites24</v>
      </c>
      <c r="F529" s="86" t="s">
        <v>1227</v>
      </c>
      <c r="G529" s="242">
        <v>2.6214285714285714E-2</v>
      </c>
      <c r="H529" s="245">
        <v>97.355091657513967</v>
      </c>
    </row>
    <row r="530" spans="1:8">
      <c r="A530" s="86" t="str">
        <v>site_game</v>
      </c>
      <c r="B530" s="239">
        <v>529</v>
      </c>
      <c r="C530" s="86" t="s">
        <v>1180</v>
      </c>
      <c r="D530" s="241">
        <f>COUNTIF($C$1:$C530,C530)</f>
        <v>25</v>
      </c>
      <c r="E530" s="241" t="str">
        <f t="shared" si="28"/>
        <v>Favourite web sites25</v>
      </c>
      <c r="F530" s="86" t="s">
        <v>1229</v>
      </c>
      <c r="G530" s="242">
        <v>3.41530612244898E-2</v>
      </c>
      <c r="H530" s="245">
        <v>111.80153610228218</v>
      </c>
    </row>
    <row r="531" spans="1:8">
      <c r="A531" s="86" t="str">
        <v>site_gmail</v>
      </c>
      <c r="B531" s="239">
        <v>530</v>
      </c>
      <c r="C531" s="86" t="s">
        <v>1180</v>
      </c>
      <c r="D531" s="241">
        <f>COUNTIF($C$1:$C531,C531)</f>
        <v>26</v>
      </c>
      <c r="E531" s="241" t="str">
        <f t="shared" si="28"/>
        <v>Favourite web sites26</v>
      </c>
      <c r="F531" s="86" t="s">
        <v>1231</v>
      </c>
      <c r="G531" s="242">
        <v>0.23598979591836733</v>
      </c>
      <c r="H531" s="245">
        <v>97.802754945388742</v>
      </c>
    </row>
    <row r="532" spans="1:8">
      <c r="A532" s="86" t="str">
        <v>site_google</v>
      </c>
      <c r="B532" s="239">
        <v>531</v>
      </c>
      <c r="C532" s="86" t="s">
        <v>1180</v>
      </c>
      <c r="D532" s="241">
        <f>COUNTIF($C$1:$C532,C532)</f>
        <v>27</v>
      </c>
      <c r="E532" s="241" t="str">
        <f t="shared" si="28"/>
        <v>Favourite web sites27</v>
      </c>
      <c r="F532" s="86" t="s">
        <v>1233</v>
      </c>
      <c r="G532" s="242">
        <v>0.39517346938775505</v>
      </c>
      <c r="H532" s="245">
        <v>96.238417591377896</v>
      </c>
    </row>
    <row r="533" spans="1:8">
      <c r="A533" s="86" t="str">
        <v>site_groupon</v>
      </c>
      <c r="B533" s="239">
        <v>532</v>
      </c>
      <c r="C533" s="86" t="s">
        <v>1180</v>
      </c>
      <c r="D533" s="241">
        <f>COUNTIF($C$1:$C533,C533)</f>
        <v>28</v>
      </c>
      <c r="E533" s="241" t="str">
        <f t="shared" si="28"/>
        <v>Favourite web sites28</v>
      </c>
      <c r="F533" s="86" t="s">
        <v>1235</v>
      </c>
      <c r="G533" s="242">
        <v>7.2397959183673491E-2</v>
      </c>
      <c r="H533" s="245">
        <v>100.44822465922527</v>
      </c>
    </row>
    <row r="534" spans="1:8">
      <c r="A534" s="86" t="str">
        <v>site_gumtree</v>
      </c>
      <c r="B534" s="239">
        <v>533</v>
      </c>
      <c r="C534" s="86" t="s">
        <v>1180</v>
      </c>
      <c r="D534" s="241">
        <f>COUNTIF($C$1:$C534,C534)</f>
        <v>29</v>
      </c>
      <c r="E534" s="241" t="str">
        <f t="shared" si="28"/>
        <v>Favourite web sites29</v>
      </c>
      <c r="F534" s="86" t="s">
        <v>1237</v>
      </c>
      <c r="G534" s="242">
        <v>6.9061224489795903E-2</v>
      </c>
      <c r="H534" s="245">
        <v>103.49167739085965</v>
      </c>
    </row>
    <row r="535" spans="1:8">
      <c r="A535" s="86" t="str">
        <v>site_healthline</v>
      </c>
      <c r="B535" s="239">
        <v>534</v>
      </c>
      <c r="C535" s="86" t="s">
        <v>1180</v>
      </c>
      <c r="D535" s="241">
        <f>COUNTIF($C$1:$C535,C535)</f>
        <v>30</v>
      </c>
      <c r="E535" s="241" t="str">
        <f t="shared" si="28"/>
        <v>Favourite web sites30</v>
      </c>
      <c r="F535" s="86" t="s">
        <v>1239</v>
      </c>
      <c r="G535" s="242">
        <v>1.0836734693877557E-2</v>
      </c>
      <c r="H535" s="245">
        <v>98.240857027474476</v>
      </c>
    </row>
    <row r="536" spans="1:8">
      <c r="A536" s="86" t="str">
        <v>site_hotels</v>
      </c>
      <c r="B536" s="239">
        <v>535</v>
      </c>
      <c r="C536" s="86" t="s">
        <v>1180</v>
      </c>
      <c r="D536" s="241">
        <f>COUNTIF($C$1:$C536,C536)</f>
        <v>31</v>
      </c>
      <c r="E536" s="241" t="str">
        <f t="shared" si="28"/>
        <v>Favourite web sites31</v>
      </c>
      <c r="F536" s="86" t="s">
        <v>1241</v>
      </c>
      <c r="G536" s="242">
        <v>3.6795918367346934E-2</v>
      </c>
      <c r="H536" s="245">
        <v>96.998414592520348</v>
      </c>
    </row>
    <row r="537" spans="1:8">
      <c r="A537" s="86" t="str">
        <v>site_hotukdeals</v>
      </c>
      <c r="B537" s="239">
        <v>536</v>
      </c>
      <c r="C537" s="86" t="s">
        <v>1180</v>
      </c>
      <c r="D537" s="241">
        <f>COUNTIF($C$1:$C537,C537)</f>
        <v>32</v>
      </c>
      <c r="E537" s="241" t="str">
        <f t="shared" si="28"/>
        <v>Favourite web sites32</v>
      </c>
      <c r="F537" s="86" t="s">
        <v>1243</v>
      </c>
      <c r="G537" s="242">
        <v>4.5122448979591834E-2</v>
      </c>
      <c r="H537" s="245">
        <v>100.9366864858475</v>
      </c>
    </row>
    <row r="538" spans="1:8">
      <c r="A538" s="86" t="str">
        <v>site_huffingtonpost</v>
      </c>
      <c r="B538" s="239">
        <v>537</v>
      </c>
      <c r="C538" s="86" t="s">
        <v>1180</v>
      </c>
      <c r="D538" s="241">
        <f>COUNTIF($C$1:$C538,C538)</f>
        <v>33</v>
      </c>
      <c r="E538" s="241" t="str">
        <f t="shared" si="28"/>
        <v>Favourite web sites33</v>
      </c>
      <c r="F538" s="86" t="s">
        <v>1245</v>
      </c>
      <c r="G538" s="242">
        <v>2.4448979591836738E-2</v>
      </c>
      <c r="H538" s="245">
        <v>96.203813669203868</v>
      </c>
    </row>
    <row r="539" spans="1:8">
      <c r="A539" s="86" t="str">
        <v>site_hungryhouse</v>
      </c>
      <c r="B539" s="239">
        <v>538</v>
      </c>
      <c r="C539" s="86" t="s">
        <v>1180</v>
      </c>
      <c r="D539" s="241">
        <f>COUNTIF($C$1:$C539,C539)</f>
        <v>34</v>
      </c>
      <c r="E539" s="241" t="str">
        <f t="shared" si="28"/>
        <v>Favourite web sites34</v>
      </c>
      <c r="F539" s="86" t="s">
        <v>1247</v>
      </c>
      <c r="G539" s="242">
        <v>1.3551020408163266E-2</v>
      </c>
      <c r="H539" s="245">
        <v>106.18791149876085</v>
      </c>
    </row>
    <row r="540" spans="1:8">
      <c r="A540" s="86" t="str">
        <v>site_ikea</v>
      </c>
      <c r="B540" s="239">
        <v>539</v>
      </c>
      <c r="C540" s="86" t="s">
        <v>1180</v>
      </c>
      <c r="D540" s="241">
        <f>COUNTIF($C$1:$C540,C540)</f>
        <v>35</v>
      </c>
      <c r="E540" s="241" t="str">
        <f t="shared" si="28"/>
        <v>Favourite web sites35</v>
      </c>
      <c r="F540" s="86" t="s">
        <v>1249</v>
      </c>
      <c r="G540" s="242">
        <v>7.6204081632653048E-2</v>
      </c>
      <c r="H540" s="245">
        <v>96.517309469125763</v>
      </c>
    </row>
    <row r="541" spans="1:8">
      <c r="A541" s="86" t="str">
        <v>site_imdb</v>
      </c>
      <c r="B541" s="239">
        <v>540</v>
      </c>
      <c r="C541" s="86" t="s">
        <v>1180</v>
      </c>
      <c r="D541" s="241">
        <f>COUNTIF($C$1:$C541,C541)</f>
        <v>36</v>
      </c>
      <c r="E541" s="241" t="str">
        <f t="shared" si="28"/>
        <v>Favourite web sites36</v>
      </c>
      <c r="F541" s="86" t="s">
        <v>1251</v>
      </c>
      <c r="G541" s="242">
        <v>5.402040816326531E-2</v>
      </c>
      <c r="H541" s="245">
        <v>101.94220596040591</v>
      </c>
    </row>
    <row r="542" spans="1:8">
      <c r="A542" s="86" t="str">
        <v>site_jamieoliver</v>
      </c>
      <c r="B542" s="239">
        <v>541</v>
      </c>
      <c r="C542" s="86" t="s">
        <v>1180</v>
      </c>
      <c r="D542" s="241">
        <f>COUNTIF($C$1:$C542,C542)</f>
        <v>37</v>
      </c>
      <c r="E542" s="241" t="str">
        <f t="shared" si="28"/>
        <v>Favourite web sites37</v>
      </c>
      <c r="F542" s="86" t="s">
        <v>1253</v>
      </c>
      <c r="G542" s="242">
        <v>1.9520408163265307E-2</v>
      </c>
      <c r="H542" s="245">
        <v>93.690241039306855</v>
      </c>
    </row>
    <row r="543" spans="1:8">
      <c r="A543" s="86" t="str">
        <v>site_johnlewis</v>
      </c>
      <c r="B543" s="239">
        <v>542</v>
      </c>
      <c r="C543" s="86" t="s">
        <v>1180</v>
      </c>
      <c r="D543" s="241">
        <f>COUNTIF($C$1:$C543,C543)</f>
        <v>38</v>
      </c>
      <c r="E543" s="241" t="str">
        <f t="shared" si="28"/>
        <v>Favourite web sites38</v>
      </c>
      <c r="F543" s="86" t="s">
        <v>1255</v>
      </c>
      <c r="G543" s="242">
        <v>6.7632653061224485E-2</v>
      </c>
      <c r="H543" s="245">
        <v>79.921565651085729</v>
      </c>
    </row>
    <row r="544" spans="1:8">
      <c r="A544" s="86" t="str">
        <v>site_justeat</v>
      </c>
      <c r="B544" s="239">
        <v>543</v>
      </c>
      <c r="C544" s="86" t="s">
        <v>1180</v>
      </c>
      <c r="D544" s="241">
        <f>COUNTIF($C$1:$C544,C544)</f>
        <v>39</v>
      </c>
      <c r="E544" s="241" t="str">
        <f t="shared" si="28"/>
        <v>Favourite web sites39</v>
      </c>
      <c r="F544" s="86" t="s">
        <v>1257</v>
      </c>
      <c r="G544" s="242">
        <v>0.12187755102040818</v>
      </c>
      <c r="H544" s="245">
        <v>109.85915565639444</v>
      </c>
    </row>
    <row r="545" spans="1:8">
      <c r="A545" s="86" t="str">
        <v>site_lastminute</v>
      </c>
      <c r="B545" s="239">
        <v>544</v>
      </c>
      <c r="C545" s="86" t="s">
        <v>1180</v>
      </c>
      <c r="D545" s="241">
        <f>COUNTIF($C$1:$C545,C545)</f>
        <v>40</v>
      </c>
      <c r="E545" s="241" t="str">
        <f t="shared" si="28"/>
        <v>Favourite web sites40</v>
      </c>
      <c r="F545" s="86" t="s">
        <v>1259</v>
      </c>
      <c r="G545" s="242">
        <v>2.8704081632653061E-2</v>
      </c>
      <c r="H545" s="245">
        <v>96.699503601276376</v>
      </c>
    </row>
    <row r="546" spans="1:8">
      <c r="A546" s="86" t="str">
        <v>site_marksandspencer</v>
      </c>
      <c r="B546" s="239">
        <v>545</v>
      </c>
      <c r="C546" s="86" t="s">
        <v>1180</v>
      </c>
      <c r="D546" s="241">
        <f>COUNTIF($C$1:$C546,C546)</f>
        <v>41</v>
      </c>
      <c r="E546" s="241" t="str">
        <f t="shared" si="28"/>
        <v>Favourite web sites41</v>
      </c>
      <c r="F546" s="86" t="s">
        <v>1261</v>
      </c>
      <c r="G546" s="242">
        <v>0.10387755102040817</v>
      </c>
      <c r="H546" s="245">
        <v>86.540460341095979</v>
      </c>
    </row>
    <row r="547" spans="1:8">
      <c r="A547" s="86" t="str">
        <v>site_microsoft</v>
      </c>
      <c r="B547" s="239">
        <v>546</v>
      </c>
      <c r="C547" s="86" t="s">
        <v>1180</v>
      </c>
      <c r="D547" s="241">
        <f>COUNTIF($C$1:$C547,C547)</f>
        <v>42</v>
      </c>
      <c r="E547" s="241" t="str">
        <f t="shared" si="28"/>
        <v>Favourite web sites42</v>
      </c>
      <c r="F547" s="86" t="s">
        <v>1263</v>
      </c>
      <c r="G547" s="242">
        <v>8.2214285714285698E-2</v>
      </c>
      <c r="H547" s="245">
        <v>97.804446498488744</v>
      </c>
    </row>
    <row r="548" spans="1:8">
      <c r="A548" s="86" t="str">
        <v>site_moneysavingexpert</v>
      </c>
      <c r="B548" s="239">
        <v>547</v>
      </c>
      <c r="C548" s="86" t="s">
        <v>1180</v>
      </c>
      <c r="D548" s="241">
        <f>COUNTIF($C$1:$C548,C548)</f>
        <v>43</v>
      </c>
      <c r="E548" s="241" t="str">
        <f t="shared" si="28"/>
        <v>Favourite web sites43</v>
      </c>
      <c r="F548" s="86" t="s">
        <v>1265</v>
      </c>
      <c r="G548" s="242">
        <v>0.15435714285714286</v>
      </c>
      <c r="H548" s="245">
        <v>91.880123616297865</v>
      </c>
    </row>
    <row r="549" spans="1:8">
      <c r="A549" s="86" t="str">
        <v>site_moneysupermarket</v>
      </c>
      <c r="B549" s="239">
        <v>548</v>
      </c>
      <c r="C549" s="86" t="s">
        <v>1180</v>
      </c>
      <c r="D549" s="241">
        <f>COUNTIF($C$1:$C549,C549)</f>
        <v>44</v>
      </c>
      <c r="E549" s="241" t="str">
        <f t="shared" si="28"/>
        <v>Favourite web sites44</v>
      </c>
      <c r="F549" s="86" t="s">
        <v>1267</v>
      </c>
      <c r="G549" s="242">
        <v>7.4255102040816326E-2</v>
      </c>
      <c r="H549" s="245">
        <v>96.876336165649107</v>
      </c>
    </row>
    <row r="550" spans="1:8">
      <c r="A550" s="86" t="str">
        <v>site_msn</v>
      </c>
      <c r="B550" s="239">
        <v>549</v>
      </c>
      <c r="C550" s="86" t="s">
        <v>1180</v>
      </c>
      <c r="D550" s="241">
        <f>COUNTIF($C$1:$C550,C550)</f>
        <v>45</v>
      </c>
      <c r="E550" s="241" t="str">
        <f t="shared" si="28"/>
        <v>Favourite web sites45</v>
      </c>
      <c r="F550" s="86" t="s">
        <v>1269</v>
      </c>
      <c r="G550" s="242">
        <v>3.3663265306122458E-2</v>
      </c>
      <c r="H550" s="245">
        <v>101.35582513965869</v>
      </c>
    </row>
    <row r="551" spans="1:8">
      <c r="A551" s="86" t="str">
        <v>site_mumsnet</v>
      </c>
      <c r="B551" s="239">
        <v>550</v>
      </c>
      <c r="C551" s="86" t="s">
        <v>1180</v>
      </c>
      <c r="D551" s="241">
        <f>COUNTIF($C$1:$C551,C551)</f>
        <v>46</v>
      </c>
      <c r="E551" s="241" t="str">
        <f t="shared" si="28"/>
        <v>Favourite web sites46</v>
      </c>
      <c r="F551" s="86" t="s">
        <v>1271</v>
      </c>
      <c r="G551" s="242">
        <v>1.9377551020408165E-2</v>
      </c>
      <c r="H551" s="245">
        <v>98.701326555531494</v>
      </c>
    </row>
    <row r="552" spans="1:8">
      <c r="A552" s="86" t="str">
        <v>site_nationallottery</v>
      </c>
      <c r="B552" s="239">
        <v>551</v>
      </c>
      <c r="C552" s="86" t="s">
        <v>1180</v>
      </c>
      <c r="D552" s="241">
        <f>COUNTIF($C$1:$C552,C552)</f>
        <v>47</v>
      </c>
      <c r="E552" s="241" t="str">
        <f t="shared" si="28"/>
        <v>Favourite web sites47</v>
      </c>
      <c r="F552" s="86" t="s">
        <v>1273</v>
      </c>
      <c r="G552" s="242">
        <v>0.10721428571428568</v>
      </c>
      <c r="H552" s="245">
        <v>100.57074017500405</v>
      </c>
    </row>
    <row r="553" spans="1:8">
      <c r="A553" s="86" t="str">
        <v>site_nationalrail</v>
      </c>
      <c r="B553" s="239">
        <v>552</v>
      </c>
      <c r="C553" s="86" t="s">
        <v>1180</v>
      </c>
      <c r="D553" s="241">
        <f>COUNTIF($C$1:$C553,C553)</f>
        <v>48</v>
      </c>
      <c r="E553" s="241" t="str">
        <f t="shared" si="28"/>
        <v>Favourite web sites48</v>
      </c>
      <c r="F553" s="86" t="s">
        <v>1275</v>
      </c>
      <c r="G553" s="242">
        <v>5.0469387755102041E-2</v>
      </c>
      <c r="H553" s="245">
        <v>91.925813093405679</v>
      </c>
    </row>
    <row r="554" spans="1:8">
      <c r="A554" s="86" t="str">
        <v>site_netnums</v>
      </c>
      <c r="B554" s="239">
        <v>553</v>
      </c>
      <c r="C554" s="86" t="s">
        <v>1180</v>
      </c>
      <c r="D554" s="241">
        <f>COUNTIF($C$1:$C554,C554)</f>
        <v>49</v>
      </c>
      <c r="E554" s="241" t="str">
        <f t="shared" si="28"/>
        <v>Favourite web sites49</v>
      </c>
      <c r="F554" s="86" t="s">
        <v>1277</v>
      </c>
      <c r="G554" s="242">
        <v>1.5071428571428572E-2</v>
      </c>
      <c r="H554" s="245">
        <v>100.30482036336086</v>
      </c>
    </row>
    <row r="555" spans="1:8">
      <c r="A555" s="86" t="str">
        <v>site_nhs</v>
      </c>
      <c r="B555" s="239">
        <v>554</v>
      </c>
      <c r="C555" s="86" t="s">
        <v>1180</v>
      </c>
      <c r="D555" s="241">
        <f>COUNTIF($C$1:$C555,C555)</f>
        <v>50</v>
      </c>
      <c r="E555" s="241" t="str">
        <f t="shared" si="28"/>
        <v>Favourite web sites50</v>
      </c>
      <c r="F555" s="86" t="s">
        <v>1279</v>
      </c>
      <c r="G555" s="242">
        <v>6.5571428571428572E-2</v>
      </c>
      <c r="H555" s="245">
        <v>102.18302870966176</v>
      </c>
    </row>
    <row r="556" spans="1:8">
      <c r="A556" s="86" t="str">
        <v>site_notonthehighstreet</v>
      </c>
      <c r="B556" s="239">
        <v>555</v>
      </c>
      <c r="C556" s="86" t="s">
        <v>1180</v>
      </c>
      <c r="D556" s="241">
        <f>COUNTIF($C$1:$C556,C556)</f>
        <v>51</v>
      </c>
      <c r="E556" s="241" t="str">
        <f t="shared" si="28"/>
        <v>Favourite web sites51</v>
      </c>
      <c r="F556" s="86" t="s">
        <v>1281</v>
      </c>
      <c r="G556" s="242">
        <v>4.2989795918367345E-2</v>
      </c>
      <c r="H556" s="245">
        <v>95.139242156569992</v>
      </c>
    </row>
    <row r="557" spans="1:8">
      <c r="A557" s="86" t="str">
        <v>site_premierleague</v>
      </c>
      <c r="B557" s="239">
        <v>556</v>
      </c>
      <c r="C557" s="86" t="s">
        <v>1180</v>
      </c>
      <c r="D557" s="241">
        <f>COUNTIF($C$1:$C557,C557)</f>
        <v>52</v>
      </c>
      <c r="E557" s="241" t="str">
        <f t="shared" si="28"/>
        <v>Favourite web sites52</v>
      </c>
      <c r="F557" s="86" t="s">
        <v>1283</v>
      </c>
      <c r="G557" s="242">
        <v>5.9030612244897952E-2</v>
      </c>
      <c r="H557" s="245">
        <v>102.24189264619037</v>
      </c>
    </row>
    <row r="558" spans="1:8">
      <c r="A558" s="86" t="str">
        <v>site_quidco</v>
      </c>
      <c r="B558" s="239">
        <v>557</v>
      </c>
      <c r="C558" s="86" t="s">
        <v>1180</v>
      </c>
      <c r="D558" s="241">
        <f>COUNTIF($C$1:$C558,C558)</f>
        <v>53</v>
      </c>
      <c r="E558" s="241" t="str">
        <f t="shared" si="28"/>
        <v>Favourite web sites53</v>
      </c>
      <c r="F558" s="86" t="s">
        <v>1285</v>
      </c>
      <c r="G558" s="242">
        <v>3.3010204081632653E-2</v>
      </c>
      <c r="H558" s="245">
        <v>91.943588344206219</v>
      </c>
    </row>
    <row r="559" spans="1:8">
      <c r="A559" s="86" t="str">
        <v>site_quora</v>
      </c>
      <c r="B559" s="239">
        <v>558</v>
      </c>
      <c r="C559" s="86" t="s">
        <v>1180</v>
      </c>
      <c r="D559" s="241">
        <f>COUNTIF($C$1:$C559,C559)</f>
        <v>54</v>
      </c>
      <c r="E559" s="241" t="str">
        <f t="shared" si="28"/>
        <v>Favourite web sites54</v>
      </c>
      <c r="F559" s="86" t="s">
        <v>1287</v>
      </c>
      <c r="G559" s="242">
        <v>1.8234693877551028E-2</v>
      </c>
      <c r="H559" s="245">
        <v>98.16380419846044</v>
      </c>
    </row>
    <row r="560" spans="1:8">
      <c r="A560" s="86" t="str">
        <v>site_rightmove</v>
      </c>
      <c r="B560" s="239">
        <v>559</v>
      </c>
      <c r="C560" s="86" t="s">
        <v>1180</v>
      </c>
      <c r="D560" s="241">
        <f>COUNTIF($C$1:$C560,C560)</f>
        <v>55</v>
      </c>
      <c r="E560" s="241" t="str">
        <f t="shared" si="28"/>
        <v>Favourite web sites55</v>
      </c>
      <c r="F560" s="86" t="s">
        <v>1289</v>
      </c>
      <c r="G560" s="242">
        <v>7.0724489795918374E-2</v>
      </c>
      <c r="H560" s="245">
        <v>86.499440956101367</v>
      </c>
    </row>
    <row r="561" spans="1:8">
      <c r="A561" s="86" t="str">
        <v>site_santander</v>
      </c>
      <c r="B561" s="239">
        <v>560</v>
      </c>
      <c r="C561" s="86" t="s">
        <v>1180</v>
      </c>
      <c r="D561" s="241">
        <f>COUNTIF($C$1:$C561,C561)</f>
        <v>56</v>
      </c>
      <c r="E561" s="241" t="str">
        <f t="shared" si="28"/>
        <v>Favourite web sites56</v>
      </c>
      <c r="F561" s="86" t="s">
        <v>1291</v>
      </c>
      <c r="G561" s="242">
        <v>6.3816326530612241E-2</v>
      </c>
      <c r="H561" s="245">
        <v>92.122818720790164</v>
      </c>
    </row>
    <row r="562" spans="1:8">
      <c r="A562" s="86" t="str">
        <v>site_selfridges</v>
      </c>
      <c r="B562" s="239">
        <v>561</v>
      </c>
      <c r="C562" s="86" t="s">
        <v>1180</v>
      </c>
      <c r="D562" s="241">
        <f>COUNTIF($C$1:$C562,C562)</f>
        <v>57</v>
      </c>
      <c r="E562" s="241" t="str">
        <f t="shared" si="28"/>
        <v>Favourite web sites57</v>
      </c>
      <c r="F562" s="86" t="s">
        <v>1293</v>
      </c>
      <c r="G562" s="242">
        <v>1.9051020408163269E-2</v>
      </c>
      <c r="H562" s="245">
        <v>95.655004838823672</v>
      </c>
    </row>
    <row r="563" spans="1:8">
      <c r="A563" s="86" t="str">
        <v>site_skynews</v>
      </c>
      <c r="B563" s="239">
        <v>562</v>
      </c>
      <c r="C563" s="86" t="s">
        <v>1180</v>
      </c>
      <c r="D563" s="241">
        <f>COUNTIF($C$1:$C563,C563)</f>
        <v>58</v>
      </c>
      <c r="E563" s="241" t="str">
        <f t="shared" si="28"/>
        <v>Favourite web sites58</v>
      </c>
      <c r="F563" s="86" t="s">
        <v>1295</v>
      </c>
      <c r="G563" s="242">
        <v>8.8081632653061223E-2</v>
      </c>
      <c r="H563" s="245">
        <v>100.85200563990664</v>
      </c>
    </row>
    <row r="564" spans="1:8">
      <c r="A564" s="86" t="str">
        <v>site_skysports</v>
      </c>
      <c r="B564" s="239">
        <v>563</v>
      </c>
      <c r="C564" s="86" t="s">
        <v>1180</v>
      </c>
      <c r="D564" s="241">
        <f>COUNTIF($C$1:$C564,C564)</f>
        <v>59</v>
      </c>
      <c r="E564" s="241" t="str">
        <f t="shared" si="28"/>
        <v>Favourite web sites59</v>
      </c>
      <c r="F564" s="86" t="s">
        <v>1297</v>
      </c>
      <c r="G564" s="242">
        <v>9.2744897959183684E-2</v>
      </c>
      <c r="H564" s="245">
        <v>99.820198551268021</v>
      </c>
    </row>
    <row r="565" spans="1:8">
      <c r="A565" s="86" t="str">
        <v>site_soundcloud</v>
      </c>
      <c r="B565" s="239">
        <v>564</v>
      </c>
      <c r="C565" s="86" t="s">
        <v>1180</v>
      </c>
      <c r="D565" s="241">
        <f>COUNTIF($C$1:$C565,C565)</f>
        <v>60</v>
      </c>
      <c r="E565" s="241" t="str">
        <f t="shared" si="28"/>
        <v>Favourite web sites60</v>
      </c>
      <c r="F565" s="86" t="s">
        <v>1299</v>
      </c>
      <c r="G565" s="242">
        <v>2.8020408163265311E-2</v>
      </c>
      <c r="H565" s="245">
        <v>98.204549895365915</v>
      </c>
    </row>
    <row r="566" spans="1:8">
      <c r="A566" s="86" t="str">
        <v>site_spotify</v>
      </c>
      <c r="B566" s="239">
        <v>565</v>
      </c>
      <c r="C566" s="86" t="s">
        <v>1180</v>
      </c>
      <c r="D566" s="241">
        <f>COUNTIF($C$1:$C566,C566)</f>
        <v>61</v>
      </c>
      <c r="E566" s="241" t="str">
        <f t="shared" si="28"/>
        <v>Favourite web sites61</v>
      </c>
      <c r="F566" s="86" t="s">
        <v>1301</v>
      </c>
      <c r="G566" s="242">
        <v>0.16678571428571429</v>
      </c>
      <c r="H566" s="245">
        <v>94.908756362207896</v>
      </c>
    </row>
    <row r="567" spans="1:8">
      <c r="A567" s="86" t="str">
        <v>site_tesco</v>
      </c>
      <c r="B567" s="239">
        <v>566</v>
      </c>
      <c r="C567" s="86" t="s">
        <v>1180</v>
      </c>
      <c r="D567" s="241">
        <f>COUNTIF($C$1:$C567,C567)</f>
        <v>62</v>
      </c>
      <c r="E567" s="241" t="str">
        <f t="shared" si="28"/>
        <v>Favourite web sites62</v>
      </c>
      <c r="F567" s="86" t="s">
        <v>1303</v>
      </c>
      <c r="G567" s="242">
        <v>0.14724489795918363</v>
      </c>
      <c r="H567" s="245">
        <v>99.427901469386072</v>
      </c>
    </row>
    <row r="568" spans="1:8">
      <c r="A568" s="86" t="str">
        <v>site_theladbible</v>
      </c>
      <c r="B568" s="239">
        <v>567</v>
      </c>
      <c r="C568" s="86" t="s">
        <v>1180</v>
      </c>
      <c r="D568" s="241">
        <f>COUNTIF($C$1:$C568,C568)</f>
        <v>63</v>
      </c>
      <c r="E568" s="241" t="str">
        <f t="shared" si="28"/>
        <v>Favourite web sites63</v>
      </c>
      <c r="F568" s="86" t="s">
        <v>1305</v>
      </c>
      <c r="G568" s="242">
        <v>3.4877551020408161E-2</v>
      </c>
      <c r="H568" s="245">
        <v>100.672479461137</v>
      </c>
    </row>
    <row r="569" spans="1:8">
      <c r="A569" s="86" t="str">
        <v>site_ticketmaster</v>
      </c>
      <c r="B569" s="239">
        <v>568</v>
      </c>
      <c r="C569" s="86" t="s">
        <v>1180</v>
      </c>
      <c r="D569" s="241">
        <f>COUNTIF($C$1:$C569,C569)</f>
        <v>64</v>
      </c>
      <c r="E569" s="241" t="str">
        <f t="shared" si="28"/>
        <v>Favourite web sites64</v>
      </c>
      <c r="F569" s="86" t="s">
        <v>1307</v>
      </c>
      <c r="G569" s="242">
        <v>3.2918367346938773E-2</v>
      </c>
      <c r="H569" s="245">
        <v>98.864831271768011</v>
      </c>
    </row>
    <row r="570" spans="1:8">
      <c r="A570" s="86" t="str">
        <v>site_topshop</v>
      </c>
      <c r="B570" s="239">
        <v>569</v>
      </c>
      <c r="C570" s="86" t="s">
        <v>1180</v>
      </c>
      <c r="D570" s="241">
        <f>COUNTIF($C$1:$C570,C570)</f>
        <v>65</v>
      </c>
      <c r="E570" s="241" t="str">
        <f t="shared" si="28"/>
        <v>Favourite web sites65</v>
      </c>
      <c r="F570" s="86" t="s">
        <v>1309</v>
      </c>
      <c r="G570" s="242">
        <v>2.9459183673469391E-2</v>
      </c>
      <c r="H570" s="245">
        <v>95.215540866855378</v>
      </c>
    </row>
    <row r="571" spans="1:8">
      <c r="A571" s="86" t="str">
        <v>site_tripadvisor</v>
      </c>
      <c r="B571" s="239">
        <v>570</v>
      </c>
      <c r="C571" s="86" t="s">
        <v>1180</v>
      </c>
      <c r="D571" s="241">
        <f>COUNTIF($C$1:$C571,C571)</f>
        <v>66</v>
      </c>
      <c r="E571" s="241" t="str">
        <f t="shared" si="28"/>
        <v>Favourite web sites66</v>
      </c>
      <c r="F571" s="86" t="s">
        <v>1311</v>
      </c>
      <c r="G571" s="242">
        <v>0.10073469387755102</v>
      </c>
      <c r="H571" s="245">
        <v>93.017781932713504</v>
      </c>
    </row>
    <row r="572" spans="1:8">
      <c r="A572" s="86" t="str">
        <v>site_trivago</v>
      </c>
      <c r="B572" s="239">
        <v>571</v>
      </c>
      <c r="C572" s="86" t="s">
        <v>1180</v>
      </c>
      <c r="D572" s="241">
        <f>COUNTIF($C$1:$C572,C572)</f>
        <v>67</v>
      </c>
      <c r="E572" s="241" t="str">
        <f t="shared" si="28"/>
        <v>Favourite web sites67</v>
      </c>
      <c r="F572" s="86" t="s">
        <v>1313</v>
      </c>
      <c r="G572" s="242">
        <v>3.4469387755102054E-2</v>
      </c>
      <c r="H572" s="245">
        <v>98.863348324417871</v>
      </c>
    </row>
    <row r="573" spans="1:8">
      <c r="A573" s="86" t="str">
        <v>site_tui</v>
      </c>
      <c r="B573" s="239">
        <v>572</v>
      </c>
      <c r="C573" s="86" t="s">
        <v>1180</v>
      </c>
      <c r="D573" s="241">
        <f>COUNTIF($C$1:$C573,C573)</f>
        <v>68</v>
      </c>
      <c r="E573" s="241" t="str">
        <f t="shared" si="28"/>
        <v>Favourite web sites68</v>
      </c>
      <c r="F573" s="86" t="s">
        <v>1315</v>
      </c>
      <c r="G573" s="242">
        <v>2.8316326530612248E-2</v>
      </c>
      <c r="H573" s="245">
        <v>100.49798396465222</v>
      </c>
    </row>
    <row r="574" spans="1:8">
      <c r="A574" s="86" t="str">
        <v>site_twitch</v>
      </c>
      <c r="B574" s="239">
        <v>573</v>
      </c>
      <c r="C574" s="86" t="s">
        <v>1180</v>
      </c>
      <c r="D574" s="241">
        <f>COUNTIF($C$1:$C574,C574)</f>
        <v>69</v>
      </c>
      <c r="E574" s="241" t="str">
        <f t="shared" si="28"/>
        <v>Favourite web sites69</v>
      </c>
      <c r="F574" s="86" t="s">
        <v>1317</v>
      </c>
      <c r="G574" s="242">
        <v>2.7653061224489801E-2</v>
      </c>
      <c r="H574" s="245">
        <v>94.121427751052096</v>
      </c>
    </row>
    <row r="575" spans="1:8">
      <c r="A575" s="86" t="str">
        <v>site_very</v>
      </c>
      <c r="B575" s="239">
        <v>574</v>
      </c>
      <c r="C575" s="86" t="s">
        <v>1180</v>
      </c>
      <c r="D575" s="241">
        <f>COUNTIF($C$1:$C575,C575)</f>
        <v>70</v>
      </c>
      <c r="E575" s="241" t="str">
        <f t="shared" si="28"/>
        <v>Favourite web sites70</v>
      </c>
      <c r="F575" s="86" t="s">
        <v>1319</v>
      </c>
      <c r="G575" s="242">
        <v>3.892857142857143E-2</v>
      </c>
      <c r="H575" s="245">
        <v>108.84572113584261</v>
      </c>
    </row>
    <row r="576" spans="1:8">
      <c r="A576" s="86" t="str">
        <v>site_vevo</v>
      </c>
      <c r="B576" s="239">
        <v>575</v>
      </c>
      <c r="C576" s="86" t="s">
        <v>1180</v>
      </c>
      <c r="D576" s="241">
        <f>COUNTIF($C$1:$C576,C576)</f>
        <v>71</v>
      </c>
      <c r="E576" s="241" t="str">
        <f t="shared" si="28"/>
        <v>Favourite web sites71</v>
      </c>
      <c r="F576" s="86" t="s">
        <v>1321</v>
      </c>
      <c r="G576" s="242">
        <v>1.323469387755102E-2</v>
      </c>
      <c r="H576" s="245">
        <v>95.883510867789653</v>
      </c>
    </row>
    <row r="577" spans="1:8">
      <c r="A577" s="86" t="str">
        <v>site_vice</v>
      </c>
      <c r="B577" s="239">
        <v>576</v>
      </c>
      <c r="C577" s="86" t="s">
        <v>1180</v>
      </c>
      <c r="D577" s="241">
        <f>COUNTIF($C$1:$C577,C577)</f>
        <v>72</v>
      </c>
      <c r="E577" s="241" t="str">
        <f t="shared" si="28"/>
        <v>Favourite web sites72</v>
      </c>
      <c r="F577" s="86" t="s">
        <v>1323</v>
      </c>
      <c r="G577" s="242">
        <v>1.0377551020408165E-2</v>
      </c>
      <c r="H577" s="245">
        <v>93.927050637962367</v>
      </c>
    </row>
    <row r="578" spans="1:8">
      <c r="A578" s="86" t="str">
        <v>site_wikihow</v>
      </c>
      <c r="B578" s="239">
        <v>577</v>
      </c>
      <c r="C578" s="86" t="s">
        <v>1180</v>
      </c>
      <c r="D578" s="241">
        <f>COUNTIF($C$1:$C578,C578)</f>
        <v>73</v>
      </c>
      <c r="E578" s="241" t="str">
        <f t="shared" si="28"/>
        <v>Favourite web sites73</v>
      </c>
      <c r="F578" s="86" t="s">
        <v>1325</v>
      </c>
      <c r="G578" s="242">
        <v>2.3244897959183677E-2</v>
      </c>
      <c r="H578" s="245">
        <v>98.185338220851222</v>
      </c>
    </row>
    <row r="579" spans="1:8">
      <c r="A579" s="86" t="str">
        <v>site_wiki</v>
      </c>
      <c r="B579" s="239">
        <v>578</v>
      </c>
      <c r="C579" s="86" t="s">
        <v>1180</v>
      </c>
      <c r="D579" s="241">
        <f>COUNTIF($C$1:$C579,C579)</f>
        <v>74</v>
      </c>
      <c r="E579" s="241" t="str">
        <f t="shared" ref="E579:E642" si="29">C579&amp;D579</f>
        <v>Favourite web sites74</v>
      </c>
      <c r="F579" s="86" t="s">
        <v>1327</v>
      </c>
      <c r="G579" s="242">
        <v>0.1683265306122449</v>
      </c>
      <c r="H579" s="245">
        <v>91.955649265397284</v>
      </c>
    </row>
    <row r="580" spans="1:8">
      <c r="A580" s="86" t="str">
        <v>site_williamhill</v>
      </c>
      <c r="B580" s="239">
        <v>579</v>
      </c>
      <c r="C580" s="86" t="s">
        <v>1180</v>
      </c>
      <c r="D580" s="241">
        <f>COUNTIF($C$1:$C580,C580)</f>
        <v>75</v>
      </c>
      <c r="E580" s="241" t="str">
        <f t="shared" si="29"/>
        <v>Favourite web sites75</v>
      </c>
      <c r="F580" s="86" t="s">
        <v>1329</v>
      </c>
      <c r="G580" s="242">
        <v>2.5908163265306129E-2</v>
      </c>
      <c r="H580" s="245">
        <v>100.27424423517029</v>
      </c>
    </row>
    <row r="581" spans="1:8">
      <c r="A581" s="86" t="str">
        <v>site_yahoo</v>
      </c>
      <c r="B581" s="239">
        <v>580</v>
      </c>
      <c r="C581" s="86" t="s">
        <v>1180</v>
      </c>
      <c r="D581" s="241">
        <f>COUNTIF($C$1:$C581,C581)</f>
        <v>76</v>
      </c>
      <c r="E581" s="241" t="str">
        <f t="shared" si="29"/>
        <v>Favourite web sites76</v>
      </c>
      <c r="F581" s="86" t="s">
        <v>1331</v>
      </c>
      <c r="G581" s="242">
        <v>6.9867346938775499E-2</v>
      </c>
      <c r="H581" s="245">
        <v>100.43907055789806</v>
      </c>
    </row>
    <row r="582" spans="1:8">
      <c r="A582" s="86" t="str">
        <v>site_zoopla</v>
      </c>
      <c r="B582" s="239">
        <v>581</v>
      </c>
      <c r="C582" s="86" t="s">
        <v>1180</v>
      </c>
      <c r="D582" s="241">
        <f>COUNTIF($C$1:$C582,C582)</f>
        <v>77</v>
      </c>
      <c r="E582" s="241" t="str">
        <f t="shared" si="29"/>
        <v>Favourite web sites77</v>
      </c>
      <c r="F582" s="86" t="s">
        <v>1333</v>
      </c>
      <c r="G582" s="242">
        <v>4.3622448979591839E-2</v>
      </c>
      <c r="H582" s="245">
        <v>97.711647972518278</v>
      </c>
    </row>
    <row r="583" spans="1:8">
      <c r="A583" s="86" t="str">
        <v>shopm10</v>
      </c>
      <c r="B583" s="239">
        <v>582</v>
      </c>
      <c r="C583" s="86" t="s">
        <v>1336</v>
      </c>
      <c r="D583" s="241">
        <f>COUNTIF($C$1:$C583,C583)</f>
        <v>1</v>
      </c>
      <c r="E583" s="241" t="str">
        <f t="shared" si="29"/>
        <v>Supermarket: shop at (1+ times per month)1</v>
      </c>
      <c r="F583" s="86" t="s">
        <v>1337</v>
      </c>
      <c r="G583" s="242">
        <v>0.39838775510204083</v>
      </c>
      <c r="H583" s="245">
        <v>102.77533736962204</v>
      </c>
    </row>
    <row r="584" spans="1:8">
      <c r="A584" s="86" t="str">
        <v>shopm1</v>
      </c>
      <c r="B584" s="239">
        <v>583</v>
      </c>
      <c r="C584" s="86" t="s">
        <v>1336</v>
      </c>
      <c r="D584" s="241">
        <f>COUNTIF($C$1:$C584,C584)</f>
        <v>2</v>
      </c>
      <c r="E584" s="241" t="str">
        <f t="shared" si="29"/>
        <v>Supermarket: shop at (1+ times per month)2</v>
      </c>
      <c r="F584" s="86" t="s">
        <v>1339</v>
      </c>
      <c r="G584" s="242">
        <v>0.44795918367346937</v>
      </c>
      <c r="H584" s="245">
        <v>108.91688271097648</v>
      </c>
    </row>
    <row r="585" spans="1:8">
      <c r="A585" s="86" t="str">
        <v>shopm2</v>
      </c>
      <c r="B585" s="239">
        <v>584</v>
      </c>
      <c r="C585" s="86" t="s">
        <v>1336</v>
      </c>
      <c r="D585" s="241">
        <f>COUNTIF($C$1:$C585,C585)</f>
        <v>3</v>
      </c>
      <c r="E585" s="241" t="str">
        <f t="shared" si="29"/>
        <v>Supermarket: shop at (1+ times per month)3</v>
      </c>
      <c r="F585" s="86" t="s">
        <v>1341</v>
      </c>
      <c r="G585" s="242">
        <v>0.22842857142857143</v>
      </c>
      <c r="H585" s="245">
        <v>93.07352610640433</v>
      </c>
    </row>
    <row r="586" spans="1:8">
      <c r="A586" s="86" t="str">
        <v>shopm11</v>
      </c>
      <c r="B586" s="239">
        <v>585</v>
      </c>
      <c r="C586" s="86" t="s">
        <v>1336</v>
      </c>
      <c r="D586" s="241">
        <f>COUNTIF($C$1:$C586,C586)</f>
        <v>4</v>
      </c>
      <c r="E586" s="241" t="str">
        <f t="shared" si="29"/>
        <v>Supermarket: shop at (1+ times per month)4</v>
      </c>
      <c r="F586" s="86" t="s">
        <v>1343</v>
      </c>
      <c r="G586" s="242">
        <v>0.3013979591836734</v>
      </c>
      <c r="H586" s="245">
        <v>99.069975615342173</v>
      </c>
    </row>
    <row r="587" spans="1:8">
      <c r="A587" s="86" t="str">
        <v>shopm3</v>
      </c>
      <c r="B587" s="239">
        <v>586</v>
      </c>
      <c r="C587" s="86" t="s">
        <v>1336</v>
      </c>
      <c r="D587" s="241">
        <f>COUNTIF($C$1:$C587,C587)</f>
        <v>5</v>
      </c>
      <c r="E587" s="241" t="str">
        <f t="shared" si="29"/>
        <v>Supermarket: shop at (1+ times per month)5</v>
      </c>
      <c r="F587" s="86" t="s">
        <v>1345</v>
      </c>
      <c r="G587" s="242">
        <v>0.19086734693877552</v>
      </c>
      <c r="H587" s="245">
        <v>80.803189705600076</v>
      </c>
    </row>
    <row r="588" spans="1:8">
      <c r="A588" s="86" t="str">
        <v>shopm4</v>
      </c>
      <c r="B588" s="239">
        <v>587</v>
      </c>
      <c r="C588" s="86" t="s">
        <v>1336</v>
      </c>
      <c r="D588" s="241">
        <f>COUNTIF($C$1:$C588,C588)</f>
        <v>6</v>
      </c>
      <c r="E588" s="241" t="str">
        <f t="shared" si="29"/>
        <v>Supermarket: shop at (1+ times per month)6</v>
      </c>
      <c r="F588" s="86" t="s">
        <v>1347</v>
      </c>
      <c r="G588" s="242">
        <v>0.34339795918367344</v>
      </c>
      <c r="H588" s="245">
        <v>101.56880740063208</v>
      </c>
    </row>
    <row r="589" spans="1:8">
      <c r="A589" s="86" t="str">
        <v>shopm5</v>
      </c>
      <c r="B589" s="239">
        <v>588</v>
      </c>
      <c r="C589" s="86" t="s">
        <v>1336</v>
      </c>
      <c r="D589" s="241">
        <f>COUNTIF($C$1:$C589,C589)</f>
        <v>7</v>
      </c>
      <c r="E589" s="241" t="str">
        <f t="shared" si="29"/>
        <v>Supermarket: shop at (1+ times per month)7</v>
      </c>
      <c r="F589" s="86" t="s">
        <v>1349</v>
      </c>
      <c r="G589" s="242">
        <v>0.38243877551020405</v>
      </c>
      <c r="H589" s="245">
        <v>86.64852069120515</v>
      </c>
    </row>
    <row r="590" spans="1:8">
      <c r="A590" s="86" t="str">
        <v>shopm6</v>
      </c>
      <c r="B590" s="239">
        <v>589</v>
      </c>
      <c r="C590" s="86" t="s">
        <v>1336</v>
      </c>
      <c r="D590" s="241">
        <f>COUNTIF($C$1:$C590,C590)</f>
        <v>8</v>
      </c>
      <c r="E590" s="241" t="str">
        <f t="shared" si="29"/>
        <v>Supermarket: shop at (1+ times per month)8</v>
      </c>
      <c r="F590" s="86" t="s">
        <v>1303</v>
      </c>
      <c r="G590" s="242">
        <v>0.58509183673469412</v>
      </c>
      <c r="H590" s="245">
        <v>95.386727414592215</v>
      </c>
    </row>
    <row r="591" spans="1:8">
      <c r="A591" s="86" t="str">
        <v>shopm8</v>
      </c>
      <c r="B591" s="239">
        <v>590</v>
      </c>
      <c r="C591" s="86" t="s">
        <v>1336</v>
      </c>
      <c r="D591" s="241">
        <f>COUNTIF($C$1:$C591,C591)</f>
        <v>9</v>
      </c>
      <c r="E591" s="241" t="str">
        <f t="shared" si="29"/>
        <v>Supermarket: shop at (1+ times per month)9</v>
      </c>
      <c r="F591" s="86" t="s">
        <v>1352</v>
      </c>
      <c r="G591" s="242">
        <v>0.10977551020408165</v>
      </c>
      <c r="H591" s="245">
        <v>65.869903805696879</v>
      </c>
    </row>
    <row r="592" spans="1:8">
      <c r="A592" s="86" t="str">
        <v>DAILY11</v>
      </c>
      <c r="B592" s="239">
        <v>591</v>
      </c>
      <c r="C592" s="86" t="s">
        <v>1355</v>
      </c>
      <c r="D592" s="241">
        <f>COUNTIF($C$1:$C592,C592)</f>
        <v>1</v>
      </c>
      <c r="E592" s="241" t="str">
        <f t="shared" si="29"/>
        <v>Daily Newspapers1</v>
      </c>
      <c r="F592" s="86" t="s">
        <v>1356</v>
      </c>
      <c r="G592" s="242">
        <v>0.11979591836734692</v>
      </c>
      <c r="H592" s="245">
        <v>127.69107806680431</v>
      </c>
    </row>
    <row r="593" spans="1:8">
      <c r="A593" s="86" t="str">
        <v>DAILY3</v>
      </c>
      <c r="B593" s="239">
        <v>592</v>
      </c>
      <c r="C593" s="86" t="s">
        <v>1355</v>
      </c>
      <c r="D593" s="241">
        <f>COUNTIF($C$1:$C593,C593)</f>
        <v>2</v>
      </c>
      <c r="E593" s="241" t="str">
        <f t="shared" si="29"/>
        <v>Daily Newspapers2</v>
      </c>
      <c r="F593" s="86" t="s">
        <v>1358</v>
      </c>
      <c r="G593" s="242">
        <v>4.5765306122448973E-2</v>
      </c>
      <c r="H593" s="245">
        <v>125.61429055131781</v>
      </c>
    </row>
    <row r="594" spans="1:8">
      <c r="A594" s="86" t="str">
        <v>DAILY4</v>
      </c>
      <c r="B594" s="239">
        <v>593</v>
      </c>
      <c r="C594" s="86" t="s">
        <v>1355</v>
      </c>
      <c r="D594" s="241">
        <f>COUNTIF($C$1:$C594,C594)</f>
        <v>3</v>
      </c>
      <c r="E594" s="241" t="str">
        <f t="shared" si="29"/>
        <v>Daily Newspapers3</v>
      </c>
      <c r="F594" s="86" t="s">
        <v>1360</v>
      </c>
      <c r="G594" s="242">
        <v>1.2969387755102041E-2</v>
      </c>
      <c r="H594" s="245">
        <v>157.52577289458941</v>
      </c>
    </row>
    <row r="595" spans="1:8">
      <c r="A595" s="86" t="str">
        <v>DAILY10</v>
      </c>
      <c r="B595" s="239">
        <v>594</v>
      </c>
      <c r="C595" s="86" t="s">
        <v>1355</v>
      </c>
      <c r="D595" s="241">
        <f>COUNTIF($C$1:$C595,C595)</f>
        <v>4</v>
      </c>
      <c r="E595" s="241" t="str">
        <f t="shared" si="29"/>
        <v>Daily Newspapers4</v>
      </c>
      <c r="F595" s="86" t="s">
        <v>1362</v>
      </c>
      <c r="G595" s="242">
        <v>2.4244897959183668E-2</v>
      </c>
      <c r="H595" s="245">
        <v>136.0229801150914</v>
      </c>
    </row>
    <row r="596" spans="1:8">
      <c r="A596" s="86" t="str">
        <v>DAILY2</v>
      </c>
      <c r="B596" s="239">
        <v>595</v>
      </c>
      <c r="C596" s="86" t="s">
        <v>1355</v>
      </c>
      <c r="D596" s="241">
        <f>COUNTIF($C$1:$C596,C596)</f>
        <v>5</v>
      </c>
      <c r="E596" s="241" t="str">
        <f t="shared" si="29"/>
        <v>Daily Newspapers5</v>
      </c>
      <c r="F596" s="86" t="s">
        <v>1364</v>
      </c>
      <c r="G596" s="242">
        <v>6.9591836734693865E-2</v>
      </c>
      <c r="H596" s="245">
        <v>87.625495403362791</v>
      </c>
    </row>
    <row r="597" spans="1:8">
      <c r="A597" s="86" t="str">
        <v>DAILY1</v>
      </c>
      <c r="B597" s="239">
        <v>596</v>
      </c>
      <c r="C597" s="86" t="s">
        <v>1355</v>
      </c>
      <c r="D597" s="241">
        <f>COUNTIF($C$1:$C597,C597)</f>
        <v>6</v>
      </c>
      <c r="E597" s="241" t="str">
        <f t="shared" si="29"/>
        <v>Daily Newspapers6</v>
      </c>
      <c r="F597" s="86" t="s">
        <v>1366</v>
      </c>
      <c r="G597" s="242">
        <v>1.7438775510204084E-2</v>
      </c>
      <c r="H597" s="245">
        <v>98.719623998003286</v>
      </c>
    </row>
    <row r="598" spans="1:8">
      <c r="A598" s="86" t="str">
        <v>DAILY6</v>
      </c>
      <c r="B598" s="239">
        <v>597</v>
      </c>
      <c r="C598" s="86" t="s">
        <v>1355</v>
      </c>
      <c r="D598" s="241">
        <f>COUNTIF($C$1:$C598,C598)</f>
        <v>7</v>
      </c>
      <c r="E598" s="241" t="str">
        <f t="shared" si="29"/>
        <v>Daily Newspapers7</v>
      </c>
      <c r="F598" s="86" t="s">
        <v>1368</v>
      </c>
      <c r="G598" s="242">
        <v>1.6734693877551023E-2</v>
      </c>
      <c r="H598" s="245">
        <v>63.397026900801819</v>
      </c>
    </row>
    <row r="599" spans="1:8">
      <c r="A599" s="86" t="str">
        <v>DAILY8</v>
      </c>
      <c r="B599" s="239">
        <v>598</v>
      </c>
      <c r="C599" s="86" t="s">
        <v>1355</v>
      </c>
      <c r="D599" s="241">
        <f>COUNTIF($C$1:$C599,C599)</f>
        <v>8</v>
      </c>
      <c r="E599" s="241" t="str">
        <f t="shared" si="29"/>
        <v>Daily Newspapers8</v>
      </c>
      <c r="F599" s="86" t="s">
        <v>1370</v>
      </c>
      <c r="G599" s="242">
        <v>1.5540816326530616E-2</v>
      </c>
      <c r="H599" s="245">
        <v>79.856671577569799</v>
      </c>
    </row>
    <row r="600" spans="1:8">
      <c r="A600" s="86" t="str">
        <v>DAILY12</v>
      </c>
      <c r="B600" s="239">
        <v>599</v>
      </c>
      <c r="C600" s="86" t="s">
        <v>1355</v>
      </c>
      <c r="D600" s="241">
        <f>COUNTIF($C$1:$C600,C600)</f>
        <v>9</v>
      </c>
      <c r="E600" s="241" t="str">
        <f t="shared" si="29"/>
        <v>Daily Newspapers9</v>
      </c>
      <c r="F600" s="86" t="s">
        <v>1372</v>
      </c>
      <c r="G600" s="242">
        <v>1.9806122448979589E-2</v>
      </c>
      <c r="H600" s="245">
        <v>64.985805089042643</v>
      </c>
    </row>
    <row r="601" spans="1:8">
      <c r="A601" s="86" t="str">
        <v>MAGBIZEDU</v>
      </c>
      <c r="B601" s="239">
        <v>600</v>
      </c>
      <c r="C601" s="86" t="s">
        <v>1374</v>
      </c>
      <c r="D601" s="241">
        <f>COUNTIF($C$1:$C601,C601)</f>
        <v>1</v>
      </c>
      <c r="E601" s="241" t="str">
        <f t="shared" si="29"/>
        <v>Magazines Read1</v>
      </c>
      <c r="F601" s="86" t="s">
        <v>1375</v>
      </c>
      <c r="G601" s="242">
        <v>2.2561224489795927E-2</v>
      </c>
      <c r="H601" s="245">
        <v>88.440562349227648</v>
      </c>
    </row>
    <row r="602" spans="1:8">
      <c r="A602" s="86" t="str">
        <v>MAGCELEB</v>
      </c>
      <c r="B602" s="239">
        <v>601</v>
      </c>
      <c r="C602" s="86" t="s">
        <v>1374</v>
      </c>
      <c r="D602" s="241">
        <f>COUNTIF($C$1:$C602,C602)</f>
        <v>2</v>
      </c>
      <c r="E602" s="241" t="str">
        <f t="shared" si="29"/>
        <v>Magazines Read2</v>
      </c>
      <c r="F602" s="86" t="s">
        <v>1377</v>
      </c>
      <c r="G602" s="242">
        <v>2.5081632653061226E-2</v>
      </c>
      <c r="H602" s="245">
        <v>110.01068329237552</v>
      </c>
    </row>
    <row r="603" spans="1:8">
      <c r="A603" s="86" t="str">
        <v>MAGFASHION</v>
      </c>
      <c r="B603" s="239">
        <v>602</v>
      </c>
      <c r="C603" s="86" t="s">
        <v>1374</v>
      </c>
      <c r="D603" s="241">
        <f>COUNTIF($C$1:$C603,C603)</f>
        <v>3</v>
      </c>
      <c r="E603" s="241" t="str">
        <f t="shared" si="29"/>
        <v>Magazines Read3</v>
      </c>
      <c r="F603" s="86" t="s">
        <v>1379</v>
      </c>
      <c r="G603" s="242">
        <v>1.2510204081632652E-2</v>
      </c>
      <c r="H603" s="245">
        <v>105.02589346336106</v>
      </c>
    </row>
    <row r="604" spans="1:8">
      <c r="A604" s="86" t="str">
        <v>MAGCOOK</v>
      </c>
      <c r="B604" s="239">
        <v>603</v>
      </c>
      <c r="C604" s="86" t="s">
        <v>1374</v>
      </c>
      <c r="D604" s="241">
        <f>COUNTIF($C$1:$C604,C604)</f>
        <v>4</v>
      </c>
      <c r="E604" s="241" t="str">
        <f t="shared" si="29"/>
        <v>Magazines Read4</v>
      </c>
      <c r="F604" s="86" t="s">
        <v>1381</v>
      </c>
      <c r="G604" s="242">
        <v>7.5642857142857137E-2</v>
      </c>
      <c r="H604" s="245">
        <v>95.060370007498392</v>
      </c>
    </row>
    <row r="605" spans="1:8">
      <c r="A605" s="86" t="str">
        <v>MAGHEALTH</v>
      </c>
      <c r="B605" s="239">
        <v>604</v>
      </c>
      <c r="C605" s="86" t="s">
        <v>1374</v>
      </c>
      <c r="D605" s="241">
        <f>COUNTIF($C$1:$C605,C605)</f>
        <v>5</v>
      </c>
      <c r="E605" s="241" t="str">
        <f t="shared" si="29"/>
        <v>Magazines Read5</v>
      </c>
      <c r="F605" s="86" t="s">
        <v>1383</v>
      </c>
      <c r="G605" s="242">
        <v>2.4826530612244907E-2</v>
      </c>
      <c r="H605" s="245">
        <v>105.65264457509622</v>
      </c>
    </row>
    <row r="606" spans="1:8">
      <c r="A606" s="86" t="str">
        <v>MAGHOME</v>
      </c>
      <c r="B606" s="239">
        <v>605</v>
      </c>
      <c r="C606" s="86" t="s">
        <v>1374</v>
      </c>
      <c r="D606" s="241">
        <f>COUNTIF($C$1:$C606,C606)</f>
        <v>6</v>
      </c>
      <c r="E606" s="241" t="str">
        <f t="shared" si="29"/>
        <v>Magazines Read6</v>
      </c>
      <c r="F606" s="86" t="s">
        <v>1385</v>
      </c>
      <c r="G606" s="242">
        <v>3.8316326530612246E-2</v>
      </c>
      <c r="H606" s="245">
        <v>91.73967851408986</v>
      </c>
    </row>
    <row r="607" spans="1:8">
      <c r="A607" s="86" t="str">
        <v>MAGIT</v>
      </c>
      <c r="B607" s="239">
        <v>606</v>
      </c>
      <c r="C607" s="86" t="s">
        <v>1374</v>
      </c>
      <c r="D607" s="241">
        <f>COUNTIF($C$1:$C607,C607)</f>
        <v>7</v>
      </c>
      <c r="E607" s="241" t="str">
        <f t="shared" si="29"/>
        <v>Magazines Read7</v>
      </c>
      <c r="F607" s="86" t="s">
        <v>1387</v>
      </c>
      <c r="G607" s="242">
        <v>2.6846938775510202E-2</v>
      </c>
      <c r="H607" s="245">
        <v>97.09184344856186</v>
      </c>
    </row>
    <row r="608" spans="1:8">
      <c r="A608" s="86" t="str">
        <v>MAGMENSTYLE</v>
      </c>
      <c r="B608" s="239">
        <v>607</v>
      </c>
      <c r="C608" s="86" t="s">
        <v>1374</v>
      </c>
      <c r="D608" s="241">
        <f>COUNTIF($C$1:$C608,C608)</f>
        <v>8</v>
      </c>
      <c r="E608" s="241" t="str">
        <f t="shared" si="29"/>
        <v>Magazines Read8</v>
      </c>
      <c r="F608" s="86" t="s">
        <v>1389</v>
      </c>
      <c r="G608" s="242">
        <v>2.9499999999999995E-2</v>
      </c>
      <c r="H608" s="245">
        <v>98.707439261548188</v>
      </c>
    </row>
    <row r="609" spans="1:8">
      <c r="A609" s="86" t="str">
        <v>MAGMOTOR</v>
      </c>
      <c r="B609" s="239">
        <v>608</v>
      </c>
      <c r="C609" s="86" t="s">
        <v>1374</v>
      </c>
      <c r="D609" s="241">
        <f>COUNTIF($C$1:$C609,C609)</f>
        <v>9</v>
      </c>
      <c r="E609" s="241" t="str">
        <f t="shared" si="29"/>
        <v>Magazines Read9</v>
      </c>
      <c r="F609" s="86" t="s">
        <v>1391</v>
      </c>
      <c r="G609" s="242">
        <v>2.5724489795918376E-2</v>
      </c>
      <c r="H609" s="245">
        <v>95.583507841584066</v>
      </c>
    </row>
    <row r="610" spans="1:8">
      <c r="A610" s="86" t="str">
        <v>MAGMUSICFILM</v>
      </c>
      <c r="B610" s="239">
        <v>609</v>
      </c>
      <c r="C610" s="86" t="s">
        <v>1374</v>
      </c>
      <c r="D610" s="241">
        <f>COUNTIF($C$1:$C610,C610)</f>
        <v>10</v>
      </c>
      <c r="E610" s="241" t="str">
        <f t="shared" si="29"/>
        <v>Magazines Read10</v>
      </c>
      <c r="F610" s="86" t="s">
        <v>1393</v>
      </c>
      <c r="G610" s="242">
        <v>2.2795918367346943E-2</v>
      </c>
      <c r="H610" s="245">
        <v>105.71267510212918</v>
      </c>
    </row>
    <row r="611" spans="1:8">
      <c r="A611" s="86" t="str">
        <v>MAGSPORT</v>
      </c>
      <c r="B611" s="239">
        <v>610</v>
      </c>
      <c r="C611" s="86" t="s">
        <v>1374</v>
      </c>
      <c r="D611" s="241">
        <f>COUNTIF($C$1:$C611,C611)</f>
        <v>11</v>
      </c>
      <c r="E611" s="241" t="str">
        <f t="shared" si="29"/>
        <v>Magazines Read11</v>
      </c>
      <c r="F611" s="86" t="s">
        <v>1395</v>
      </c>
      <c r="G611" s="242">
        <v>2.3367346938775509E-2</v>
      </c>
      <c r="H611" s="245">
        <v>102.2710968897072</v>
      </c>
    </row>
    <row r="612" spans="1:8">
      <c r="A612" s="86" t="str">
        <v>MAGTRAVEL</v>
      </c>
      <c r="B612" s="239">
        <v>611</v>
      </c>
      <c r="C612" s="86" t="s">
        <v>1374</v>
      </c>
      <c r="D612" s="241">
        <f>COUNTIF($C$1:$C612,C612)</f>
        <v>12</v>
      </c>
      <c r="E612" s="241" t="str">
        <f t="shared" si="29"/>
        <v>Magazines Read12</v>
      </c>
      <c r="F612" s="86" t="s">
        <v>1397</v>
      </c>
      <c r="G612" s="242">
        <v>4.4510204081632643E-2</v>
      </c>
      <c r="H612" s="245">
        <v>81.177420595421793</v>
      </c>
    </row>
    <row r="613" spans="1:8">
      <c r="A613" s="86" t="str">
        <v>MAGTV</v>
      </c>
      <c r="B613" s="239">
        <v>612</v>
      </c>
      <c r="C613" s="86" t="s">
        <v>1374</v>
      </c>
      <c r="D613" s="241">
        <f>COUNTIF($C$1:$C613,C613)</f>
        <v>13</v>
      </c>
      <c r="E613" s="241" t="str">
        <f t="shared" si="29"/>
        <v>Magazines Read13</v>
      </c>
      <c r="F613" s="86" t="s">
        <v>1399</v>
      </c>
      <c r="G613" s="242">
        <v>0.15436734693877552</v>
      </c>
      <c r="H613" s="245">
        <v>106.79339067541424</v>
      </c>
    </row>
    <row r="614" spans="1:8">
      <c r="A614" s="86" t="str">
        <v>MAGWOMEN</v>
      </c>
      <c r="B614" s="239">
        <v>613</v>
      </c>
      <c r="C614" s="86" t="s">
        <v>1374</v>
      </c>
      <c r="D614" s="241">
        <f>COUNTIF($C$1:$C614,C614)</f>
        <v>14</v>
      </c>
      <c r="E614" s="241" t="str">
        <f t="shared" si="29"/>
        <v>Magazines Read14</v>
      </c>
      <c r="F614" s="86" t="s">
        <v>1401</v>
      </c>
      <c r="G614" s="242">
        <v>0.10581632653061225</v>
      </c>
      <c r="H614" s="245">
        <v>112.10005345994092</v>
      </c>
    </row>
    <row r="615" spans="1:8">
      <c r="A615" s="86" t="str">
        <v>MAGWOMENGLOSS</v>
      </c>
      <c r="B615" s="239">
        <v>614</v>
      </c>
      <c r="C615" s="86" t="s">
        <v>1374</v>
      </c>
      <c r="D615" s="241">
        <f>COUNTIF($C$1:$C615,C615)</f>
        <v>15</v>
      </c>
      <c r="E615" s="241" t="str">
        <f t="shared" si="29"/>
        <v>Magazines Read15</v>
      </c>
      <c r="F615" s="86" t="s">
        <v>1403</v>
      </c>
      <c r="G615" s="242">
        <v>3.4428571428571433E-2</v>
      </c>
      <c r="H615" s="245">
        <v>93.229726871179736</v>
      </c>
    </row>
    <row r="616" spans="1:8">
      <c r="A616" s="86" t="str">
        <v>CHARITY1</v>
      </c>
      <c r="B616" s="239">
        <v>615</v>
      </c>
      <c r="C616" s="86" t="s">
        <v>1405</v>
      </c>
      <c r="D616" s="241">
        <f>COUNTIF($C$1:$C616,C616)</f>
        <v>1</v>
      </c>
      <c r="E616" s="241" t="str">
        <f t="shared" si="29"/>
        <v>Charities1</v>
      </c>
      <c r="F616" s="86" t="s">
        <v>1406</v>
      </c>
      <c r="G616" s="242">
        <v>0.13622448979591834</v>
      </c>
      <c r="H616" s="245">
        <v>98.602165084311906</v>
      </c>
    </row>
    <row r="617" spans="1:8">
      <c r="A617" s="86" t="str">
        <v>CHARITY2</v>
      </c>
      <c r="B617" s="239">
        <v>616</v>
      </c>
      <c r="C617" s="86" t="s">
        <v>1405</v>
      </c>
      <c r="D617" s="241">
        <f>COUNTIF($C$1:$C617,C617)</f>
        <v>2</v>
      </c>
      <c r="E617" s="241" t="str">
        <f t="shared" si="29"/>
        <v>Charities2</v>
      </c>
      <c r="F617" s="86" t="s">
        <v>1408</v>
      </c>
      <c r="G617" s="242">
        <v>0.11934693877551023</v>
      </c>
      <c r="H617" s="245">
        <v>94.883369810559017</v>
      </c>
    </row>
    <row r="618" spans="1:8">
      <c r="A618" s="86" t="str">
        <v>CHARITY3</v>
      </c>
      <c r="B618" s="239">
        <v>617</v>
      </c>
      <c r="C618" s="86" t="s">
        <v>1405</v>
      </c>
      <c r="D618" s="241">
        <f>COUNTIF($C$1:$C618,C618)</f>
        <v>3</v>
      </c>
      <c r="E618" s="241" t="str">
        <f t="shared" si="29"/>
        <v>Charities3</v>
      </c>
      <c r="F618" s="86" t="s">
        <v>1410</v>
      </c>
      <c r="G618" s="242">
        <v>4.2673469387755097E-2</v>
      </c>
      <c r="H618" s="245">
        <v>100.8815239925394</v>
      </c>
    </row>
    <row r="619" spans="1:8">
      <c r="A619" s="86" t="str">
        <v>CHARITY5</v>
      </c>
      <c r="B619" s="239">
        <v>618</v>
      </c>
      <c r="C619" s="86" t="s">
        <v>1405</v>
      </c>
      <c r="D619" s="241">
        <f>COUNTIF($C$1:$C619,C619)</f>
        <v>4</v>
      </c>
      <c r="E619" s="241" t="str">
        <f t="shared" si="29"/>
        <v>Charities4</v>
      </c>
      <c r="F619" s="86" t="s">
        <v>1412</v>
      </c>
      <c r="G619" s="242">
        <v>6.3132653061224481E-2</v>
      </c>
      <c r="H619" s="245">
        <v>97.675734085921746</v>
      </c>
    </row>
    <row r="620" spans="1:8">
      <c r="A620" s="86" t="str">
        <v>CHARITY7</v>
      </c>
      <c r="B620" s="239">
        <v>619</v>
      </c>
      <c r="C620" s="86" t="s">
        <v>1405</v>
      </c>
      <c r="D620" s="241">
        <f>COUNTIF($C$1:$C620,C620)</f>
        <v>5</v>
      </c>
      <c r="E620" s="241" t="str">
        <f t="shared" si="29"/>
        <v>Charities5</v>
      </c>
      <c r="F620" s="86" t="s">
        <v>1414</v>
      </c>
      <c r="G620" s="242">
        <v>0.22702040816326527</v>
      </c>
      <c r="H620" s="245">
        <v>91.246283637761564</v>
      </c>
    </row>
    <row r="621" spans="1:8">
      <c r="A621" s="86" t="str">
        <v>CHARITY8</v>
      </c>
      <c r="B621" s="239">
        <v>620</v>
      </c>
      <c r="C621" s="86" t="s">
        <v>1405</v>
      </c>
      <c r="D621" s="241">
        <f>COUNTIF($C$1:$C621,C621)</f>
        <v>6</v>
      </c>
      <c r="E621" s="241" t="str">
        <f t="shared" si="29"/>
        <v>Charities6</v>
      </c>
      <c r="F621" s="86" t="s">
        <v>1416</v>
      </c>
      <c r="G621" s="242">
        <v>3.0867346938775513E-2</v>
      </c>
      <c r="H621" s="245">
        <v>80.148297227748969</v>
      </c>
    </row>
    <row r="622" spans="1:8">
      <c r="A622" s="86" t="str">
        <v>CHARITY11</v>
      </c>
      <c r="B622" s="239">
        <v>621</v>
      </c>
      <c r="C622" s="86" t="s">
        <v>1405</v>
      </c>
      <c r="D622" s="241">
        <f>COUNTIF($C$1:$C622,C622)</f>
        <v>7</v>
      </c>
      <c r="E622" s="241" t="str">
        <f t="shared" si="29"/>
        <v>Charities7</v>
      </c>
      <c r="F622" s="86" t="s">
        <v>1418</v>
      </c>
      <c r="G622" s="242">
        <v>0.28194897959183668</v>
      </c>
      <c r="H622" s="245">
        <v>95.039663799407634</v>
      </c>
    </row>
    <row r="623" spans="1:8">
      <c r="A623" s="86" t="str">
        <v>CHARITY13</v>
      </c>
      <c r="B623" s="239">
        <v>622</v>
      </c>
      <c r="C623" s="86" t="s">
        <v>1405</v>
      </c>
      <c r="D623" s="241">
        <f>COUNTIF($C$1:$C623,C623)</f>
        <v>8</v>
      </c>
      <c r="E623" s="241" t="str">
        <f t="shared" si="29"/>
        <v>Charities8</v>
      </c>
      <c r="F623" s="86" t="s">
        <v>1420</v>
      </c>
      <c r="G623" s="242">
        <v>2.9010204081632653E-2</v>
      </c>
      <c r="H623" s="245">
        <v>94.86327445554042</v>
      </c>
    </row>
    <row r="624" spans="1:8">
      <c r="A624" s="86" t="str">
        <v>CHARITY15</v>
      </c>
      <c r="B624" s="239">
        <v>623</v>
      </c>
      <c r="C624" s="86" t="s">
        <v>1405</v>
      </c>
      <c r="D624" s="241">
        <f>COUNTIF($C$1:$C624,C624)</f>
        <v>9</v>
      </c>
      <c r="E624" s="241" t="str">
        <f t="shared" si="29"/>
        <v>Charities9</v>
      </c>
      <c r="F624" s="86" t="s">
        <v>1422</v>
      </c>
      <c r="G624" s="242">
        <v>9.3153061224489811E-2</v>
      </c>
      <c r="H624" s="245">
        <v>99.059367948718815</v>
      </c>
    </row>
    <row r="625" spans="1:8">
      <c r="A625" s="86" t="str">
        <v>CHARITY10</v>
      </c>
      <c r="B625" s="239">
        <v>624</v>
      </c>
      <c r="C625" s="86" t="s">
        <v>1405</v>
      </c>
      <c r="D625" s="241">
        <f>COUNTIF($C$1:$C625,C625)</f>
        <v>10</v>
      </c>
      <c r="E625" s="241" t="str">
        <f t="shared" si="29"/>
        <v>Charities10</v>
      </c>
      <c r="F625" s="86" t="s">
        <v>1424</v>
      </c>
      <c r="G625" s="242">
        <v>0.23154081632653056</v>
      </c>
      <c r="H625" s="245">
        <v>89.59534220753973</v>
      </c>
    </row>
    <row r="626" spans="1:8">
      <c r="A626" s="86" t="str">
        <v>INTERESTS1</v>
      </c>
      <c r="B626" s="239">
        <v>625</v>
      </c>
      <c r="C626" s="86" t="s">
        <v>1426</v>
      </c>
      <c r="D626" s="241">
        <f>COUNTIF($C$1:$C626,C626)</f>
        <v>1</v>
      </c>
      <c r="E626" s="241" t="str">
        <f t="shared" si="29"/>
        <v>Interests &amp; Hobbies1</v>
      </c>
      <c r="F626" s="86" t="s">
        <v>1427</v>
      </c>
      <c r="G626" s="242">
        <v>3.0948979591836737E-2</v>
      </c>
      <c r="H626" s="245">
        <v>109.72783364003556</v>
      </c>
    </row>
    <row r="627" spans="1:8">
      <c r="A627" s="86" t="str">
        <v>INTERESTS4</v>
      </c>
      <c r="B627" s="239">
        <v>626</v>
      </c>
      <c r="C627" s="86" t="s">
        <v>1426</v>
      </c>
      <c r="D627" s="241">
        <f>COUNTIF($C$1:$C627,C627)</f>
        <v>2</v>
      </c>
      <c r="E627" s="241" t="str">
        <f t="shared" si="29"/>
        <v>Interests &amp; Hobbies2</v>
      </c>
      <c r="F627" s="86" t="s">
        <v>1429</v>
      </c>
      <c r="G627" s="242">
        <v>0.15725510204081633</v>
      </c>
      <c r="H627" s="245">
        <v>88.599988404020507</v>
      </c>
    </row>
    <row r="628" spans="1:8">
      <c r="A628" s="86" t="str">
        <v>INTERESTS5</v>
      </c>
      <c r="B628" s="239">
        <v>627</v>
      </c>
      <c r="C628" s="86" t="s">
        <v>1426</v>
      </c>
      <c r="D628" s="241">
        <f>COUNTIF($C$1:$C628,C628)</f>
        <v>3</v>
      </c>
      <c r="E628" s="241" t="str">
        <f t="shared" si="29"/>
        <v>Interests &amp; Hobbies3</v>
      </c>
      <c r="F628" s="86" t="s">
        <v>1431</v>
      </c>
      <c r="G628" s="242">
        <v>0.2825816326530613</v>
      </c>
      <c r="H628" s="245">
        <v>95.230799377638135</v>
      </c>
    </row>
    <row r="629" spans="1:8">
      <c r="A629" s="86" t="str">
        <v>INTERESTS6</v>
      </c>
      <c r="B629" s="239">
        <v>628</v>
      </c>
      <c r="C629" s="86" t="s">
        <v>1426</v>
      </c>
      <c r="D629" s="241">
        <f>COUNTIF($C$1:$C629,C629)</f>
        <v>4</v>
      </c>
      <c r="E629" s="241" t="str">
        <f t="shared" si="29"/>
        <v>Interests &amp; Hobbies4</v>
      </c>
      <c r="F629" s="86" t="s">
        <v>1433</v>
      </c>
      <c r="G629" s="242">
        <v>0.3449795918367346</v>
      </c>
      <c r="H629" s="245">
        <v>94.801074272987108</v>
      </c>
    </row>
    <row r="630" spans="1:8">
      <c r="A630" s="86" t="str">
        <v>INTERESTS9</v>
      </c>
      <c r="B630" s="239">
        <v>629</v>
      </c>
      <c r="C630" s="86" t="s">
        <v>1426</v>
      </c>
      <c r="D630" s="241">
        <f>COUNTIF($C$1:$C630,C630)</f>
        <v>5</v>
      </c>
      <c r="E630" s="241" t="str">
        <f t="shared" si="29"/>
        <v>Interests &amp; Hobbies5</v>
      </c>
      <c r="F630" s="86" t="s">
        <v>1435</v>
      </c>
      <c r="G630" s="242">
        <v>0.23266326530612244</v>
      </c>
      <c r="H630" s="245">
        <v>95.686606413257607</v>
      </c>
    </row>
    <row r="631" spans="1:8">
      <c r="A631" s="86" t="str">
        <v>INTERESTS55</v>
      </c>
      <c r="B631" s="239">
        <v>630</v>
      </c>
      <c r="C631" s="86" t="s">
        <v>1426</v>
      </c>
      <c r="D631" s="241">
        <f>COUNTIF($C$1:$C631,C631)</f>
        <v>6</v>
      </c>
      <c r="E631" s="241" t="str">
        <f t="shared" si="29"/>
        <v>Interests &amp; Hobbies6</v>
      </c>
      <c r="F631" s="86" t="s">
        <v>1437</v>
      </c>
      <c r="G631" s="242">
        <v>0.19185714285714289</v>
      </c>
      <c r="H631" s="245">
        <v>94.406207658430191</v>
      </c>
    </row>
    <row r="632" spans="1:8">
      <c r="A632" s="86" t="str">
        <v>INTERESTS10</v>
      </c>
      <c r="B632" s="239">
        <v>631</v>
      </c>
      <c r="C632" s="86" t="s">
        <v>1426</v>
      </c>
      <c r="D632" s="241">
        <f>COUNTIF($C$1:$C632,C632)</f>
        <v>7</v>
      </c>
      <c r="E632" s="241" t="str">
        <f t="shared" si="29"/>
        <v>Interests &amp; Hobbies7</v>
      </c>
      <c r="F632" s="86" t="s">
        <v>1439</v>
      </c>
      <c r="G632" s="242">
        <v>0.40923469387755101</v>
      </c>
      <c r="H632" s="245">
        <v>91.521588583333852</v>
      </c>
    </row>
    <row r="633" spans="1:8">
      <c r="A633" s="86" t="str">
        <v>INTERESTS12</v>
      </c>
      <c r="B633" s="239">
        <v>632</v>
      </c>
      <c r="C633" s="86" t="s">
        <v>1426</v>
      </c>
      <c r="D633" s="241">
        <f>COUNTIF($C$1:$C633,C633)</f>
        <v>8</v>
      </c>
      <c r="E633" s="241" t="str">
        <f t="shared" si="29"/>
        <v>Interests &amp; Hobbies8</v>
      </c>
      <c r="F633" s="86" t="s">
        <v>1441</v>
      </c>
      <c r="G633" s="242">
        <v>0.30839795918367346</v>
      </c>
      <c r="H633" s="245">
        <v>90.457164413686286</v>
      </c>
    </row>
    <row r="634" spans="1:8">
      <c r="A634" s="86" t="str">
        <v>INTERESTS17</v>
      </c>
      <c r="B634" s="239">
        <v>633</v>
      </c>
      <c r="C634" s="86" t="s">
        <v>1426</v>
      </c>
      <c r="D634" s="241">
        <f>COUNTIF($C$1:$C634,C634)</f>
        <v>9</v>
      </c>
      <c r="E634" s="241" t="str">
        <f t="shared" si="29"/>
        <v>Interests &amp; Hobbies9</v>
      </c>
      <c r="F634" s="86" t="s">
        <v>1443</v>
      </c>
      <c r="G634" s="242">
        <v>0.35015306122448975</v>
      </c>
      <c r="H634" s="245">
        <v>92.690504143081725</v>
      </c>
    </row>
    <row r="635" spans="1:8">
      <c r="A635" s="86" t="str">
        <v>INTERESTS43</v>
      </c>
      <c r="B635" s="239">
        <v>634</v>
      </c>
      <c r="C635" s="86" t="s">
        <v>1426</v>
      </c>
      <c r="D635" s="241">
        <f>COUNTIF($C$1:$C635,C635)</f>
        <v>10</v>
      </c>
      <c r="E635" s="241" t="str">
        <f t="shared" si="29"/>
        <v>Interests &amp; Hobbies10</v>
      </c>
      <c r="F635" s="86" t="s">
        <v>1445</v>
      </c>
      <c r="G635" s="242">
        <v>8.0632653061224496E-2</v>
      </c>
      <c r="H635" s="245">
        <v>118.54276875792517</v>
      </c>
    </row>
    <row r="636" spans="1:8">
      <c r="A636" s="86" t="str">
        <v>INTERESTS18</v>
      </c>
      <c r="B636" s="239">
        <v>635</v>
      </c>
      <c r="C636" s="86" t="s">
        <v>1426</v>
      </c>
      <c r="D636" s="241">
        <f>COUNTIF($C$1:$C636,C636)</f>
        <v>11</v>
      </c>
      <c r="E636" s="241" t="str">
        <f t="shared" si="29"/>
        <v>Interests &amp; Hobbies11</v>
      </c>
      <c r="F636" s="86" t="s">
        <v>1447</v>
      </c>
      <c r="G636" s="242">
        <v>0.33258163265306118</v>
      </c>
      <c r="H636" s="245">
        <v>96.556965668268361</v>
      </c>
    </row>
    <row r="637" spans="1:8">
      <c r="A637" s="86" t="str">
        <v>INTERESTS19</v>
      </c>
      <c r="B637" s="239">
        <v>636</v>
      </c>
      <c r="C637" s="86" t="s">
        <v>1426</v>
      </c>
      <c r="D637" s="241">
        <f>COUNTIF($C$1:$C637,C637)</f>
        <v>12</v>
      </c>
      <c r="E637" s="241" t="str">
        <f t="shared" si="29"/>
        <v>Interests &amp; Hobbies12</v>
      </c>
      <c r="F637" s="86" t="s">
        <v>1449</v>
      </c>
      <c r="G637" s="242">
        <v>2.3602040816326542E-2</v>
      </c>
      <c r="H637" s="245">
        <v>76.329415394379211</v>
      </c>
    </row>
    <row r="638" spans="1:8">
      <c r="A638" s="86" t="str">
        <v>INTERESTS44</v>
      </c>
      <c r="B638" s="239">
        <v>637</v>
      </c>
      <c r="C638" s="86" t="s">
        <v>1426</v>
      </c>
      <c r="D638" s="241">
        <f>COUNTIF($C$1:$C638,C638)</f>
        <v>13</v>
      </c>
      <c r="E638" s="241" t="str">
        <f t="shared" si="29"/>
        <v>Interests &amp; Hobbies13</v>
      </c>
      <c r="F638" s="86" t="s">
        <v>1451</v>
      </c>
      <c r="G638" s="242">
        <v>0.34572448979591847</v>
      </c>
      <c r="H638" s="245">
        <v>91.867553774825325</v>
      </c>
    </row>
    <row r="639" spans="1:8">
      <c r="A639" s="86" t="str">
        <v>INTERESTS21</v>
      </c>
      <c r="B639" s="239">
        <v>638</v>
      </c>
      <c r="C639" s="86" t="s">
        <v>1426</v>
      </c>
      <c r="D639" s="241">
        <f>COUNTIF($C$1:$C639,C639)</f>
        <v>14</v>
      </c>
      <c r="E639" s="241" t="str">
        <f t="shared" si="29"/>
        <v>Interests &amp; Hobbies14</v>
      </c>
      <c r="F639" s="86" t="s">
        <v>1453</v>
      </c>
      <c r="G639" s="242">
        <v>0.17089795918367348</v>
      </c>
      <c r="H639" s="245">
        <v>86.743389622526365</v>
      </c>
    </row>
    <row r="640" spans="1:8">
      <c r="A640" s="86" t="str">
        <v>INTERESTS47</v>
      </c>
      <c r="B640" s="239">
        <v>639</v>
      </c>
      <c r="C640" s="86" t="s">
        <v>1426</v>
      </c>
      <c r="D640" s="241">
        <f>COUNTIF($C$1:$C640,C640)</f>
        <v>15</v>
      </c>
      <c r="E640" s="241" t="str">
        <f t="shared" si="29"/>
        <v>Interests &amp; Hobbies15</v>
      </c>
      <c r="F640" s="86" t="s">
        <v>1455</v>
      </c>
      <c r="G640" s="242">
        <v>4.6387755102040816E-2</v>
      </c>
      <c r="H640" s="245">
        <v>89.705458767308031</v>
      </c>
    </row>
    <row r="641" spans="1:8">
      <c r="A641" s="86" t="str">
        <v>INTERESTS48</v>
      </c>
      <c r="B641" s="239">
        <v>640</v>
      </c>
      <c r="C641" s="86" t="s">
        <v>1426</v>
      </c>
      <c r="D641" s="241">
        <f>COUNTIF($C$1:$C641,C641)</f>
        <v>16</v>
      </c>
      <c r="E641" s="241" t="str">
        <f t="shared" si="29"/>
        <v>Interests &amp; Hobbies16</v>
      </c>
      <c r="F641" s="86" t="s">
        <v>1457</v>
      </c>
      <c r="G641" s="242">
        <v>0.48552040816326536</v>
      </c>
      <c r="H641" s="245">
        <v>101.84969139670275</v>
      </c>
    </row>
    <row r="642" spans="1:8">
      <c r="A642" s="86" t="str">
        <v>INTERESTS28</v>
      </c>
      <c r="B642" s="239">
        <v>641</v>
      </c>
      <c r="C642" s="86" t="s">
        <v>1426</v>
      </c>
      <c r="D642" s="241">
        <f>COUNTIF($C$1:$C642,C642)</f>
        <v>17</v>
      </c>
      <c r="E642" s="241" t="str">
        <f t="shared" si="29"/>
        <v>Interests &amp; Hobbies17</v>
      </c>
      <c r="F642" s="86" t="s">
        <v>1459</v>
      </c>
      <c r="G642" s="242">
        <v>0.33758163265306113</v>
      </c>
      <c r="H642" s="245">
        <v>93.031474518228038</v>
      </c>
    </row>
    <row r="643" spans="1:8">
      <c r="A643" s="86" t="str">
        <v>INTERESTS29</v>
      </c>
      <c r="B643" s="239">
        <v>642</v>
      </c>
      <c r="C643" s="86" t="s">
        <v>1426</v>
      </c>
      <c r="D643" s="241">
        <f>COUNTIF($C$1:$C643,C643)</f>
        <v>18</v>
      </c>
      <c r="E643" s="241" t="str">
        <f t="shared" ref="E643:E706" si="30">C643&amp;D643</f>
        <v>Interests &amp; Hobbies18</v>
      </c>
      <c r="F643" s="86" t="s">
        <v>1461</v>
      </c>
      <c r="G643" s="242">
        <v>0.41788775510204079</v>
      </c>
      <c r="H643" s="245">
        <v>99.195438028006848</v>
      </c>
    </row>
    <row r="644" spans="1:8">
      <c r="A644" s="86" t="str">
        <v>INTERESTS51</v>
      </c>
      <c r="B644" s="239">
        <v>643</v>
      </c>
      <c r="C644" s="86" t="s">
        <v>1426</v>
      </c>
      <c r="D644" s="241">
        <f>COUNTIF($C$1:$C644,C644)</f>
        <v>19</v>
      </c>
      <c r="E644" s="241" t="str">
        <f t="shared" si="30"/>
        <v>Interests &amp; Hobbies19</v>
      </c>
      <c r="F644" s="86" t="s">
        <v>1399</v>
      </c>
      <c r="G644" s="242">
        <v>0.52442857142857147</v>
      </c>
      <c r="H644" s="245">
        <v>102.59694186177759</v>
      </c>
    </row>
    <row r="645" spans="1:8">
      <c r="A645" s="86" t="str">
        <v>INTERESTS52</v>
      </c>
      <c r="B645" s="239">
        <v>644</v>
      </c>
      <c r="C645" s="86" t="s">
        <v>1426</v>
      </c>
      <c r="D645" s="241">
        <f>COUNTIF($C$1:$C645,C645)</f>
        <v>20</v>
      </c>
      <c r="E645" s="241" t="str">
        <f t="shared" si="30"/>
        <v>Interests &amp; Hobbies20</v>
      </c>
      <c r="F645" s="86" t="s">
        <v>1464</v>
      </c>
      <c r="G645" s="242">
        <v>0.16253061224489795</v>
      </c>
      <c r="H645" s="245">
        <v>92.941169018858787</v>
      </c>
    </row>
    <row r="646" spans="1:8">
      <c r="A646" s="86" t="str">
        <v>holdest6</v>
      </c>
      <c r="B646" s="239">
        <v>645</v>
      </c>
      <c r="C646" s="86" t="s">
        <v>1466</v>
      </c>
      <c r="D646" s="241">
        <f>COUNTIF($C$1:$C646,C646)</f>
        <v>1</v>
      </c>
      <c r="E646" s="241" t="str">
        <f t="shared" si="30"/>
        <v>Holiday Destination/Type1</v>
      </c>
      <c r="F646" s="86" t="s">
        <v>1467</v>
      </c>
      <c r="G646" s="242">
        <v>0.56376530612244891</v>
      </c>
      <c r="H646" s="245">
        <v>97.187771741841445</v>
      </c>
    </row>
    <row r="647" spans="1:8">
      <c r="A647" s="86" t="str">
        <v>holdest1</v>
      </c>
      <c r="B647" s="239">
        <v>646</v>
      </c>
      <c r="C647" s="86" t="s">
        <v>1466</v>
      </c>
      <c r="D647" s="241">
        <f>COUNTIF($C$1:$C647,C647)</f>
        <v>2</v>
      </c>
      <c r="E647" s="241" t="str">
        <f t="shared" si="30"/>
        <v>Holiday Destination/Type2</v>
      </c>
      <c r="F647" s="86" t="s">
        <v>1469</v>
      </c>
      <c r="G647" s="242">
        <v>4.0030612244897956E-2</v>
      </c>
      <c r="H647" s="245">
        <v>92.63472033527971</v>
      </c>
    </row>
    <row r="648" spans="1:8">
      <c r="A648" s="86" t="str">
        <v>holdest2</v>
      </c>
      <c r="B648" s="239">
        <v>647</v>
      </c>
      <c r="C648" s="86" t="s">
        <v>1466</v>
      </c>
      <c r="D648" s="241">
        <f>COUNTIF($C$1:$C648,C648)</f>
        <v>3</v>
      </c>
      <c r="E648" s="241" t="str">
        <f t="shared" si="30"/>
        <v>Holiday Destination/Type3</v>
      </c>
      <c r="F648" s="86" t="s">
        <v>1471</v>
      </c>
      <c r="G648" s="242">
        <v>8.8051020408163261E-2</v>
      </c>
      <c r="H648" s="245">
        <v>85.284479448417642</v>
      </c>
    </row>
    <row r="649" spans="1:8">
      <c r="A649" s="86" t="str">
        <v>holdest3</v>
      </c>
      <c r="B649" s="239">
        <v>648</v>
      </c>
      <c r="C649" s="86" t="s">
        <v>1466</v>
      </c>
      <c r="D649" s="241">
        <f>COUNTIF($C$1:$C649,C649)</f>
        <v>4</v>
      </c>
      <c r="E649" s="241" t="str">
        <f t="shared" si="30"/>
        <v>Holiday Destination/Type4</v>
      </c>
      <c r="F649" s="86" t="s">
        <v>1473</v>
      </c>
      <c r="G649" s="242">
        <v>8.5714285714285719E-3</v>
      </c>
      <c r="H649" s="245">
        <v>76.736910822238016</v>
      </c>
    </row>
    <row r="650" spans="1:8">
      <c r="A650" s="86" t="str">
        <v>holdest4</v>
      </c>
      <c r="B650" s="239">
        <v>649</v>
      </c>
      <c r="C650" s="86" t="s">
        <v>1466</v>
      </c>
      <c r="D650" s="241">
        <f>COUNTIF($C$1:$C650,C650)</f>
        <v>5</v>
      </c>
      <c r="E650" s="241" t="str">
        <f t="shared" si="30"/>
        <v>Holiday Destination/Type5</v>
      </c>
      <c r="F650" s="86" t="s">
        <v>1475</v>
      </c>
      <c r="G650" s="242">
        <v>1.5642857142857142E-2</v>
      </c>
      <c r="H650" s="245">
        <v>83.98542727968092</v>
      </c>
    </row>
    <row r="651" spans="1:8">
      <c r="A651" s="86" t="str">
        <v>holdest5</v>
      </c>
      <c r="B651" s="239">
        <v>650</v>
      </c>
      <c r="C651" s="86" t="s">
        <v>1466</v>
      </c>
      <c r="D651" s="241">
        <f>COUNTIF($C$1:$C651,C651)</f>
        <v>6</v>
      </c>
      <c r="E651" s="241" t="str">
        <f t="shared" si="30"/>
        <v>Holiday Destination/Type6</v>
      </c>
      <c r="F651" s="86" t="s">
        <v>1477</v>
      </c>
      <c r="G651" s="242">
        <v>0.32709183673469389</v>
      </c>
      <c r="H651" s="245">
        <v>90.732296566326681</v>
      </c>
    </row>
    <row r="652" spans="1:8">
      <c r="A652" s="86" t="str">
        <v>holdest7</v>
      </c>
      <c r="B652" s="239">
        <v>651</v>
      </c>
      <c r="C652" s="86" t="s">
        <v>1466</v>
      </c>
      <c r="D652" s="241">
        <f>COUNTIF($C$1:$C652,C652)</f>
        <v>7</v>
      </c>
      <c r="E652" s="241" t="str">
        <f t="shared" si="30"/>
        <v>Holiday Destination/Type7</v>
      </c>
      <c r="F652" s="86" t="s">
        <v>1479</v>
      </c>
      <c r="G652" s="242">
        <v>0.20541836734693872</v>
      </c>
      <c r="H652" s="245">
        <v>92.426239169702313</v>
      </c>
    </row>
    <row r="653" spans="1:8">
      <c r="A653" s="86" t="str">
        <v>holdest8</v>
      </c>
      <c r="B653" s="239">
        <v>652</v>
      </c>
      <c r="C653" s="86" t="s">
        <v>1466</v>
      </c>
      <c r="D653" s="241">
        <f>COUNTIF($C$1:$C653,C653)</f>
        <v>8</v>
      </c>
      <c r="E653" s="241" t="str">
        <f t="shared" si="30"/>
        <v>Holiday Destination/Type8</v>
      </c>
      <c r="F653" s="86" t="s">
        <v>1481</v>
      </c>
      <c r="G653" s="242">
        <v>6.1112244897959182E-2</v>
      </c>
      <c r="H653" s="245">
        <v>81.766160868147352</v>
      </c>
    </row>
    <row r="654" spans="1:8">
      <c r="A654" s="86" t="str">
        <v>holtype1</v>
      </c>
      <c r="B654" s="239">
        <v>653</v>
      </c>
      <c r="C654" s="86" t="s">
        <v>1466</v>
      </c>
      <c r="D654" s="241">
        <f>COUNTIF($C$1:$C654,C654)</f>
        <v>9</v>
      </c>
      <c r="E654" s="241" t="str">
        <f t="shared" si="30"/>
        <v>Holiday Destination/Type9</v>
      </c>
      <c r="F654" s="86" t="s">
        <v>1483</v>
      </c>
      <c r="G654" s="242">
        <v>0.20423469387755103</v>
      </c>
      <c r="H654" s="245">
        <v>89.72875768808639</v>
      </c>
    </row>
    <row r="655" spans="1:8">
      <c r="A655" s="86" t="str">
        <v>holtype3</v>
      </c>
      <c r="B655" s="239">
        <v>654</v>
      </c>
      <c r="C655" s="86" t="s">
        <v>1466</v>
      </c>
      <c r="D655" s="241">
        <f>COUNTIF($C$1:$C655,C655)</f>
        <v>10</v>
      </c>
      <c r="E655" s="241" t="str">
        <f t="shared" si="30"/>
        <v>Holiday Destination/Type10</v>
      </c>
      <c r="F655" s="86" t="s">
        <v>1485</v>
      </c>
      <c r="G655" s="242">
        <v>2.5244897959183676E-2</v>
      </c>
      <c r="H655" s="245">
        <v>82.151718901780441</v>
      </c>
    </row>
    <row r="656" spans="1:8">
      <c r="A656" s="86" t="str">
        <v>holtype4</v>
      </c>
      <c r="B656" s="239">
        <v>655</v>
      </c>
      <c r="C656" s="86" t="s">
        <v>1466</v>
      </c>
      <c r="D656" s="241">
        <f>COUNTIF($C$1:$C656,C656)</f>
        <v>11</v>
      </c>
      <c r="E656" s="241" t="str">
        <f t="shared" si="30"/>
        <v>Holiday Destination/Type11</v>
      </c>
      <c r="F656" s="86" t="s">
        <v>1487</v>
      </c>
      <c r="G656" s="242">
        <v>0.19633673469387755</v>
      </c>
      <c r="H656" s="245">
        <v>97.411606926199212</v>
      </c>
    </row>
    <row r="657" spans="1:8">
      <c r="A657" s="86" t="str">
        <v>holtype6</v>
      </c>
      <c r="B657" s="239">
        <v>656</v>
      </c>
      <c r="C657" s="86" t="s">
        <v>1466</v>
      </c>
      <c r="D657" s="241">
        <f>COUNTIF($C$1:$C657,C657)</f>
        <v>12</v>
      </c>
      <c r="E657" s="241" t="str">
        <f t="shared" si="30"/>
        <v>Holiday Destination/Type12</v>
      </c>
      <c r="F657" s="86" t="s">
        <v>1489</v>
      </c>
      <c r="G657" s="242">
        <v>0.12254081632653062</v>
      </c>
      <c r="H657" s="245">
        <v>83.303036628108742</v>
      </c>
    </row>
    <row r="658" spans="1:8">
      <c r="A658" s="86" t="str">
        <v>car_enqc_app</v>
      </c>
      <c r="B658" s="239">
        <v>657</v>
      </c>
      <c r="C658" s="86" t="s">
        <v>1492</v>
      </c>
      <c r="D658" s="241">
        <f>COUNTIF($C$1:$C658,C658)</f>
        <v>1</v>
      </c>
      <c r="E658" s="241" t="str">
        <f t="shared" si="30"/>
        <v>Make enquiry on car dealership or manufacturer1</v>
      </c>
      <c r="F658" s="86" t="s">
        <v>1493</v>
      </c>
      <c r="G658" s="242">
        <v>0.15581632653061225</v>
      </c>
      <c r="H658" s="245">
        <v>107.84899960079383</v>
      </c>
    </row>
    <row r="659" spans="1:8">
      <c r="A659" s="86" t="str">
        <v>car_enqc_call</v>
      </c>
      <c r="B659" s="239">
        <v>658</v>
      </c>
      <c r="C659" s="86" t="s">
        <v>1492</v>
      </c>
      <c r="D659" s="241">
        <f>COUNTIF($C$1:$C659,C659)</f>
        <v>2</v>
      </c>
      <c r="E659" s="241" t="str">
        <f t="shared" si="30"/>
        <v>Make enquiry on car dealership or manufacturer2</v>
      </c>
      <c r="F659" s="86" t="s">
        <v>1495</v>
      </c>
      <c r="G659" s="242">
        <v>0.45244897959183672</v>
      </c>
      <c r="H659" s="245">
        <v>97.397552384195421</v>
      </c>
    </row>
    <row r="660" spans="1:8">
      <c r="A660" s="86" t="str">
        <v>car_enqc_email</v>
      </c>
      <c r="B660" s="239">
        <v>659</v>
      </c>
      <c r="C660" s="86" t="s">
        <v>1492</v>
      </c>
      <c r="D660" s="241">
        <f>COUNTIF($C$1:$C660,C660)</f>
        <v>3</v>
      </c>
      <c r="E660" s="241" t="str">
        <f t="shared" si="30"/>
        <v>Make enquiry on car dealership or manufacturer3</v>
      </c>
      <c r="F660" s="86" t="s">
        <v>1050</v>
      </c>
      <c r="G660" s="242">
        <v>0.32521428571428579</v>
      </c>
      <c r="H660" s="245">
        <v>99.672624923555759</v>
      </c>
    </row>
    <row r="661" spans="1:8">
      <c r="A661" s="86" t="str">
        <v>car_enqc_f2f</v>
      </c>
      <c r="B661" s="239">
        <v>660</v>
      </c>
      <c r="C661" s="86" t="s">
        <v>1492</v>
      </c>
      <c r="D661" s="241">
        <f>COUNTIF($C$1:$C661,C661)</f>
        <v>4</v>
      </c>
      <c r="E661" s="241" t="str">
        <f t="shared" si="30"/>
        <v>Make enquiry on car dealership or manufacturer4</v>
      </c>
      <c r="F661" s="86" t="s">
        <v>1498</v>
      </c>
      <c r="G661" s="242">
        <v>0.51675510204081632</v>
      </c>
      <c r="H661" s="245">
        <v>99.161966807090025</v>
      </c>
    </row>
    <row r="662" spans="1:8">
      <c r="A662" s="86" t="str">
        <v>car_enqc_mail</v>
      </c>
      <c r="B662" s="239">
        <v>661</v>
      </c>
      <c r="C662" s="86" t="s">
        <v>1492</v>
      </c>
      <c r="D662" s="241">
        <f>COUNTIF($C$1:$C662,C662)</f>
        <v>5</v>
      </c>
      <c r="E662" s="241" t="str">
        <f t="shared" si="30"/>
        <v>Make enquiry on car dealership or manufacturer5</v>
      </c>
      <c r="F662" s="86" t="s">
        <v>1500</v>
      </c>
      <c r="G662" s="242">
        <v>0.1239795918367347</v>
      </c>
      <c r="H662" s="245">
        <v>103.53508008328592</v>
      </c>
    </row>
    <row r="663" spans="1:8">
      <c r="A663" s="86" t="str">
        <v>car_enqc_txt</v>
      </c>
      <c r="B663" s="239">
        <v>662</v>
      </c>
      <c r="C663" s="86" t="s">
        <v>1492</v>
      </c>
      <c r="D663" s="241">
        <f>COUNTIF($C$1:$C663,C663)</f>
        <v>6</v>
      </c>
      <c r="E663" s="241" t="str">
        <f t="shared" si="30"/>
        <v>Make enquiry on car dealership or manufacturer6</v>
      </c>
      <c r="F663" s="86" t="s">
        <v>1502</v>
      </c>
      <c r="G663" s="242">
        <v>9.6989795918367386E-2</v>
      </c>
      <c r="H663" s="245">
        <v>107.5114350857268</v>
      </c>
    </row>
    <row r="664" spans="1:8">
      <c r="A664" s="86" t="str">
        <v>car_enqc_web</v>
      </c>
      <c r="B664" s="239">
        <v>663</v>
      </c>
      <c r="C664" s="86" t="s">
        <v>1492</v>
      </c>
      <c r="D664" s="241">
        <f>COUNTIF($C$1:$C664,C664)</f>
        <v>7</v>
      </c>
      <c r="E664" s="241" t="str">
        <f t="shared" si="30"/>
        <v>Make enquiry on car dealership or manufacturer7</v>
      </c>
      <c r="F664" s="86" t="s">
        <v>1504</v>
      </c>
      <c r="G664" s="242">
        <v>0.23830612244897961</v>
      </c>
      <c r="H664" s="245">
        <v>100.14833551882958</v>
      </c>
    </row>
    <row r="665" spans="1:8">
      <c r="A665" s="86" t="str">
        <v>car_sub_app</v>
      </c>
      <c r="B665" s="239">
        <v>664</v>
      </c>
      <c r="C665" s="86" t="s">
        <v>1506</v>
      </c>
      <c r="D665" s="241">
        <f>COUNTIF($C$1:$C665,C665)</f>
        <v>1</v>
      </c>
      <c r="E665" s="241" t="str">
        <f t="shared" si="30"/>
        <v>Submit info to cars dealership or manufacturer1</v>
      </c>
      <c r="F665" s="86" t="s">
        <v>1493</v>
      </c>
      <c r="G665" s="242">
        <v>0.18513265306122451</v>
      </c>
      <c r="H665" s="245">
        <v>110.97318187179212</v>
      </c>
    </row>
    <row r="666" spans="1:8">
      <c r="A666" s="86" t="str">
        <v>car_sub_call</v>
      </c>
      <c r="B666" s="239">
        <v>665</v>
      </c>
      <c r="C666" s="86" t="s">
        <v>1506</v>
      </c>
      <c r="D666" s="241">
        <f>COUNTIF($C$1:$C666,C666)</f>
        <v>2</v>
      </c>
      <c r="E666" s="241" t="str">
        <f t="shared" si="30"/>
        <v>Submit info to cars dealership or manufacturer2</v>
      </c>
      <c r="F666" s="86" t="s">
        <v>1495</v>
      </c>
      <c r="G666" s="242">
        <v>0.42476530612244884</v>
      </c>
      <c r="H666" s="245">
        <v>100.05781320643459</v>
      </c>
    </row>
    <row r="667" spans="1:8">
      <c r="A667" s="86" t="str">
        <v>car_sub_email</v>
      </c>
      <c r="B667" s="239">
        <v>666</v>
      </c>
      <c r="C667" s="86" t="s">
        <v>1506</v>
      </c>
      <c r="D667" s="241">
        <f>COUNTIF($C$1:$C667,C667)</f>
        <v>3</v>
      </c>
      <c r="E667" s="241" t="str">
        <f t="shared" si="30"/>
        <v>Submit info to cars dealership or manufacturer3</v>
      </c>
      <c r="F667" s="86" t="s">
        <v>1050</v>
      </c>
      <c r="G667" s="242">
        <v>0.30622448979591838</v>
      </c>
      <c r="H667" s="245">
        <v>102.18018469584496</v>
      </c>
    </row>
    <row r="668" spans="1:8">
      <c r="A668" s="86" t="str">
        <v>car_sub_f2f</v>
      </c>
      <c r="B668" s="239">
        <v>667</v>
      </c>
      <c r="C668" s="86" t="s">
        <v>1506</v>
      </c>
      <c r="D668" s="241">
        <f>COUNTIF($C$1:$C668,C668)</f>
        <v>4</v>
      </c>
      <c r="E668" s="241" t="str">
        <f t="shared" si="30"/>
        <v>Submit info to cars dealership or manufacturer4</v>
      </c>
      <c r="F668" s="86" t="s">
        <v>1498</v>
      </c>
      <c r="G668" s="242">
        <v>0.49876530612244896</v>
      </c>
      <c r="H668" s="245">
        <v>100.36572179408022</v>
      </c>
    </row>
    <row r="669" spans="1:8">
      <c r="A669" s="86" t="str">
        <v>car_sub_mail</v>
      </c>
      <c r="B669" s="239">
        <v>668</v>
      </c>
      <c r="C669" s="86" t="s">
        <v>1506</v>
      </c>
      <c r="D669" s="241">
        <f>COUNTIF($C$1:$C669,C669)</f>
        <v>5</v>
      </c>
      <c r="E669" s="241" t="str">
        <f t="shared" si="30"/>
        <v>Submit info to cars dealership or manufacturer5</v>
      </c>
      <c r="F669" s="86" t="s">
        <v>1500</v>
      </c>
      <c r="G669" s="242">
        <v>9.4020408163265304E-2</v>
      </c>
      <c r="H669" s="245">
        <v>106.51419422281097</v>
      </c>
    </row>
    <row r="670" spans="1:8">
      <c r="A670" s="86" t="str">
        <v>car_sub_txt</v>
      </c>
      <c r="B670" s="239">
        <v>669</v>
      </c>
      <c r="C670" s="86" t="s">
        <v>1506</v>
      </c>
      <c r="D670" s="241">
        <f>COUNTIF($C$1:$C670,C670)</f>
        <v>6</v>
      </c>
      <c r="E670" s="241" t="str">
        <f t="shared" si="30"/>
        <v>Submit info to cars dealership or manufacturer6</v>
      </c>
      <c r="F670" s="86" t="s">
        <v>1502</v>
      </c>
      <c r="G670" s="242">
        <v>0.11049999999999999</v>
      </c>
      <c r="H670" s="245">
        <v>105.39058949618216</v>
      </c>
    </row>
    <row r="671" spans="1:8">
      <c r="A671" s="86" t="str">
        <v>car_sub_web</v>
      </c>
      <c r="B671" s="239">
        <v>670</v>
      </c>
      <c r="C671" s="86" t="s">
        <v>1506</v>
      </c>
      <c r="D671" s="241">
        <f>COUNTIF($C$1:$C671,C671)</f>
        <v>7</v>
      </c>
      <c r="E671" s="241" t="str">
        <f t="shared" si="30"/>
        <v>Submit info to cars dealership or manufacturer7</v>
      </c>
      <c r="F671" s="86" t="s">
        <v>1504</v>
      </c>
      <c r="G671" s="242">
        <v>0.31665306122448977</v>
      </c>
      <c r="H671" s="245">
        <v>102.77317782832078</v>
      </c>
    </row>
    <row r="672" spans="1:8">
      <c r="A672" s="86" t="str">
        <v>car_mark_app</v>
      </c>
      <c r="B672" s="239">
        <v>671</v>
      </c>
      <c r="C672" s="86" t="s">
        <v>1514</v>
      </c>
      <c r="D672" s="241">
        <f>COUNTIF($C$1:$C672,C672)</f>
        <v>1</v>
      </c>
      <c r="E672" s="241" t="str">
        <f t="shared" si="30"/>
        <v>Get info/marketing from car dealership or manufacturer1</v>
      </c>
      <c r="F672" s="86" t="s">
        <v>1493</v>
      </c>
      <c r="G672" s="242">
        <v>0.14963265306122453</v>
      </c>
      <c r="H672" s="245">
        <v>107.81230371724322</v>
      </c>
    </row>
    <row r="673" spans="1:8">
      <c r="A673" s="86" t="str">
        <v>car_mark_call</v>
      </c>
      <c r="B673" s="239">
        <v>672</v>
      </c>
      <c r="C673" s="86" t="s">
        <v>1514</v>
      </c>
      <c r="D673" s="241">
        <f>COUNTIF($C$1:$C673,C673)</f>
        <v>2</v>
      </c>
      <c r="E673" s="241" t="str">
        <f t="shared" si="30"/>
        <v>Get info/marketing from car dealership or manufacturer2</v>
      </c>
      <c r="F673" s="86" t="s">
        <v>1495</v>
      </c>
      <c r="G673" s="242">
        <v>0.23324489795918368</v>
      </c>
      <c r="H673" s="245">
        <v>100.87068627501108</v>
      </c>
    </row>
    <row r="674" spans="1:8">
      <c r="A674" s="86" t="str">
        <v>car_mark_email</v>
      </c>
      <c r="B674" s="239">
        <v>673</v>
      </c>
      <c r="C674" s="86" t="s">
        <v>1514</v>
      </c>
      <c r="D674" s="241">
        <f>COUNTIF($C$1:$C674,C674)</f>
        <v>3</v>
      </c>
      <c r="E674" s="241" t="str">
        <f t="shared" si="30"/>
        <v>Get info/marketing from car dealership or manufacturer3</v>
      </c>
      <c r="F674" s="86" t="s">
        <v>1050</v>
      </c>
      <c r="G674" s="242">
        <v>0.24914285714285708</v>
      </c>
      <c r="H674" s="245">
        <v>102.20936189484932</v>
      </c>
    </row>
    <row r="675" spans="1:8">
      <c r="A675" s="86" t="str">
        <v>car_mark_f2f</v>
      </c>
      <c r="B675" s="239">
        <v>674</v>
      </c>
      <c r="C675" s="86" t="s">
        <v>1514</v>
      </c>
      <c r="D675" s="241">
        <f>COUNTIF($C$1:$C675,C675)</f>
        <v>4</v>
      </c>
      <c r="E675" s="241" t="str">
        <f t="shared" si="30"/>
        <v>Get info/marketing from car dealership or manufacturer4</v>
      </c>
      <c r="F675" s="86" t="s">
        <v>1498</v>
      </c>
      <c r="G675" s="242">
        <v>0.49997959183673474</v>
      </c>
      <c r="H675" s="245">
        <v>102.11482697402997</v>
      </c>
    </row>
    <row r="676" spans="1:8">
      <c r="A676" s="86" t="str">
        <v>car_mark_mail</v>
      </c>
      <c r="B676" s="239">
        <v>675</v>
      </c>
      <c r="C676" s="86" t="s">
        <v>1514</v>
      </c>
      <c r="D676" s="241">
        <f>COUNTIF($C$1:$C676,C676)</f>
        <v>5</v>
      </c>
      <c r="E676" s="241" t="str">
        <f t="shared" si="30"/>
        <v>Get info/marketing from car dealership or manufacturer5</v>
      </c>
      <c r="F676" s="86" t="s">
        <v>1500</v>
      </c>
      <c r="G676" s="242">
        <v>0.15417346938775511</v>
      </c>
      <c r="H676" s="245">
        <v>101.03640758891596</v>
      </c>
    </row>
    <row r="677" spans="1:8">
      <c r="A677" s="86" t="str">
        <v>car_mark_txt</v>
      </c>
      <c r="B677" s="239">
        <v>676</v>
      </c>
      <c r="C677" s="86" t="s">
        <v>1514</v>
      </c>
      <c r="D677" s="241">
        <f>COUNTIF($C$1:$C677,C677)</f>
        <v>6</v>
      </c>
      <c r="E677" s="241" t="str">
        <f t="shared" si="30"/>
        <v>Get info/marketing from car dealership or manufacturer6</v>
      </c>
      <c r="F677" s="86" t="s">
        <v>1502</v>
      </c>
      <c r="G677" s="242">
        <v>0.102765306122449</v>
      </c>
      <c r="H677" s="245">
        <v>102.52484650692877</v>
      </c>
    </row>
    <row r="678" spans="1:8">
      <c r="A678" s="86" t="str">
        <v>car_mark_web</v>
      </c>
      <c r="B678" s="239">
        <v>677</v>
      </c>
      <c r="C678" s="86" t="s">
        <v>1514</v>
      </c>
      <c r="D678" s="241">
        <f>COUNTIF($C$1:$C678,C678)</f>
        <v>7</v>
      </c>
      <c r="E678" s="241" t="str">
        <f t="shared" si="30"/>
        <v>Get info/marketing from car dealership or manufacturer7</v>
      </c>
      <c r="F678" s="86" t="s">
        <v>1504</v>
      </c>
      <c r="G678" s="242">
        <v>0.31114285714285717</v>
      </c>
      <c r="H678" s="245">
        <v>100.54210490341329</v>
      </c>
    </row>
    <row r="679" spans="1:8">
      <c r="A679" s="86" t="str">
        <v>car_res_app</v>
      </c>
      <c r="B679" s="239">
        <v>678</v>
      </c>
      <c r="C679" s="86" t="s">
        <v>1522</v>
      </c>
      <c r="D679" s="241">
        <f>COUNTIF($C$1:$C679,C679)</f>
        <v>1</v>
      </c>
      <c r="E679" s="241" t="str">
        <f t="shared" si="30"/>
        <v>Research car dealership or manufacturer1</v>
      </c>
      <c r="F679" s="86" t="s">
        <v>1493</v>
      </c>
      <c r="G679" s="242">
        <v>0.14546938775510207</v>
      </c>
      <c r="H679" s="245">
        <v>112.96983758498878</v>
      </c>
    </row>
    <row r="680" spans="1:8">
      <c r="A680" s="86" t="str">
        <v>car_res_call</v>
      </c>
      <c r="B680" s="239">
        <v>679</v>
      </c>
      <c r="C680" s="86" t="s">
        <v>1522</v>
      </c>
      <c r="D680" s="241">
        <f>COUNTIF($C$1:$C680,C680)</f>
        <v>2</v>
      </c>
      <c r="E680" s="241" t="str">
        <f t="shared" si="30"/>
        <v>Research car dealership or manufacturer2</v>
      </c>
      <c r="F680" s="86" t="s">
        <v>1495</v>
      </c>
      <c r="G680" s="242">
        <v>0.22264285714285714</v>
      </c>
      <c r="H680" s="245">
        <v>102.60946601590919</v>
      </c>
    </row>
    <row r="681" spans="1:8">
      <c r="A681" s="86" t="str">
        <v>car_res_email</v>
      </c>
      <c r="B681" s="239">
        <v>680</v>
      </c>
      <c r="C681" s="86" t="s">
        <v>1522</v>
      </c>
      <c r="D681" s="241">
        <f>COUNTIF($C$1:$C681,C681)</f>
        <v>3</v>
      </c>
      <c r="E681" s="241" t="str">
        <f t="shared" si="30"/>
        <v>Research car dealership or manufacturer3</v>
      </c>
      <c r="F681" s="86" t="s">
        <v>1050</v>
      </c>
      <c r="G681" s="242">
        <v>0.18378571428571425</v>
      </c>
      <c r="H681" s="245">
        <v>104.14036400999321</v>
      </c>
    </row>
    <row r="682" spans="1:8">
      <c r="A682" s="86" t="str">
        <v>car_res_f2f</v>
      </c>
      <c r="B682" s="239">
        <v>681</v>
      </c>
      <c r="C682" s="86" t="s">
        <v>1522</v>
      </c>
      <c r="D682" s="241">
        <f>COUNTIF($C$1:$C682,C682)</f>
        <v>4</v>
      </c>
      <c r="E682" s="241" t="str">
        <f t="shared" si="30"/>
        <v>Research car dealership or manufacturer4</v>
      </c>
      <c r="F682" s="86" t="s">
        <v>1498</v>
      </c>
      <c r="G682" s="242">
        <v>0.674908163265306</v>
      </c>
      <c r="H682" s="245">
        <v>99.981014013913281</v>
      </c>
    </row>
    <row r="683" spans="1:8">
      <c r="A683" s="86" t="str">
        <v>car_res_mail</v>
      </c>
      <c r="B683" s="239">
        <v>682</v>
      </c>
      <c r="C683" s="86" t="s">
        <v>1522</v>
      </c>
      <c r="D683" s="241">
        <f>COUNTIF($C$1:$C683,C683)</f>
        <v>5</v>
      </c>
      <c r="E683" s="241" t="str">
        <f t="shared" si="30"/>
        <v>Research car dealership or manufacturer5</v>
      </c>
      <c r="F683" s="86" t="s">
        <v>1500</v>
      </c>
      <c r="G683" s="242">
        <v>8.9193877551020401E-2</v>
      </c>
      <c r="H683" s="245">
        <v>105.88167846351169</v>
      </c>
    </row>
    <row r="684" spans="1:8">
      <c r="A684" s="86" t="str">
        <v>car_res_txt</v>
      </c>
      <c r="B684" s="239">
        <v>683</v>
      </c>
      <c r="C684" s="86" t="s">
        <v>1522</v>
      </c>
      <c r="D684" s="241">
        <f>COUNTIF($C$1:$C684,C684)</f>
        <v>6</v>
      </c>
      <c r="E684" s="241" t="str">
        <f t="shared" si="30"/>
        <v>Research car dealership or manufacturer6</v>
      </c>
      <c r="F684" s="86" t="s">
        <v>1502</v>
      </c>
      <c r="G684" s="242">
        <v>7.503061224489796E-2</v>
      </c>
      <c r="H684" s="245">
        <v>118.81435204958004</v>
      </c>
    </row>
    <row r="685" spans="1:8">
      <c r="A685" s="86" t="str">
        <v>car_res_web</v>
      </c>
      <c r="B685" s="239">
        <v>684</v>
      </c>
      <c r="C685" s="86" t="s">
        <v>1522</v>
      </c>
      <c r="D685" s="241">
        <f>COUNTIF($C$1:$C685,C685)</f>
        <v>7</v>
      </c>
      <c r="E685" s="241" t="str">
        <f t="shared" si="30"/>
        <v>Research car dealership or manufacturer7</v>
      </c>
      <c r="F685" s="86" t="s">
        <v>1504</v>
      </c>
      <c r="G685" s="242">
        <v>0.38576530612244903</v>
      </c>
      <c r="H685" s="245">
        <v>100.33755132349131</v>
      </c>
    </row>
    <row r="686" spans="1:8">
      <c r="A686" s="86" t="str">
        <v>hlh_enqc_app</v>
      </c>
      <c r="B686" s="239">
        <v>685</v>
      </c>
      <c r="C686" s="86" t="s">
        <v>1530</v>
      </c>
      <c r="D686" s="241">
        <f>COUNTIF($C$1:$C686,C686)</f>
        <v>1</v>
      </c>
      <c r="E686" s="241" t="str">
        <f t="shared" si="30"/>
        <v>Make enquiry on local health services1</v>
      </c>
      <c r="F686" s="86" t="s">
        <v>1493</v>
      </c>
      <c r="G686" s="242">
        <v>0.125</v>
      </c>
      <c r="H686" s="245">
        <v>101.82438084171838</v>
      </c>
    </row>
    <row r="687" spans="1:8">
      <c r="A687" s="86" t="str">
        <v>hlh_enqc_call</v>
      </c>
      <c r="B687" s="239">
        <v>686</v>
      </c>
      <c r="C687" s="86" t="s">
        <v>1530</v>
      </c>
      <c r="D687" s="241">
        <f>COUNTIF($C$1:$C687,C687)</f>
        <v>2</v>
      </c>
      <c r="E687" s="241" t="str">
        <f t="shared" si="30"/>
        <v>Make enquiry on local health services2</v>
      </c>
      <c r="F687" s="86" t="s">
        <v>1495</v>
      </c>
      <c r="G687" s="242">
        <v>0.39525510204081626</v>
      </c>
      <c r="H687" s="245">
        <v>99.133718663591068</v>
      </c>
    </row>
    <row r="688" spans="1:8">
      <c r="A688" s="86" t="str">
        <v>hlh_enqc_email</v>
      </c>
      <c r="B688" s="239">
        <v>687</v>
      </c>
      <c r="C688" s="86" t="s">
        <v>1530</v>
      </c>
      <c r="D688" s="241">
        <f>COUNTIF($C$1:$C688,C688)</f>
        <v>3</v>
      </c>
      <c r="E688" s="241" t="str">
        <f t="shared" si="30"/>
        <v>Make enquiry on local health services3</v>
      </c>
      <c r="F688" s="86" t="s">
        <v>1050</v>
      </c>
      <c r="G688" s="242">
        <v>0.31373469387755099</v>
      </c>
      <c r="H688" s="245">
        <v>100.11411106713277</v>
      </c>
    </row>
    <row r="689" spans="1:8">
      <c r="A689" s="86" t="str">
        <v>hlh_enqc_f2f</v>
      </c>
      <c r="B689" s="239">
        <v>688</v>
      </c>
      <c r="C689" s="86" t="s">
        <v>1530</v>
      </c>
      <c r="D689" s="241">
        <f>COUNTIF($C$1:$C689,C689)</f>
        <v>4</v>
      </c>
      <c r="E689" s="241" t="str">
        <f t="shared" si="30"/>
        <v>Make enquiry on local health services4</v>
      </c>
      <c r="F689" s="86" t="s">
        <v>1498</v>
      </c>
      <c r="G689" s="242">
        <v>0.3409081632653061</v>
      </c>
      <c r="H689" s="245">
        <v>102.94677790844221</v>
      </c>
    </row>
    <row r="690" spans="1:8">
      <c r="A690" s="86" t="str">
        <v>hlh_enqc_mail</v>
      </c>
      <c r="B690" s="239">
        <v>689</v>
      </c>
      <c r="C690" s="86" t="s">
        <v>1530</v>
      </c>
      <c r="D690" s="241">
        <f>COUNTIF($C$1:$C690,C690)</f>
        <v>5</v>
      </c>
      <c r="E690" s="241" t="str">
        <f t="shared" si="30"/>
        <v>Make enquiry on local health services5</v>
      </c>
      <c r="F690" s="86" t="s">
        <v>1500</v>
      </c>
      <c r="G690" s="242">
        <v>0.12573469387755107</v>
      </c>
      <c r="H690" s="245">
        <v>100.36580187786008</v>
      </c>
    </row>
    <row r="691" spans="1:8">
      <c r="A691" s="86" t="str">
        <v>hlh_enqc_txt</v>
      </c>
      <c r="B691" s="239">
        <v>690</v>
      </c>
      <c r="C691" s="86" t="s">
        <v>1530</v>
      </c>
      <c r="D691" s="241">
        <f>COUNTIF($C$1:$C691,C691)</f>
        <v>6</v>
      </c>
      <c r="E691" s="241" t="str">
        <f t="shared" si="30"/>
        <v>Make enquiry on local health services6</v>
      </c>
      <c r="F691" s="86" t="s">
        <v>1502</v>
      </c>
      <c r="G691" s="242">
        <v>8.8051020408163261E-2</v>
      </c>
      <c r="H691" s="245">
        <v>98.510027769988909</v>
      </c>
    </row>
    <row r="692" spans="1:8">
      <c r="A692" s="86" t="str">
        <v>hlh_enqc_web</v>
      </c>
      <c r="B692" s="239">
        <v>691</v>
      </c>
      <c r="C692" s="86" t="s">
        <v>1530</v>
      </c>
      <c r="D692" s="241">
        <f>COUNTIF($C$1:$C692,C692)</f>
        <v>7</v>
      </c>
      <c r="E692" s="241" t="str">
        <f t="shared" si="30"/>
        <v>Make enquiry on local health services7</v>
      </c>
      <c r="F692" s="86" t="s">
        <v>1504</v>
      </c>
      <c r="G692" s="242">
        <v>0.22163265306122451</v>
      </c>
      <c r="H692" s="245">
        <v>99.893800248748562</v>
      </c>
    </row>
    <row r="693" spans="1:8">
      <c r="A693" s="86" t="str">
        <v>hlh_sub_app</v>
      </c>
      <c r="B693" s="239">
        <v>692</v>
      </c>
      <c r="C693" s="86" t="s">
        <v>1538</v>
      </c>
      <c r="D693" s="241">
        <f>COUNTIF($C$1:$C693,C693)</f>
        <v>1</v>
      </c>
      <c r="E693" s="241" t="str">
        <f t="shared" si="30"/>
        <v>Submit info to local health services1</v>
      </c>
      <c r="F693" s="86" t="s">
        <v>1493</v>
      </c>
      <c r="G693" s="242">
        <v>0.17070408163265308</v>
      </c>
      <c r="H693" s="245">
        <v>103.39022748164959</v>
      </c>
    </row>
    <row r="694" spans="1:8">
      <c r="A694" s="86" t="str">
        <v>hlh_sub_call</v>
      </c>
      <c r="B694" s="239">
        <v>693</v>
      </c>
      <c r="C694" s="86" t="s">
        <v>1538</v>
      </c>
      <c r="D694" s="241">
        <f>COUNTIF($C$1:$C694,C694)</f>
        <v>2</v>
      </c>
      <c r="E694" s="241" t="str">
        <f t="shared" si="30"/>
        <v>Submit info to local health services2</v>
      </c>
      <c r="F694" s="86" t="s">
        <v>1495</v>
      </c>
      <c r="G694" s="242">
        <v>0.38190816326530597</v>
      </c>
      <c r="H694" s="245">
        <v>99.919992428503136</v>
      </c>
    </row>
    <row r="695" spans="1:8">
      <c r="A695" s="86" t="str">
        <v>hlh_sub_email</v>
      </c>
      <c r="B695" s="239">
        <v>694</v>
      </c>
      <c r="C695" s="86" t="s">
        <v>1538</v>
      </c>
      <c r="D695" s="241">
        <f>COUNTIF($C$1:$C695,C695)</f>
        <v>3</v>
      </c>
      <c r="E695" s="241" t="str">
        <f t="shared" si="30"/>
        <v>Submit info to local health services3</v>
      </c>
      <c r="F695" s="86" t="s">
        <v>1050</v>
      </c>
      <c r="G695" s="242">
        <v>0.27712244897959176</v>
      </c>
      <c r="H695" s="245">
        <v>100.1293593556571</v>
      </c>
    </row>
    <row r="696" spans="1:8">
      <c r="A696" s="86" t="str">
        <v>hlh_sub_f2f</v>
      </c>
      <c r="B696" s="239">
        <v>695</v>
      </c>
      <c r="C696" s="86" t="s">
        <v>1538</v>
      </c>
      <c r="D696" s="241">
        <f>COUNTIF($C$1:$C696,C696)</f>
        <v>4</v>
      </c>
      <c r="E696" s="241" t="str">
        <f t="shared" si="30"/>
        <v>Submit info to local health services4</v>
      </c>
      <c r="F696" s="86" t="s">
        <v>1498</v>
      </c>
      <c r="G696" s="242">
        <v>0.41596938775510206</v>
      </c>
      <c r="H696" s="245">
        <v>103.22590974195546</v>
      </c>
    </row>
    <row r="697" spans="1:8">
      <c r="A697" s="86" t="str">
        <v>hlh_sub_mail</v>
      </c>
      <c r="B697" s="239">
        <v>696</v>
      </c>
      <c r="C697" s="86" t="s">
        <v>1538</v>
      </c>
      <c r="D697" s="241">
        <f>COUNTIF($C$1:$C697,C697)</f>
        <v>5</v>
      </c>
      <c r="E697" s="241" t="str">
        <f t="shared" si="30"/>
        <v>Submit info to local health services5</v>
      </c>
      <c r="F697" s="86" t="s">
        <v>1500</v>
      </c>
      <c r="G697" s="242">
        <v>0.11765306122448979</v>
      </c>
      <c r="H697" s="245">
        <v>98.45611216040983</v>
      </c>
    </row>
    <row r="698" spans="1:8">
      <c r="A698" s="86" t="str">
        <v>hlh_sub_txt</v>
      </c>
      <c r="B698" s="239">
        <v>697</v>
      </c>
      <c r="C698" s="86" t="s">
        <v>1538</v>
      </c>
      <c r="D698" s="241">
        <f>COUNTIF($C$1:$C698,C698)</f>
        <v>6</v>
      </c>
      <c r="E698" s="241" t="str">
        <f t="shared" si="30"/>
        <v>Submit info to local health services6</v>
      </c>
      <c r="F698" s="86" t="s">
        <v>1502</v>
      </c>
      <c r="G698" s="242">
        <v>0.11104081632653061</v>
      </c>
      <c r="H698" s="245">
        <v>105.64848463472229</v>
      </c>
    </row>
    <row r="699" spans="1:8">
      <c r="A699" s="86" t="str">
        <v>hlh_sub_web</v>
      </c>
      <c r="B699" s="239">
        <v>698</v>
      </c>
      <c r="C699" s="86" t="s">
        <v>1538</v>
      </c>
      <c r="D699" s="241">
        <f>COUNTIF($C$1:$C699,C699)</f>
        <v>7</v>
      </c>
      <c r="E699" s="241" t="str">
        <f t="shared" si="30"/>
        <v>Submit info to local health services7</v>
      </c>
      <c r="F699" s="86" t="s">
        <v>1504</v>
      </c>
      <c r="G699" s="242">
        <v>0.26247959183673469</v>
      </c>
      <c r="H699" s="245">
        <v>97.97727945781331</v>
      </c>
    </row>
    <row r="700" spans="1:8">
      <c r="A700" s="86" t="str">
        <v>hlh_mark_app</v>
      </c>
      <c r="B700" s="239">
        <v>699</v>
      </c>
      <c r="C700" s="86" t="s">
        <v>1546</v>
      </c>
      <c r="D700" s="241">
        <f>COUNTIF($C$1:$C700,C700)</f>
        <v>1</v>
      </c>
      <c r="E700" s="241" t="str">
        <f t="shared" si="30"/>
        <v>Get info/marketing on local health services1</v>
      </c>
      <c r="F700" s="86" t="s">
        <v>1493</v>
      </c>
      <c r="G700" s="242">
        <v>0.14115306122448978</v>
      </c>
      <c r="H700" s="245">
        <v>103.60037994222053</v>
      </c>
    </row>
    <row r="701" spans="1:8">
      <c r="A701" s="86" t="str">
        <v>hlh_mark_call</v>
      </c>
      <c r="B701" s="239">
        <v>700</v>
      </c>
      <c r="C701" s="86" t="s">
        <v>1546</v>
      </c>
      <c r="D701" s="241">
        <f>COUNTIF($C$1:$C701,C701)</f>
        <v>2</v>
      </c>
      <c r="E701" s="241" t="str">
        <f t="shared" si="30"/>
        <v>Get info/marketing on local health services2</v>
      </c>
      <c r="F701" s="86" t="s">
        <v>1495</v>
      </c>
      <c r="G701" s="242">
        <v>0.26816326530612244</v>
      </c>
      <c r="H701" s="245">
        <v>103.53184946202553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0.28048979591836731</v>
      </c>
      <c r="H703" s="245">
        <v>106.76633916054215</v>
      </c>
    </row>
    <row r="704" spans="1:8">
      <c r="A704" s="86" t="str">
        <v>hlh_mark_mail</v>
      </c>
      <c r="B704" s="239">
        <v>703</v>
      </c>
      <c r="C704" s="86" t="s">
        <v>1546</v>
      </c>
      <c r="D704" s="241">
        <f>COUNTIF($C$1:$C704,C704)</f>
        <v>5</v>
      </c>
      <c r="E704" s="241" t="str">
        <f t="shared" si="30"/>
        <v>Get info/marketing on local health services5</v>
      </c>
      <c r="F704" s="86" t="s">
        <v>1500</v>
      </c>
      <c r="G704" s="242">
        <v>0.19083673469387757</v>
      </c>
      <c r="H704" s="245">
        <v>106.55568232283814</v>
      </c>
    </row>
    <row r="705" spans="1:8">
      <c r="A705" s="86" t="str">
        <v>hlh_mark_txt</v>
      </c>
      <c r="B705" s="239">
        <v>704</v>
      </c>
      <c r="C705" s="86" t="s">
        <v>1546</v>
      </c>
      <c r="D705" s="241">
        <f>COUNTIF($C$1:$C705,C705)</f>
        <v>6</v>
      </c>
      <c r="E705" s="241" t="str">
        <f t="shared" si="30"/>
        <v>Get info/marketing on local health services6</v>
      </c>
      <c r="F705" s="86" t="s">
        <v>1502</v>
      </c>
      <c r="G705" s="242">
        <v>0.14209183673469386</v>
      </c>
      <c r="H705" s="245">
        <v>102.29350993885235</v>
      </c>
    </row>
    <row r="706" spans="1:8">
      <c r="A706" s="86" t="str">
        <v>hlh_mark_web</v>
      </c>
      <c r="B706" s="239">
        <v>705</v>
      </c>
      <c r="C706" s="86" t="s">
        <v>1546</v>
      </c>
      <c r="D706" s="241">
        <f>COUNTIF($C$1:$C706,C706)</f>
        <v>7</v>
      </c>
      <c r="E706" s="241" t="str">
        <f t="shared" si="30"/>
        <v>Get info/marketing on local health services7</v>
      </c>
      <c r="F706" s="86" t="s">
        <v>1504</v>
      </c>
      <c r="G706" s="242">
        <v>0.25252040816326532</v>
      </c>
      <c r="H706" s="245">
        <v>96.501576253132143</v>
      </c>
    </row>
    <row r="707" spans="1:8">
      <c r="A707" s="86" t="str">
        <v>hlh_res_app</v>
      </c>
      <c r="B707" s="239">
        <v>706</v>
      </c>
      <c r="C707" s="86" t="s">
        <v>1554</v>
      </c>
      <c r="D707" s="241">
        <f>COUNTIF($C$1:$C707,C707)</f>
        <v>1</v>
      </c>
      <c r="E707" s="241" t="str">
        <f t="shared" ref="E707:E770" si="31">C707&amp;D707</f>
        <v>Research local health services1</v>
      </c>
      <c r="F707" s="86" t="s">
        <v>1493</v>
      </c>
      <c r="G707" s="242">
        <v>0.1468877551020408</v>
      </c>
      <c r="H707" s="245">
        <v>112.69791871336649</v>
      </c>
    </row>
    <row r="708" spans="1:8">
      <c r="A708" s="86" t="str">
        <v>hlh_res_call</v>
      </c>
      <c r="B708" s="239">
        <v>707</v>
      </c>
      <c r="C708" s="86" t="s">
        <v>1554</v>
      </c>
      <c r="D708" s="241">
        <f>COUNTIF($C$1:$C708,C708)</f>
        <v>2</v>
      </c>
      <c r="E708" s="241" t="str">
        <f t="shared" si="31"/>
        <v>Research local health services2</v>
      </c>
      <c r="F708" s="86" t="s">
        <v>1495</v>
      </c>
      <c r="G708" s="242">
        <v>0.32375510204081637</v>
      </c>
      <c r="H708" s="245">
        <v>100.33775665893134</v>
      </c>
    </row>
    <row r="709" spans="1:8">
      <c r="A709" s="86" t="str">
        <v>hlh_res_email</v>
      </c>
      <c r="B709" s="239">
        <v>708</v>
      </c>
      <c r="C709" s="86" t="s">
        <v>1554</v>
      </c>
      <c r="D709" s="241">
        <f>COUNTIF($C$1:$C709,C709)</f>
        <v>3</v>
      </c>
      <c r="E709" s="241" t="str">
        <f t="shared" si="31"/>
        <v>Research local health services3</v>
      </c>
      <c r="F709" s="86" t="s">
        <v>1050</v>
      </c>
      <c r="G709" s="242">
        <v>0.21617346938775517</v>
      </c>
      <c r="H709" s="245">
        <v>105.75745138104145</v>
      </c>
    </row>
    <row r="710" spans="1:8">
      <c r="A710" s="86" t="str">
        <v>hlh_res_f2f</v>
      </c>
      <c r="B710" s="239">
        <v>709</v>
      </c>
      <c r="C710" s="86" t="s">
        <v>1554</v>
      </c>
      <c r="D710" s="241">
        <f>COUNTIF($C$1:$C710,C710)</f>
        <v>4</v>
      </c>
      <c r="E710" s="241" t="str">
        <f t="shared" si="31"/>
        <v>Research local health services4</v>
      </c>
      <c r="F710" s="86" t="s">
        <v>1498</v>
      </c>
      <c r="G710" s="242">
        <v>0.31276530612244896</v>
      </c>
      <c r="H710" s="245">
        <v>106.05856287885369</v>
      </c>
    </row>
    <row r="711" spans="1:8">
      <c r="A711" s="86" t="str">
        <v>hlh_res_mail</v>
      </c>
      <c r="B711" s="239">
        <v>710</v>
      </c>
      <c r="C711" s="86" t="s">
        <v>1554</v>
      </c>
      <c r="D711" s="241">
        <f>COUNTIF($C$1:$C711,C711)</f>
        <v>5</v>
      </c>
      <c r="E711" s="241" t="str">
        <f t="shared" si="31"/>
        <v>Research local health services5</v>
      </c>
      <c r="F711" s="86" t="s">
        <v>1500</v>
      </c>
      <c r="G711" s="242">
        <v>8.6081632653061221E-2</v>
      </c>
      <c r="H711" s="245">
        <v>111.9365349331047</v>
      </c>
    </row>
    <row r="712" spans="1:8">
      <c r="A712" s="86" t="str">
        <v>hlh_res_txt</v>
      </c>
      <c r="B712" s="239">
        <v>711</v>
      </c>
      <c r="C712" s="86" t="s">
        <v>1554</v>
      </c>
      <c r="D712" s="241">
        <f>COUNTIF($C$1:$C712,C712)</f>
        <v>6</v>
      </c>
      <c r="E712" s="241" t="str">
        <f t="shared" si="31"/>
        <v>Research local health services6</v>
      </c>
      <c r="F712" s="86" t="s">
        <v>1502</v>
      </c>
      <c r="G712" s="242">
        <v>9.0836734693877541E-2</v>
      </c>
      <c r="H712" s="245">
        <v>105.63733315144516</v>
      </c>
    </row>
    <row r="713" spans="1:8">
      <c r="A713" s="86" t="str">
        <v>hlh_res_web</v>
      </c>
      <c r="B713" s="239">
        <v>712</v>
      </c>
      <c r="C713" s="86" t="s">
        <v>1554</v>
      </c>
      <c r="D713" s="241">
        <f>COUNTIF($C$1:$C713,C713)</f>
        <v>7</v>
      </c>
      <c r="E713" s="241" t="str">
        <f t="shared" si="31"/>
        <v>Research local health services7</v>
      </c>
      <c r="F713" s="86" t="s">
        <v>1504</v>
      </c>
      <c r="G713" s="242">
        <v>0.32172448979591839</v>
      </c>
      <c r="H713" s="245">
        <v>96.79092173251459</v>
      </c>
    </row>
    <row r="714" spans="1:8">
      <c r="A714" s="86" t="str">
        <v>loc_enqc_app</v>
      </c>
      <c r="B714" s="239">
        <v>713</v>
      </c>
      <c r="C714" s="86" t="s">
        <v>1562</v>
      </c>
      <c r="D714" s="241">
        <f>COUNTIF($C$1:$C714,C714)</f>
        <v>1</v>
      </c>
      <c r="E714" s="241" t="str">
        <f t="shared" si="31"/>
        <v>Make enquiry on local services, events, news1</v>
      </c>
      <c r="F714" s="86" t="s">
        <v>1493</v>
      </c>
      <c r="G714" s="242">
        <v>0.11179591836734694</v>
      </c>
      <c r="H714" s="245">
        <v>102.82970763415169</v>
      </c>
    </row>
    <row r="715" spans="1:8">
      <c r="A715" s="86" t="str">
        <v>loc_enqc_call</v>
      </c>
      <c r="B715" s="239">
        <v>714</v>
      </c>
      <c r="C715" s="86" t="s">
        <v>1562</v>
      </c>
      <c r="D715" s="241">
        <f>COUNTIF($C$1:$C715,C715)</f>
        <v>2</v>
      </c>
      <c r="E715" s="241" t="str">
        <f t="shared" si="31"/>
        <v>Make enquiry on local services, events, news2</v>
      </c>
      <c r="F715" s="86" t="s">
        <v>1495</v>
      </c>
      <c r="G715" s="242">
        <v>0.3507244897959183</v>
      </c>
      <c r="H715" s="245">
        <v>101.13693514765112</v>
      </c>
    </row>
    <row r="716" spans="1:8">
      <c r="A716" s="86" t="str">
        <v>loc_enqc_email</v>
      </c>
      <c r="B716" s="239">
        <v>715</v>
      </c>
      <c r="C716" s="86" t="s">
        <v>1562</v>
      </c>
      <c r="D716" s="241">
        <f>COUNTIF($C$1:$C716,C716)</f>
        <v>3</v>
      </c>
      <c r="E716" s="241" t="str">
        <f t="shared" si="31"/>
        <v>Make enquiry on local services, events, news3</v>
      </c>
      <c r="F716" s="86" t="s">
        <v>1050</v>
      </c>
      <c r="G716" s="242">
        <v>0.39329591836734701</v>
      </c>
      <c r="H716" s="245">
        <v>98.3152510505723</v>
      </c>
    </row>
    <row r="717" spans="1:8">
      <c r="A717" s="86" t="str">
        <v>loc_enqc_f2f</v>
      </c>
      <c r="B717" s="239">
        <v>716</v>
      </c>
      <c r="C717" s="86" t="s">
        <v>1562</v>
      </c>
      <c r="D717" s="241">
        <f>COUNTIF($C$1:$C717,C717)</f>
        <v>4</v>
      </c>
      <c r="E717" s="241" t="str">
        <f t="shared" si="31"/>
        <v>Make enquiry on local services, events, news4</v>
      </c>
      <c r="F717" s="86" t="s">
        <v>1498</v>
      </c>
      <c r="G717" s="242">
        <v>0.21165306122448985</v>
      </c>
      <c r="H717" s="245">
        <v>108.36599495546308</v>
      </c>
    </row>
    <row r="718" spans="1:8">
      <c r="A718" s="86" t="str">
        <v>loc_enqc_mail</v>
      </c>
      <c r="B718" s="239">
        <v>717</v>
      </c>
      <c r="C718" s="86" t="s">
        <v>1562</v>
      </c>
      <c r="D718" s="241">
        <f>COUNTIF($C$1:$C718,C718)</f>
        <v>5</v>
      </c>
      <c r="E718" s="241" t="str">
        <f t="shared" si="31"/>
        <v>Make enquiry on local services, events, news5</v>
      </c>
      <c r="F718" s="86" t="s">
        <v>1500</v>
      </c>
      <c r="G718" s="242">
        <v>0.11836734693877549</v>
      </c>
      <c r="H718" s="245">
        <v>99.92143674881882</v>
      </c>
    </row>
    <row r="719" spans="1:8">
      <c r="A719" s="86" t="str">
        <v>loc_enqc_txt</v>
      </c>
      <c r="B719" s="239">
        <v>718</v>
      </c>
      <c r="C719" s="86" t="s">
        <v>1562</v>
      </c>
      <c r="D719" s="241">
        <f>COUNTIF($C$1:$C719,C719)</f>
        <v>6</v>
      </c>
      <c r="E719" s="241" t="str">
        <f t="shared" si="31"/>
        <v>Make enquiry on local services, events, news6</v>
      </c>
      <c r="F719" s="86" t="s">
        <v>1502</v>
      </c>
      <c r="G719" s="242">
        <v>6.9336734693877536E-2</v>
      </c>
      <c r="H719" s="245">
        <v>107.70150638885718</v>
      </c>
    </row>
    <row r="720" spans="1:8">
      <c r="A720" s="86" t="str">
        <v>loc_enqc_web</v>
      </c>
      <c r="B720" s="239">
        <v>719</v>
      </c>
      <c r="C720" s="86" t="s">
        <v>1562</v>
      </c>
      <c r="D720" s="241">
        <f>COUNTIF($C$1:$C720,C720)</f>
        <v>7</v>
      </c>
      <c r="E720" s="241" t="str">
        <f t="shared" si="31"/>
        <v>Make enquiry on local services, events, news7</v>
      </c>
      <c r="F720" s="86" t="s">
        <v>1504</v>
      </c>
      <c r="G720" s="242">
        <v>0.24626530612244898</v>
      </c>
      <c r="H720" s="245">
        <v>98.578543575446503</v>
      </c>
    </row>
    <row r="721" spans="1:8">
      <c r="A721" s="86" t="str">
        <v>loc_sub_app</v>
      </c>
      <c r="B721" s="239">
        <v>720</v>
      </c>
      <c r="C721" s="86" t="s">
        <v>1570</v>
      </c>
      <c r="D721" s="241">
        <f>COUNTIF($C$1:$C721,C721)</f>
        <v>1</v>
      </c>
      <c r="E721" s="241" t="str">
        <f t="shared" si="31"/>
        <v>Submit info to local services, events, news1</v>
      </c>
      <c r="F721" s="86" t="s">
        <v>1493</v>
      </c>
      <c r="G721" s="242">
        <v>0.15881632653061223</v>
      </c>
      <c r="H721" s="245">
        <v>109.45349550792392</v>
      </c>
    </row>
    <row r="722" spans="1:8">
      <c r="A722" s="86" t="str">
        <v>loc_sub_call</v>
      </c>
      <c r="B722" s="239">
        <v>721</v>
      </c>
      <c r="C722" s="86" t="s">
        <v>1570</v>
      </c>
      <c r="D722" s="241">
        <f>COUNTIF($C$1:$C722,C722)</f>
        <v>2</v>
      </c>
      <c r="E722" s="241" t="str">
        <f t="shared" si="31"/>
        <v>Submit info to local services, events, news2</v>
      </c>
      <c r="F722" s="86" t="s">
        <v>1495</v>
      </c>
      <c r="G722" s="242">
        <v>0.19364285714285714</v>
      </c>
      <c r="H722" s="245">
        <v>104.30276960220444</v>
      </c>
    </row>
    <row r="723" spans="1:8">
      <c r="A723" s="86" t="str">
        <v>loc_sub_email</v>
      </c>
      <c r="B723" s="239">
        <v>722</v>
      </c>
      <c r="C723" s="86" t="s">
        <v>1570</v>
      </c>
      <c r="D723" s="241">
        <f>COUNTIF($C$1:$C723,C723)</f>
        <v>3</v>
      </c>
      <c r="E723" s="241" t="str">
        <f t="shared" si="31"/>
        <v>Submit info to local services, events, news3</v>
      </c>
      <c r="F723" s="86" t="s">
        <v>1050</v>
      </c>
      <c r="G723" s="242">
        <v>0.32930612244897955</v>
      </c>
      <c r="H723" s="245">
        <v>99.759078988711764</v>
      </c>
    </row>
    <row r="724" spans="1:8">
      <c r="A724" s="86" t="str">
        <v>loc_sub_f2f</v>
      </c>
      <c r="B724" s="239">
        <v>723</v>
      </c>
      <c r="C724" s="86" t="s">
        <v>1570</v>
      </c>
      <c r="D724" s="241">
        <f>COUNTIF($C$1:$C724,C724)</f>
        <v>4</v>
      </c>
      <c r="E724" s="241" t="str">
        <f t="shared" si="31"/>
        <v>Submit info to local services, events, news4</v>
      </c>
      <c r="F724" s="86" t="s">
        <v>1498</v>
      </c>
      <c r="G724" s="242">
        <v>0.17025510204081631</v>
      </c>
      <c r="H724" s="245">
        <v>106.56883958818449</v>
      </c>
    </row>
    <row r="725" spans="1:8">
      <c r="A725" s="86" t="str">
        <v>loc_sub_mail</v>
      </c>
      <c r="B725" s="239">
        <v>724</v>
      </c>
      <c r="C725" s="86" t="s">
        <v>1570</v>
      </c>
      <c r="D725" s="241">
        <f>COUNTIF($C$1:$C725,C725)</f>
        <v>5</v>
      </c>
      <c r="E725" s="241" t="str">
        <f t="shared" si="31"/>
        <v>Submit info to local services, events, news5</v>
      </c>
      <c r="F725" s="86" t="s">
        <v>1500</v>
      </c>
      <c r="G725" s="242">
        <v>0.1278469387755102</v>
      </c>
      <c r="H725" s="245">
        <v>102.3502249766092</v>
      </c>
    </row>
    <row r="726" spans="1:8">
      <c r="A726" s="86" t="str">
        <v>loc_sub_txt</v>
      </c>
      <c r="B726" s="239">
        <v>725</v>
      </c>
      <c r="C726" s="86" t="s">
        <v>1570</v>
      </c>
      <c r="D726" s="241">
        <f>COUNTIF($C$1:$C726,C726)</f>
        <v>6</v>
      </c>
      <c r="E726" s="241" t="str">
        <f t="shared" si="31"/>
        <v>Submit info to local services, events, news6</v>
      </c>
      <c r="F726" s="86" t="s">
        <v>1502</v>
      </c>
      <c r="G726" s="242">
        <v>9.2244897959183669E-2</v>
      </c>
      <c r="H726" s="245">
        <v>109.89433893579923</v>
      </c>
    </row>
    <row r="727" spans="1:8">
      <c r="A727" s="86" t="str">
        <v>loc_sub_web</v>
      </c>
      <c r="B727" s="239">
        <v>726</v>
      </c>
      <c r="C727" s="86" t="s">
        <v>1570</v>
      </c>
      <c r="D727" s="241">
        <f>COUNTIF($C$1:$C727,C727)</f>
        <v>7</v>
      </c>
      <c r="E727" s="241" t="str">
        <f t="shared" si="31"/>
        <v>Submit info to local services, events, news7</v>
      </c>
      <c r="F727" s="86" t="s">
        <v>1504</v>
      </c>
      <c r="G727" s="242">
        <v>0.27976530612244899</v>
      </c>
      <c r="H727" s="245">
        <v>98.818508887353815</v>
      </c>
    </row>
    <row r="728" spans="1:8">
      <c r="A728" s="86" t="str">
        <v>loc_mark_app</v>
      </c>
      <c r="B728" s="239">
        <v>727</v>
      </c>
      <c r="C728" s="86" t="s">
        <v>1578</v>
      </c>
      <c r="D728" s="241">
        <f>COUNTIF($C$1:$C728,C728)</f>
        <v>1</v>
      </c>
      <c r="E728" s="241" t="str">
        <f t="shared" si="31"/>
        <v>Get info/marketing on local services, events, news1</v>
      </c>
      <c r="F728" s="86" t="s">
        <v>1493</v>
      </c>
      <c r="G728" s="242">
        <v>0.14304081632653062</v>
      </c>
      <c r="H728" s="245">
        <v>107.82036690428478</v>
      </c>
    </row>
    <row r="729" spans="1:8">
      <c r="A729" s="86" t="str">
        <v>loc_mark_call</v>
      </c>
      <c r="B729" s="239">
        <v>728</v>
      </c>
      <c r="C729" s="86" t="s">
        <v>1578</v>
      </c>
      <c r="D729" s="241">
        <f>COUNTIF($C$1:$C729,C729)</f>
        <v>2</v>
      </c>
      <c r="E729" s="241" t="str">
        <f t="shared" si="31"/>
        <v>Get info/marketing on local services, events, news2</v>
      </c>
      <c r="F729" s="86" t="s">
        <v>1495</v>
      </c>
      <c r="G729" s="242">
        <v>0.16226530612244905</v>
      </c>
      <c r="H729" s="245">
        <v>102.74988146926761</v>
      </c>
    </row>
    <row r="730" spans="1:8">
      <c r="A730" s="86" t="str">
        <v>loc_mark_email</v>
      </c>
      <c r="B730" s="239">
        <v>729</v>
      </c>
      <c r="C730" s="86" t="s">
        <v>1578</v>
      </c>
      <c r="D730" s="241">
        <f>COUNTIF($C$1:$C730,C730)</f>
        <v>3</v>
      </c>
      <c r="E730" s="241" t="str">
        <f t="shared" si="31"/>
        <v>Get info/marketing on local services, events, news3</v>
      </c>
      <c r="F730" s="86" t="s">
        <v>1050</v>
      </c>
      <c r="G730" s="242">
        <v>0.34417346938775512</v>
      </c>
      <c r="H730" s="245">
        <v>101.02518990384786</v>
      </c>
    </row>
    <row r="731" spans="1:8">
      <c r="A731" s="86" t="str">
        <v>loc_mark_f2f</v>
      </c>
      <c r="B731" s="239">
        <v>730</v>
      </c>
      <c r="C731" s="86" t="s">
        <v>1578</v>
      </c>
      <c r="D731" s="241">
        <f>COUNTIF($C$1:$C731,C731)</f>
        <v>4</v>
      </c>
      <c r="E731" s="241" t="str">
        <f t="shared" si="31"/>
        <v>Get info/marketing on local services, events, news4</v>
      </c>
      <c r="F731" s="86" t="s">
        <v>1498</v>
      </c>
      <c r="G731" s="242">
        <v>0.14703061224489797</v>
      </c>
      <c r="H731" s="245">
        <v>108.72874689010006</v>
      </c>
    </row>
    <row r="732" spans="1:8">
      <c r="A732" s="86" t="str">
        <v>loc_mark_mail</v>
      </c>
      <c r="B732" s="239">
        <v>731</v>
      </c>
      <c r="C732" s="86" t="s">
        <v>1578</v>
      </c>
      <c r="D732" s="241">
        <f>COUNTIF($C$1:$C732,C732)</f>
        <v>5</v>
      </c>
      <c r="E732" s="241" t="str">
        <f t="shared" si="31"/>
        <v>Get info/marketing on local services, events, news5</v>
      </c>
      <c r="F732" s="86" t="s">
        <v>1500</v>
      </c>
      <c r="G732" s="242">
        <v>0.15741836734693879</v>
      </c>
      <c r="H732" s="245">
        <v>99.946406191618195</v>
      </c>
    </row>
    <row r="733" spans="1:8">
      <c r="A733" s="86" t="str">
        <v>loc_mark_txt</v>
      </c>
      <c r="B733" s="239">
        <v>732</v>
      </c>
      <c r="C733" s="86" t="s">
        <v>1578</v>
      </c>
      <c r="D733" s="241">
        <f>COUNTIF($C$1:$C733,C733)</f>
        <v>6</v>
      </c>
      <c r="E733" s="241" t="str">
        <f t="shared" si="31"/>
        <v>Get info/marketing on local services, events, news6</v>
      </c>
      <c r="F733" s="86" t="s">
        <v>1502</v>
      </c>
      <c r="G733" s="242">
        <v>0.11578571428571428</v>
      </c>
      <c r="H733" s="245">
        <v>110.24639923074757</v>
      </c>
    </row>
    <row r="734" spans="1:8">
      <c r="A734" s="86" t="str">
        <v>loc_mark_web</v>
      </c>
      <c r="B734" s="239">
        <v>733</v>
      </c>
      <c r="C734" s="86" t="s">
        <v>1578</v>
      </c>
      <c r="D734" s="241">
        <f>COUNTIF($C$1:$C734,C734)</f>
        <v>7</v>
      </c>
      <c r="E734" s="241" t="str">
        <f t="shared" si="31"/>
        <v>Get info/marketing on local services, events, news7</v>
      </c>
      <c r="F734" s="86" t="s">
        <v>1504</v>
      </c>
      <c r="G734" s="242">
        <v>0.24658163265306121</v>
      </c>
      <c r="H734" s="245">
        <v>100.43966399594343</v>
      </c>
    </row>
    <row r="735" spans="1:8">
      <c r="A735" s="86" t="str">
        <v>loc_res_app</v>
      </c>
      <c r="B735" s="239">
        <v>734</v>
      </c>
      <c r="C735" s="86" t="s">
        <v>1586</v>
      </c>
      <c r="D735" s="241">
        <f>COUNTIF($C$1:$C735,C735)</f>
        <v>1</v>
      </c>
      <c r="E735" s="241" t="str">
        <f t="shared" si="31"/>
        <v>Research local services, events, news1</v>
      </c>
      <c r="F735" s="86" t="s">
        <v>1493</v>
      </c>
      <c r="G735" s="242">
        <v>0.13491836734693874</v>
      </c>
      <c r="H735" s="245">
        <v>109.57148939440278</v>
      </c>
    </row>
    <row r="736" spans="1:8">
      <c r="A736" s="86" t="str">
        <v>loc_res_call</v>
      </c>
      <c r="B736" s="239">
        <v>735</v>
      </c>
      <c r="C736" s="86" t="s">
        <v>1586</v>
      </c>
      <c r="D736" s="241">
        <f>COUNTIF($C$1:$C736,C736)</f>
        <v>2</v>
      </c>
      <c r="E736" s="241" t="str">
        <f t="shared" si="31"/>
        <v>Research local services, events, news2</v>
      </c>
      <c r="F736" s="86" t="s">
        <v>1495</v>
      </c>
      <c r="G736" s="242">
        <v>0.16581632653061221</v>
      </c>
      <c r="H736" s="245">
        <v>101.32161401069577</v>
      </c>
    </row>
    <row r="737" spans="1:8">
      <c r="A737" s="86" t="str">
        <v>loc_res_email</v>
      </c>
      <c r="B737" s="239">
        <v>736</v>
      </c>
      <c r="C737" s="86" t="s">
        <v>1586</v>
      </c>
      <c r="D737" s="241">
        <f>COUNTIF($C$1:$C737,C737)</f>
        <v>3</v>
      </c>
      <c r="E737" s="241" t="str">
        <f t="shared" si="31"/>
        <v>Research local services, events, news3</v>
      </c>
      <c r="F737" s="86" t="s">
        <v>1050</v>
      </c>
      <c r="G737" s="242">
        <v>0.25888775510204076</v>
      </c>
      <c r="H737" s="245">
        <v>101.36791035512083</v>
      </c>
    </row>
    <row r="738" spans="1:8">
      <c r="A738" s="86" t="str">
        <v>loc_res_f2f</v>
      </c>
      <c r="B738" s="239">
        <v>737</v>
      </c>
      <c r="C738" s="86" t="s">
        <v>1586</v>
      </c>
      <c r="D738" s="241">
        <f>COUNTIF($C$1:$C738,C738)</f>
        <v>4</v>
      </c>
      <c r="E738" s="241" t="str">
        <f t="shared" si="31"/>
        <v>Research local services, events, news4</v>
      </c>
      <c r="F738" s="86" t="s">
        <v>1498</v>
      </c>
      <c r="G738" s="242">
        <v>0.11631632653061226</v>
      </c>
      <c r="H738" s="245">
        <v>102.05731938591869</v>
      </c>
    </row>
    <row r="739" spans="1:8">
      <c r="A739" s="86" t="str">
        <v>loc_res_mail</v>
      </c>
      <c r="B739" s="239">
        <v>738</v>
      </c>
      <c r="C739" s="86" t="s">
        <v>1586</v>
      </c>
      <c r="D739" s="241">
        <f>COUNTIF($C$1:$C739,C739)</f>
        <v>5</v>
      </c>
      <c r="E739" s="241" t="str">
        <f t="shared" si="31"/>
        <v>Research local services, events, news5</v>
      </c>
      <c r="F739" s="86" t="s">
        <v>1500</v>
      </c>
      <c r="G739" s="242">
        <v>8.1214285714285697E-2</v>
      </c>
      <c r="H739" s="245">
        <v>107.12942160707983</v>
      </c>
    </row>
    <row r="740" spans="1:8">
      <c r="A740" s="86" t="str">
        <v>loc_res_txt</v>
      </c>
      <c r="B740" s="239">
        <v>739</v>
      </c>
      <c r="C740" s="86" t="s">
        <v>1586</v>
      </c>
      <c r="D740" s="241">
        <f>COUNTIF($C$1:$C740,C740)</f>
        <v>6</v>
      </c>
      <c r="E740" s="241" t="str">
        <f t="shared" si="31"/>
        <v>Research local services, events, news6</v>
      </c>
      <c r="F740" s="86" t="s">
        <v>1502</v>
      </c>
      <c r="G740" s="242">
        <v>7.7673469387755115E-2</v>
      </c>
      <c r="H740" s="245">
        <v>117.0850055110803</v>
      </c>
    </row>
    <row r="741" spans="1:8">
      <c r="A741" s="86" t="str">
        <v>loc_res_web</v>
      </c>
      <c r="B741" s="239">
        <v>740</v>
      </c>
      <c r="C741" s="86" t="s">
        <v>1586</v>
      </c>
      <c r="D741" s="241">
        <f>COUNTIF($C$1:$C741,C741)</f>
        <v>7</v>
      </c>
      <c r="E741" s="241" t="str">
        <f t="shared" si="31"/>
        <v>Research local services, events, news7</v>
      </c>
      <c r="F741" s="86" t="s">
        <v>1504</v>
      </c>
      <c r="G741" s="242">
        <v>0.31021428571428566</v>
      </c>
      <c r="H741" s="245">
        <v>99.46884037501448</v>
      </c>
    </row>
    <row r="742" spans="1:8">
      <c r="A742" s="86" t="str">
        <v>utl_enqc_app</v>
      </c>
      <c r="B742" s="239">
        <v>741</v>
      </c>
      <c r="C742" s="86" t="s">
        <v>1594</v>
      </c>
      <c r="D742" s="241">
        <f>COUNTIF($C$1:$C742,C742)</f>
        <v>1</v>
      </c>
      <c r="E742" s="241" t="str">
        <f t="shared" si="31"/>
        <v>Make enquiry on utilities1</v>
      </c>
      <c r="F742" s="86" t="s">
        <v>1493</v>
      </c>
      <c r="G742" s="242">
        <v>0.14429591836734693</v>
      </c>
      <c r="H742" s="245">
        <v>102.48313625921644</v>
      </c>
    </row>
    <row r="743" spans="1:8">
      <c r="A743" s="86" t="str">
        <v>utl_enqc_call</v>
      </c>
      <c r="B743" s="239">
        <v>742</v>
      </c>
      <c r="C743" s="86" t="s">
        <v>1594</v>
      </c>
      <c r="D743" s="241">
        <f>COUNTIF($C$1:$C743,C743)</f>
        <v>2</v>
      </c>
      <c r="E743" s="241" t="str">
        <f t="shared" si="31"/>
        <v>Make enquiry on utilities2</v>
      </c>
      <c r="F743" s="86" t="s">
        <v>1495</v>
      </c>
      <c r="G743" s="242">
        <v>0.35823469387755102</v>
      </c>
      <c r="H743" s="245">
        <v>99.876676211564799</v>
      </c>
    </row>
    <row r="744" spans="1:8">
      <c r="A744" s="86" t="str">
        <v>utl_enqc_email</v>
      </c>
      <c r="B744" s="239">
        <v>743</v>
      </c>
      <c r="C744" s="86" t="s">
        <v>1594</v>
      </c>
      <c r="D744" s="241">
        <f>COUNTIF($C$1:$C744,C744)</f>
        <v>3</v>
      </c>
      <c r="E744" s="241" t="str">
        <f t="shared" si="31"/>
        <v>Make enquiry on utilities3</v>
      </c>
      <c r="F744" s="86" t="s">
        <v>1050</v>
      </c>
      <c r="G744" s="242">
        <v>0.37000000000000005</v>
      </c>
      <c r="H744" s="245">
        <v>100.00718113205083</v>
      </c>
    </row>
    <row r="745" spans="1:8">
      <c r="A745" s="86" t="str">
        <v>utl_enqc_f2f</v>
      </c>
      <c r="B745" s="239">
        <v>744</v>
      </c>
      <c r="C745" s="86" t="s">
        <v>1594</v>
      </c>
      <c r="D745" s="241">
        <f>COUNTIF($C$1:$C745,C745)</f>
        <v>4</v>
      </c>
      <c r="E745" s="241" t="str">
        <f t="shared" si="31"/>
        <v>Make enquiry on utilities4</v>
      </c>
      <c r="F745" s="86" t="s">
        <v>1498</v>
      </c>
      <c r="G745" s="242">
        <v>0.20944897959183678</v>
      </c>
      <c r="H745" s="245">
        <v>103.6693404562055</v>
      </c>
    </row>
    <row r="746" spans="1:8">
      <c r="A746" s="86" t="str">
        <v>utl_enqc_mail</v>
      </c>
      <c r="B746" s="239">
        <v>745</v>
      </c>
      <c r="C746" s="86" t="s">
        <v>1594</v>
      </c>
      <c r="D746" s="241">
        <f>COUNTIF($C$1:$C746,C746)</f>
        <v>5</v>
      </c>
      <c r="E746" s="241" t="str">
        <f t="shared" si="31"/>
        <v>Make enquiry on utilities5</v>
      </c>
      <c r="F746" s="86" t="s">
        <v>1500</v>
      </c>
      <c r="G746" s="242">
        <v>0.12834693877551021</v>
      </c>
      <c r="H746" s="245">
        <v>93.562189042238515</v>
      </c>
    </row>
    <row r="747" spans="1:8">
      <c r="A747" s="86" t="str">
        <v>utl_enqc_txt</v>
      </c>
      <c r="B747" s="239">
        <v>746</v>
      </c>
      <c r="C747" s="86" t="s">
        <v>1594</v>
      </c>
      <c r="D747" s="241">
        <f>COUNTIF($C$1:$C747,C747)</f>
        <v>6</v>
      </c>
      <c r="E747" s="241" t="str">
        <f t="shared" si="31"/>
        <v>Make enquiry on utilities6</v>
      </c>
      <c r="F747" s="86" t="s">
        <v>1502</v>
      </c>
      <c r="G747" s="242">
        <v>8.0969387755102026E-2</v>
      </c>
      <c r="H747" s="245">
        <v>109.08434665082429</v>
      </c>
    </row>
    <row r="748" spans="1:8">
      <c r="A748" s="86" t="str">
        <v>utl_enqc_web</v>
      </c>
      <c r="B748" s="239">
        <v>747</v>
      </c>
      <c r="C748" s="86" t="s">
        <v>1594</v>
      </c>
      <c r="D748" s="241">
        <f>COUNTIF($C$1:$C748,C748)</f>
        <v>7</v>
      </c>
      <c r="E748" s="241" t="str">
        <f t="shared" si="31"/>
        <v>Make enquiry on utilities7</v>
      </c>
      <c r="F748" s="86" t="s">
        <v>1504</v>
      </c>
      <c r="G748" s="242">
        <v>0.29242857142857148</v>
      </c>
      <c r="H748" s="245">
        <v>100.10521473199503</v>
      </c>
    </row>
    <row r="749" spans="1:8">
      <c r="A749" s="86" t="str">
        <v>utl_sub_app</v>
      </c>
      <c r="B749" s="239">
        <v>748</v>
      </c>
      <c r="C749" s="86" t="s">
        <v>1602</v>
      </c>
      <c r="D749" s="241">
        <f>COUNTIF($C$1:$C749,C749)</f>
        <v>1</v>
      </c>
      <c r="E749" s="241" t="str">
        <f t="shared" si="31"/>
        <v>Submit info to on utilities1</v>
      </c>
      <c r="F749" s="86" t="s">
        <v>1493</v>
      </c>
      <c r="G749" s="242">
        <v>0.19852040816326541</v>
      </c>
      <c r="H749" s="245">
        <v>102.44492212458778</v>
      </c>
    </row>
    <row r="750" spans="1:8">
      <c r="A750" s="86" t="str">
        <v>utl_sub_call</v>
      </c>
      <c r="B750" s="239">
        <v>749</v>
      </c>
      <c r="C750" s="86" t="s">
        <v>1602</v>
      </c>
      <c r="D750" s="241">
        <f>COUNTIF($C$1:$C750,C750)</f>
        <v>2</v>
      </c>
      <c r="E750" s="241" t="str">
        <f t="shared" si="31"/>
        <v>Submit info to on utilities2</v>
      </c>
      <c r="F750" s="86" t="s">
        <v>1495</v>
      </c>
      <c r="G750" s="242">
        <v>0.27245918367346933</v>
      </c>
      <c r="H750" s="245">
        <v>103.74656490147606</v>
      </c>
    </row>
    <row r="751" spans="1:8">
      <c r="A751" s="86" t="str">
        <v>utl_sub_email</v>
      </c>
      <c r="B751" s="239">
        <v>750</v>
      </c>
      <c r="C751" s="86" t="s">
        <v>1602</v>
      </c>
      <c r="D751" s="241">
        <f>COUNTIF($C$1:$C751,C751)</f>
        <v>3</v>
      </c>
      <c r="E751" s="241" t="str">
        <f t="shared" si="31"/>
        <v>Submit info to on utilities3</v>
      </c>
      <c r="F751" s="86" t="s">
        <v>1050</v>
      </c>
      <c r="G751" s="242">
        <v>0.2833367346938776</v>
      </c>
      <c r="H751" s="245">
        <v>98.702444439591943</v>
      </c>
    </row>
    <row r="752" spans="1:8">
      <c r="A752" s="86" t="str">
        <v>utl_sub_f2f</v>
      </c>
      <c r="B752" s="239">
        <v>751</v>
      </c>
      <c r="C752" s="86" t="s">
        <v>1602</v>
      </c>
      <c r="D752" s="241">
        <f>COUNTIF($C$1:$C752,C752)</f>
        <v>4</v>
      </c>
      <c r="E752" s="241" t="str">
        <f t="shared" si="31"/>
        <v>Submit info to on utilities4</v>
      </c>
      <c r="F752" s="86" t="s">
        <v>1498</v>
      </c>
      <c r="G752" s="242">
        <v>0.19725510204081637</v>
      </c>
      <c r="H752" s="245">
        <v>103.62640137832679</v>
      </c>
    </row>
    <row r="753" spans="1:8">
      <c r="A753" s="86" t="str">
        <v>utl_sub_mail</v>
      </c>
      <c r="B753" s="239">
        <v>752</v>
      </c>
      <c r="C753" s="86" t="s">
        <v>1602</v>
      </c>
      <c r="D753" s="241">
        <f>COUNTIF($C$1:$C753,C753)</f>
        <v>5</v>
      </c>
      <c r="E753" s="241" t="str">
        <f t="shared" si="31"/>
        <v>Submit info to on utilities5</v>
      </c>
      <c r="F753" s="86" t="s">
        <v>1500</v>
      </c>
      <c r="G753" s="242">
        <v>0.12536734693877549</v>
      </c>
      <c r="H753" s="245">
        <v>101.06189370825591</v>
      </c>
    </row>
    <row r="754" spans="1:8">
      <c r="A754" s="86" t="str">
        <v>utl_sub_txt</v>
      </c>
      <c r="B754" s="239">
        <v>753</v>
      </c>
      <c r="C754" s="86" t="s">
        <v>1602</v>
      </c>
      <c r="D754" s="241">
        <f>COUNTIF($C$1:$C754,C754)</f>
        <v>6</v>
      </c>
      <c r="E754" s="241" t="str">
        <f t="shared" si="31"/>
        <v>Submit info to on utilities6</v>
      </c>
      <c r="F754" s="86" t="s">
        <v>1502</v>
      </c>
      <c r="G754" s="242">
        <v>8.5551020408163272E-2</v>
      </c>
      <c r="H754" s="245">
        <v>102.4811321088047</v>
      </c>
    </row>
    <row r="755" spans="1:8">
      <c r="A755" s="86" t="str">
        <v>utl_sub_web</v>
      </c>
      <c r="B755" s="239">
        <v>754</v>
      </c>
      <c r="C755" s="86" t="s">
        <v>1602</v>
      </c>
      <c r="D755" s="241">
        <f>COUNTIF($C$1:$C755,C755)</f>
        <v>7</v>
      </c>
      <c r="E755" s="241" t="str">
        <f t="shared" si="31"/>
        <v>Submit info to on utilities7</v>
      </c>
      <c r="F755" s="86" t="s">
        <v>1504</v>
      </c>
      <c r="G755" s="242">
        <v>0.32898979591836724</v>
      </c>
      <c r="H755" s="245">
        <v>99.639646531945274</v>
      </c>
    </row>
    <row r="756" spans="1:8">
      <c r="A756" s="86" t="str">
        <v>utl_mark_app</v>
      </c>
      <c r="B756" s="239">
        <v>755</v>
      </c>
      <c r="C756" s="86" t="s">
        <v>1610</v>
      </c>
      <c r="D756" s="241">
        <f>COUNTIF($C$1:$C756,C756)</f>
        <v>1</v>
      </c>
      <c r="E756" s="241" t="str">
        <f t="shared" si="31"/>
        <v>Get info/marketing on utilities1</v>
      </c>
      <c r="F756" s="86" t="s">
        <v>1493</v>
      </c>
      <c r="G756" s="242">
        <v>0.16003061224489798</v>
      </c>
      <c r="H756" s="245">
        <v>104.66265901300973</v>
      </c>
    </row>
    <row r="757" spans="1:8">
      <c r="A757" s="86" t="str">
        <v>utl_mark_call</v>
      </c>
      <c r="B757" s="239">
        <v>756</v>
      </c>
      <c r="C757" s="86" t="s">
        <v>1610</v>
      </c>
      <c r="D757" s="241">
        <f>COUNTIF($C$1:$C757,C757)</f>
        <v>2</v>
      </c>
      <c r="E757" s="241" t="str">
        <f t="shared" si="31"/>
        <v>Get info/marketing on utilities2</v>
      </c>
      <c r="F757" s="86" t="s">
        <v>1495</v>
      </c>
      <c r="G757" s="242">
        <v>0.22826530612244894</v>
      </c>
      <c r="H757" s="245">
        <v>105.66728035261046</v>
      </c>
    </row>
    <row r="758" spans="1:8">
      <c r="A758" s="86" t="str">
        <v>utl_mark_email</v>
      </c>
      <c r="B758" s="239">
        <v>757</v>
      </c>
      <c r="C758" s="86" t="s">
        <v>1610</v>
      </c>
      <c r="D758" s="241">
        <f>COUNTIF($C$1:$C758,C758)</f>
        <v>3</v>
      </c>
      <c r="E758" s="241" t="str">
        <f t="shared" si="31"/>
        <v>Get info/marketing on utilities3</v>
      </c>
      <c r="F758" s="86" t="s">
        <v>1050</v>
      </c>
      <c r="G758" s="242">
        <v>0.3366020408163265</v>
      </c>
      <c r="H758" s="245">
        <v>103.02475327746885</v>
      </c>
    </row>
    <row r="759" spans="1:8">
      <c r="A759" s="86" t="str">
        <v>utl_mark_f2f</v>
      </c>
      <c r="B759" s="239">
        <v>758</v>
      </c>
      <c r="C759" s="86" t="s">
        <v>1610</v>
      </c>
      <c r="D759" s="241">
        <f>COUNTIF($C$1:$C759,C759)</f>
        <v>4</v>
      </c>
      <c r="E759" s="241" t="str">
        <f t="shared" si="31"/>
        <v>Get info/marketing on utilities4</v>
      </c>
      <c r="F759" s="86" t="s">
        <v>1498</v>
      </c>
      <c r="G759" s="242">
        <v>0.17783673469387756</v>
      </c>
      <c r="H759" s="245">
        <v>106.82848980185089</v>
      </c>
    </row>
    <row r="760" spans="1:8">
      <c r="A760" s="86" t="str">
        <v>utl_mark_mail</v>
      </c>
      <c r="B760" s="239">
        <v>759</v>
      </c>
      <c r="C760" s="86" t="s">
        <v>1610</v>
      </c>
      <c r="D760" s="241">
        <f>COUNTIF($C$1:$C760,C760)</f>
        <v>5</v>
      </c>
      <c r="E760" s="241" t="str">
        <f t="shared" si="31"/>
        <v>Get info/marketing on utilities5</v>
      </c>
      <c r="F760" s="86" t="s">
        <v>1500</v>
      </c>
      <c r="G760" s="242">
        <v>0.19378571428571431</v>
      </c>
      <c r="H760" s="245">
        <v>100.19116322423325</v>
      </c>
    </row>
    <row r="761" spans="1:8">
      <c r="A761" s="86" t="str">
        <v>utl_mark_txt</v>
      </c>
      <c r="B761" s="239">
        <v>760</v>
      </c>
      <c r="C761" s="86" t="s">
        <v>1610</v>
      </c>
      <c r="D761" s="241">
        <f>COUNTIF($C$1:$C761,C761)</f>
        <v>6</v>
      </c>
      <c r="E761" s="241" t="str">
        <f t="shared" si="31"/>
        <v>Get info/marketing on utilities6</v>
      </c>
      <c r="F761" s="86" t="s">
        <v>1502</v>
      </c>
      <c r="G761" s="242">
        <v>9.6010204081632619E-2</v>
      </c>
      <c r="H761" s="245">
        <v>108.34629206132603</v>
      </c>
    </row>
    <row r="762" spans="1:8">
      <c r="A762" s="86" t="str">
        <v>utl_mark_web</v>
      </c>
      <c r="B762" s="239">
        <v>761</v>
      </c>
      <c r="C762" s="86" t="s">
        <v>1610</v>
      </c>
      <c r="D762" s="241">
        <f>COUNTIF($C$1:$C762,C762)</f>
        <v>7</v>
      </c>
      <c r="E762" s="241" t="str">
        <f t="shared" si="31"/>
        <v>Get info/marketing on utilities7</v>
      </c>
      <c r="F762" s="86" t="s">
        <v>1504</v>
      </c>
      <c r="G762" s="242">
        <v>0.3115612244897959</v>
      </c>
      <c r="H762" s="245">
        <v>100.31911145230028</v>
      </c>
    </row>
    <row r="763" spans="1:8">
      <c r="A763" s="86" t="str">
        <v>utl_res_app</v>
      </c>
      <c r="B763" s="239">
        <v>762</v>
      </c>
      <c r="C763" s="86" t="s">
        <v>1618</v>
      </c>
      <c r="D763" s="241">
        <f>COUNTIF($C$1:$C763,C763)</f>
        <v>1</v>
      </c>
      <c r="E763" s="241" t="str">
        <f t="shared" si="31"/>
        <v>Research utilities1</v>
      </c>
      <c r="F763" s="86" t="s">
        <v>1493</v>
      </c>
      <c r="G763" s="242">
        <v>0.15555102040816329</v>
      </c>
      <c r="H763" s="245">
        <v>109.04360296806202</v>
      </c>
    </row>
    <row r="764" spans="1:8">
      <c r="A764" s="86" t="str">
        <v>utl_res_call</v>
      </c>
      <c r="B764" s="239">
        <v>763</v>
      </c>
      <c r="C764" s="86" t="s">
        <v>1618</v>
      </c>
      <c r="D764" s="241">
        <f>COUNTIF($C$1:$C764,C764)</f>
        <v>2</v>
      </c>
      <c r="E764" s="241" t="str">
        <f t="shared" si="31"/>
        <v>Research utilities2</v>
      </c>
      <c r="F764" s="86" t="s">
        <v>1495</v>
      </c>
      <c r="G764" s="242">
        <v>0.2412857142857143</v>
      </c>
      <c r="H764" s="245">
        <v>107.56597337823051</v>
      </c>
    </row>
    <row r="765" spans="1:8">
      <c r="A765" s="86" t="str">
        <v>utl_res_email</v>
      </c>
      <c r="B765" s="239">
        <v>764</v>
      </c>
      <c r="C765" s="86" t="s">
        <v>1618</v>
      </c>
      <c r="D765" s="241">
        <f>COUNTIF($C$1:$C765,C765)</f>
        <v>3</v>
      </c>
      <c r="E765" s="241" t="str">
        <f t="shared" si="31"/>
        <v>Research utilities3</v>
      </c>
      <c r="F765" s="86" t="s">
        <v>1050</v>
      </c>
      <c r="G765" s="242">
        <v>0.23444897959183675</v>
      </c>
      <c r="H765" s="245">
        <v>101.59233308090236</v>
      </c>
    </row>
    <row r="766" spans="1:8">
      <c r="A766" s="86" t="str">
        <v>utl_res_f2f</v>
      </c>
      <c r="B766" s="239">
        <v>765</v>
      </c>
      <c r="C766" s="86" t="s">
        <v>1618</v>
      </c>
      <c r="D766" s="241">
        <f>COUNTIF($C$1:$C766,C766)</f>
        <v>4</v>
      </c>
      <c r="E766" s="241" t="str">
        <f t="shared" si="31"/>
        <v>Research utilities4</v>
      </c>
      <c r="F766" s="86" t="s">
        <v>1498</v>
      </c>
      <c r="G766" s="242">
        <v>0.13815306122448981</v>
      </c>
      <c r="H766" s="245">
        <v>104.57546789606818</v>
      </c>
    </row>
    <row r="767" spans="1:8">
      <c r="A767" s="86" t="str">
        <v>utl_res_mail</v>
      </c>
      <c r="B767" s="239">
        <v>766</v>
      </c>
      <c r="C767" s="86" t="s">
        <v>1618</v>
      </c>
      <c r="D767" s="241">
        <f>COUNTIF($C$1:$C767,C767)</f>
        <v>5</v>
      </c>
      <c r="E767" s="241" t="str">
        <f t="shared" si="31"/>
        <v>Research utilities5</v>
      </c>
      <c r="F767" s="86" t="s">
        <v>1500</v>
      </c>
      <c r="G767" s="242">
        <v>8.5224489795918373E-2</v>
      </c>
      <c r="H767" s="245">
        <v>103.42897154254793</v>
      </c>
    </row>
    <row r="768" spans="1:8">
      <c r="A768" s="86" t="str">
        <v>utl_res_txt</v>
      </c>
      <c r="B768" s="239">
        <v>767</v>
      </c>
      <c r="C768" s="86" t="s">
        <v>1618</v>
      </c>
      <c r="D768" s="241">
        <f>COUNTIF($C$1:$C768,C768)</f>
        <v>6</v>
      </c>
      <c r="E768" s="241" t="str">
        <f t="shared" si="31"/>
        <v>Research utilities6</v>
      </c>
      <c r="F768" s="86" t="s">
        <v>1502</v>
      </c>
      <c r="G768" s="242">
        <v>7.2418367346938795E-2</v>
      </c>
      <c r="H768" s="245">
        <v>106.86999094293728</v>
      </c>
    </row>
    <row r="769" spans="1:8">
      <c r="A769" s="86" t="str">
        <v>utl_res_web</v>
      </c>
      <c r="B769" s="239">
        <v>768</v>
      </c>
      <c r="C769" s="86" t="s">
        <v>1618</v>
      </c>
      <c r="D769" s="241">
        <f>COUNTIF($C$1:$C769,C769)</f>
        <v>7</v>
      </c>
      <c r="E769" s="241" t="str">
        <f t="shared" si="31"/>
        <v>Research utilities7</v>
      </c>
      <c r="F769" s="86" t="s">
        <v>1504</v>
      </c>
      <c r="G769" s="242">
        <v>0.41436734693877564</v>
      </c>
      <c r="H769" s="245">
        <v>98.86534813634681</v>
      </c>
    </row>
    <row r="770" spans="1:8">
      <c r="A770" s="86" t="str">
        <v>retles_enqc_app</v>
      </c>
      <c r="B770" s="239">
        <v>769</v>
      </c>
      <c r="C770" s="86" t="s">
        <v>1626</v>
      </c>
      <c r="D770" s="241">
        <f>COUNTIF($C$1:$C770,C770)</f>
        <v>1</v>
      </c>
      <c r="E770" s="241" t="str">
        <f t="shared" si="31"/>
        <v>Make enquiry on retail and leisure1</v>
      </c>
      <c r="F770" s="86" t="s">
        <v>1493</v>
      </c>
      <c r="G770" s="242">
        <v>0.20952040816326528</v>
      </c>
      <c r="H770" s="245">
        <v>107.63583964161757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0.40024489795918367</v>
      </c>
      <c r="H771" s="245">
        <v>100.20175174483872</v>
      </c>
    </row>
    <row r="772" spans="1:8">
      <c r="A772" s="86" t="str">
        <v>retles_enqc_eml</v>
      </c>
      <c r="B772" s="239">
        <v>771</v>
      </c>
      <c r="C772" s="86" t="s">
        <v>1626</v>
      </c>
      <c r="D772" s="241">
        <f>COUNTIF($C$1:$C772,C772)</f>
        <v>3</v>
      </c>
      <c r="E772" s="241" t="str">
        <f t="shared" si="32"/>
        <v>Make enquiry on retail and leisure3</v>
      </c>
      <c r="F772" s="86" t="s">
        <v>1050</v>
      </c>
      <c r="G772" s="242">
        <v>0.46122448979591824</v>
      </c>
      <c r="H772" s="245">
        <v>99.80536648094585</v>
      </c>
    </row>
    <row r="773" spans="1:8">
      <c r="A773" s="86" t="str">
        <v>retles_enqc_f2f</v>
      </c>
      <c r="B773" s="239">
        <v>772</v>
      </c>
      <c r="C773" s="86" t="s">
        <v>1626</v>
      </c>
      <c r="D773" s="241">
        <f>COUNTIF($C$1:$C773,C773)</f>
        <v>4</v>
      </c>
      <c r="E773" s="241" t="str">
        <f t="shared" si="32"/>
        <v>Make enquiry on retail and leisure4</v>
      </c>
      <c r="F773" s="86" t="s">
        <v>1498</v>
      </c>
      <c r="G773" s="242">
        <v>0.39695918367346933</v>
      </c>
      <c r="H773" s="245">
        <v>103.52452254903403</v>
      </c>
    </row>
    <row r="774" spans="1:8">
      <c r="A774" s="86" t="str">
        <v>retles_enqc_mail</v>
      </c>
      <c r="B774" s="239">
        <v>773</v>
      </c>
      <c r="C774" s="86" t="s">
        <v>1626</v>
      </c>
      <c r="D774" s="241">
        <f>COUNTIF($C$1:$C774,C774)</f>
        <v>5</v>
      </c>
      <c r="E774" s="241" t="str">
        <f t="shared" si="32"/>
        <v>Make enquiry on retail and leisure5</v>
      </c>
      <c r="F774" s="86" t="s">
        <v>1500</v>
      </c>
      <c r="G774" s="242">
        <v>0.16891836734693877</v>
      </c>
      <c r="H774" s="245">
        <v>102.61759578062801</v>
      </c>
    </row>
    <row r="775" spans="1:8">
      <c r="A775" s="86" t="str">
        <v>retles_enqc_txt</v>
      </c>
      <c r="B775" s="239">
        <v>774</v>
      </c>
      <c r="C775" s="86" t="s">
        <v>1626</v>
      </c>
      <c r="D775" s="241">
        <f>COUNTIF($C$1:$C775,C775)</f>
        <v>6</v>
      </c>
      <c r="E775" s="241" t="str">
        <f t="shared" si="32"/>
        <v>Make enquiry on retail and leisure6</v>
      </c>
      <c r="F775" s="86" t="s">
        <v>1502</v>
      </c>
      <c r="G775" s="242">
        <v>0.12232653061224492</v>
      </c>
      <c r="H775" s="245">
        <v>108.35053884607217</v>
      </c>
    </row>
    <row r="776" spans="1:8">
      <c r="A776" s="86" t="str">
        <v>retles_enqc_web</v>
      </c>
      <c r="B776" s="239">
        <v>775</v>
      </c>
      <c r="C776" s="86" t="s">
        <v>1626</v>
      </c>
      <c r="D776" s="241">
        <f>COUNTIF($C$1:$C776,C776)</f>
        <v>7</v>
      </c>
      <c r="E776" s="241" t="str">
        <f t="shared" si="32"/>
        <v>Make enquiry on retail and leisure7</v>
      </c>
      <c r="F776" s="86" t="s">
        <v>1504</v>
      </c>
      <c r="G776" s="242">
        <v>0.3845408163265307</v>
      </c>
      <c r="H776" s="245">
        <v>99.037345761965483</v>
      </c>
    </row>
    <row r="777" spans="1:8">
      <c r="A777" s="86" t="str">
        <v>retles_sub_app</v>
      </c>
      <c r="B777" s="239">
        <v>776</v>
      </c>
      <c r="C777" s="86" t="s">
        <v>1634</v>
      </c>
      <c r="D777" s="241">
        <f>COUNTIF($C$1:$C777,C777)</f>
        <v>1</v>
      </c>
      <c r="E777" s="241" t="str">
        <f t="shared" si="32"/>
        <v>Submit info to retail and leisure1</v>
      </c>
      <c r="F777" s="86" t="s">
        <v>1493</v>
      </c>
      <c r="G777" s="242">
        <v>0.26803061224489799</v>
      </c>
      <c r="H777" s="245">
        <v>103.65095138022275</v>
      </c>
    </row>
    <row r="778" spans="1:8">
      <c r="A778" s="86" t="str">
        <v>retles_sub_call</v>
      </c>
      <c r="B778" s="239">
        <v>777</v>
      </c>
      <c r="C778" s="86" t="s">
        <v>1634</v>
      </c>
      <c r="D778" s="241">
        <f>COUNTIF($C$1:$C778,C778)</f>
        <v>2</v>
      </c>
      <c r="E778" s="241" t="str">
        <f t="shared" si="32"/>
        <v>Submit info to retail and leisure2</v>
      </c>
      <c r="F778" s="86" t="s">
        <v>1495</v>
      </c>
      <c r="G778" s="242">
        <v>0.37992857142857145</v>
      </c>
      <c r="H778" s="245">
        <v>101.68232851036589</v>
      </c>
    </row>
    <row r="779" spans="1:8">
      <c r="A779" s="86" t="str">
        <v>retles_sub_eml</v>
      </c>
      <c r="B779" s="239">
        <v>778</v>
      </c>
      <c r="C779" s="86" t="s">
        <v>1634</v>
      </c>
      <c r="D779" s="241">
        <f>COUNTIF($C$1:$C779,C779)</f>
        <v>3</v>
      </c>
      <c r="E779" s="241" t="str">
        <f t="shared" si="32"/>
        <v>Submit info to retail and leisure3</v>
      </c>
      <c r="F779" s="86" t="s">
        <v>1050</v>
      </c>
      <c r="G779" s="242">
        <v>0.37191836734693862</v>
      </c>
      <c r="H779" s="245">
        <v>100.91234898916019</v>
      </c>
    </row>
    <row r="780" spans="1:8">
      <c r="A780" s="86" t="str">
        <v>retles_sub_f2f</v>
      </c>
      <c r="B780" s="239">
        <v>779</v>
      </c>
      <c r="C780" s="86" t="s">
        <v>1634</v>
      </c>
      <c r="D780" s="241">
        <f>COUNTIF($C$1:$C780,C780)</f>
        <v>4</v>
      </c>
      <c r="E780" s="241" t="str">
        <f t="shared" si="32"/>
        <v>Submit info to retail and leisure4</v>
      </c>
      <c r="F780" s="86" t="s">
        <v>1498</v>
      </c>
      <c r="G780" s="242">
        <v>0.40519387755102038</v>
      </c>
      <c r="H780" s="245">
        <v>103.1287198070052</v>
      </c>
    </row>
    <row r="781" spans="1:8">
      <c r="A781" s="86" t="str">
        <v>retles_sub_mail</v>
      </c>
      <c r="B781" s="239">
        <v>780</v>
      </c>
      <c r="C781" s="86" t="s">
        <v>1634</v>
      </c>
      <c r="D781" s="241">
        <f>COUNTIF($C$1:$C781,C781)</f>
        <v>5</v>
      </c>
      <c r="E781" s="241" t="str">
        <f t="shared" si="32"/>
        <v>Submit info to retail and leisure5</v>
      </c>
      <c r="F781" s="86" t="s">
        <v>1500</v>
      </c>
      <c r="G781" s="242">
        <v>0.13130612244897955</v>
      </c>
      <c r="H781" s="245">
        <v>103.30102871558525</v>
      </c>
    </row>
    <row r="782" spans="1:8">
      <c r="A782" s="86" t="str">
        <v>retles_sub_txt</v>
      </c>
      <c r="B782" s="239">
        <v>781</v>
      </c>
      <c r="C782" s="86" t="s">
        <v>1634</v>
      </c>
      <c r="D782" s="241">
        <f>COUNTIF($C$1:$C782,C782)</f>
        <v>6</v>
      </c>
      <c r="E782" s="241" t="str">
        <f t="shared" si="32"/>
        <v>Submit info to retail and leisure6</v>
      </c>
      <c r="F782" s="86" t="s">
        <v>1502</v>
      </c>
      <c r="G782" s="242">
        <v>0.125030612244898</v>
      </c>
      <c r="H782" s="245">
        <v>107.10549156878291</v>
      </c>
    </row>
    <row r="783" spans="1:8">
      <c r="A783" s="86" t="str">
        <v>retles_sub_web</v>
      </c>
      <c r="B783" s="239">
        <v>782</v>
      </c>
      <c r="C783" s="86" t="s">
        <v>1634</v>
      </c>
      <c r="D783" s="241">
        <f>COUNTIF($C$1:$C783,C783)</f>
        <v>7</v>
      </c>
      <c r="E783" s="241" t="str">
        <f t="shared" si="32"/>
        <v>Submit info to retail and leisure7</v>
      </c>
      <c r="F783" s="86" t="s">
        <v>1504</v>
      </c>
      <c r="G783" s="242">
        <v>0.43432653061224491</v>
      </c>
      <c r="H783" s="245">
        <v>98.99959242715029</v>
      </c>
    </row>
    <row r="784" spans="1:8">
      <c r="A784" s="86" t="str">
        <v>retles_mark_app</v>
      </c>
      <c r="B784" s="239">
        <v>783</v>
      </c>
      <c r="C784" s="86" t="s">
        <v>1642</v>
      </c>
      <c r="D784" s="241">
        <f>COUNTIF($C$1:$C784,C784)</f>
        <v>1</v>
      </c>
      <c r="E784" s="241" t="str">
        <f t="shared" si="32"/>
        <v>Get info/marketing on retail and leisure1</v>
      </c>
      <c r="F784" s="86" t="s">
        <v>1493</v>
      </c>
      <c r="G784" s="242">
        <v>0.21846938775510205</v>
      </c>
      <c r="H784" s="245">
        <v>100.26285182781298</v>
      </c>
    </row>
    <row r="785" spans="1:8">
      <c r="A785" s="86" t="str">
        <v>retles_mark_call</v>
      </c>
      <c r="B785" s="239">
        <v>784</v>
      </c>
      <c r="C785" s="86" t="s">
        <v>1642</v>
      </c>
      <c r="D785" s="241">
        <f>COUNTIF($C$1:$C785,C785)</f>
        <v>2</v>
      </c>
      <c r="E785" s="241" t="str">
        <f t="shared" si="32"/>
        <v>Get info/marketing on retail and leisure2</v>
      </c>
      <c r="F785" s="86" t="s">
        <v>1495</v>
      </c>
      <c r="G785" s="242">
        <v>0.22880612244897958</v>
      </c>
      <c r="H785" s="245">
        <v>104.39808553154977</v>
      </c>
    </row>
    <row r="786" spans="1:8">
      <c r="A786" s="86" t="str">
        <v>retles_mark_eml</v>
      </c>
      <c r="B786" s="239">
        <v>785</v>
      </c>
      <c r="C786" s="86" t="s">
        <v>1642</v>
      </c>
      <c r="D786" s="241">
        <f>COUNTIF($C$1:$C786,C786)</f>
        <v>3</v>
      </c>
      <c r="E786" s="241" t="str">
        <f t="shared" si="32"/>
        <v>Get info/marketing on retail and leisure3</v>
      </c>
      <c r="F786" s="86" t="s">
        <v>1050</v>
      </c>
      <c r="G786" s="242">
        <v>0.38600000000000001</v>
      </c>
      <c r="H786" s="245">
        <v>100.98409093706255</v>
      </c>
    </row>
    <row r="787" spans="1:8">
      <c r="A787" s="86" t="str">
        <v>retles_mark_f2f</v>
      </c>
      <c r="B787" s="239">
        <v>786</v>
      </c>
      <c r="C787" s="86" t="s">
        <v>1642</v>
      </c>
      <c r="D787" s="241">
        <f>COUNTIF($C$1:$C787,C787)</f>
        <v>4</v>
      </c>
      <c r="E787" s="241" t="str">
        <f t="shared" si="32"/>
        <v>Get info/marketing on retail and leisure4</v>
      </c>
      <c r="F787" s="86" t="s">
        <v>1498</v>
      </c>
      <c r="G787" s="242">
        <v>0.31720408163265301</v>
      </c>
      <c r="H787" s="245">
        <v>104.04514095827517</v>
      </c>
    </row>
    <row r="788" spans="1:8">
      <c r="A788" s="86" t="str">
        <v>retles_mark_mail</v>
      </c>
      <c r="B788" s="239">
        <v>787</v>
      </c>
      <c r="C788" s="86" t="s">
        <v>1642</v>
      </c>
      <c r="D788" s="241">
        <f>COUNTIF($C$1:$C788,C788)</f>
        <v>5</v>
      </c>
      <c r="E788" s="241" t="str">
        <f t="shared" si="32"/>
        <v>Get info/marketing on retail and leisure5</v>
      </c>
      <c r="F788" s="86" t="s">
        <v>1500</v>
      </c>
      <c r="G788" s="242">
        <v>0.20523469387755103</v>
      </c>
      <c r="H788" s="247">
        <v>100.93553934255833</v>
      </c>
    </row>
    <row r="789" spans="1:8">
      <c r="A789" s="86" t="str">
        <v>retles_mark_txt</v>
      </c>
      <c r="B789" s="239">
        <v>788</v>
      </c>
      <c r="C789" s="86" t="s">
        <v>1642</v>
      </c>
      <c r="D789" s="241">
        <f>COUNTIF($C$1:$C789,C789)</f>
        <v>6</v>
      </c>
      <c r="E789" s="241" t="str">
        <f t="shared" si="32"/>
        <v>Get info/marketing on retail and leisure6</v>
      </c>
      <c r="F789" s="86" t="s">
        <v>1502</v>
      </c>
      <c r="G789" s="242">
        <v>0.1273061224489796</v>
      </c>
      <c r="H789" s="247">
        <v>103.66708423280315</v>
      </c>
    </row>
    <row r="790" spans="1:8">
      <c r="A790" s="86" t="str">
        <v>retles_mark_web</v>
      </c>
      <c r="B790" s="239">
        <v>789</v>
      </c>
      <c r="C790" s="86" t="s">
        <v>1642</v>
      </c>
      <c r="D790" s="241">
        <f>COUNTIF($C$1:$C790,C790)</f>
        <v>7</v>
      </c>
      <c r="E790" s="241" t="str">
        <f t="shared" si="32"/>
        <v>Get info/marketing on retail and leisure7</v>
      </c>
      <c r="F790" s="86" t="s">
        <v>1504</v>
      </c>
      <c r="G790" s="242">
        <v>0.37471428571428572</v>
      </c>
      <c r="H790" s="247">
        <v>99.565776975276037</v>
      </c>
    </row>
    <row r="791" spans="1:8">
      <c r="A791" s="86" t="str">
        <v>retles_res_app</v>
      </c>
      <c r="B791" s="239">
        <v>790</v>
      </c>
      <c r="C791" s="86" t="s">
        <v>1650</v>
      </c>
      <c r="D791" s="241">
        <f>COUNTIF($C$1:$C791,C791)</f>
        <v>1</v>
      </c>
      <c r="E791" s="241" t="str">
        <f t="shared" si="32"/>
        <v>Research retail and leisure1</v>
      </c>
      <c r="F791" s="86" t="s">
        <v>1493</v>
      </c>
      <c r="G791" s="242">
        <v>0.24102040816326528</v>
      </c>
      <c r="H791" s="247">
        <v>103.23976747097869</v>
      </c>
    </row>
    <row r="792" spans="1:8">
      <c r="A792" s="86" t="str">
        <v>retles_res_call</v>
      </c>
      <c r="B792" s="239">
        <v>791</v>
      </c>
      <c r="C792" s="86" t="s">
        <v>1650</v>
      </c>
      <c r="D792" s="241">
        <f>COUNTIF($C$1:$C792,C792)</f>
        <v>2</v>
      </c>
      <c r="E792" s="241" t="str">
        <f t="shared" si="32"/>
        <v>Research retail and leisure2</v>
      </c>
      <c r="F792" s="86" t="s">
        <v>1495</v>
      </c>
      <c r="G792" s="242">
        <v>0.23256122448979596</v>
      </c>
      <c r="H792" s="247">
        <v>103.05820328387547</v>
      </c>
    </row>
    <row r="793" spans="1:8">
      <c r="A793" s="86" t="str">
        <v>retles_res_eml</v>
      </c>
      <c r="B793" s="239">
        <v>792</v>
      </c>
      <c r="C793" s="86" t="s">
        <v>1650</v>
      </c>
      <c r="D793" s="241">
        <f>COUNTIF($C$1:$C793,C793)</f>
        <v>3</v>
      </c>
      <c r="E793" s="241" t="str">
        <f t="shared" si="32"/>
        <v>Research retail and leisure3</v>
      </c>
      <c r="F793" s="86" t="s">
        <v>1050</v>
      </c>
      <c r="G793" s="242">
        <v>0.26184693877551024</v>
      </c>
      <c r="H793" s="247">
        <v>102.33568223113197</v>
      </c>
    </row>
    <row r="794" spans="1:8">
      <c r="A794" s="86" t="str">
        <v>retles_res_f2f</v>
      </c>
      <c r="B794" s="239">
        <v>793</v>
      </c>
      <c r="C794" s="86" t="s">
        <v>1650</v>
      </c>
      <c r="D794" s="241">
        <f>COUNTIF($C$1:$C794,C794)</f>
        <v>4</v>
      </c>
      <c r="E794" s="241" t="str">
        <f t="shared" si="32"/>
        <v>Research retail and leisure4</v>
      </c>
      <c r="F794" s="86" t="s">
        <v>1498</v>
      </c>
      <c r="G794" s="242">
        <v>0.39047959183673475</v>
      </c>
      <c r="H794" s="247">
        <v>102.20138757114876</v>
      </c>
    </row>
    <row r="795" spans="1:8">
      <c r="A795" s="86" t="str">
        <v>retles_res_mail</v>
      </c>
      <c r="B795" s="239">
        <v>794</v>
      </c>
      <c r="C795" s="86" t="s">
        <v>1650</v>
      </c>
      <c r="D795" s="241">
        <f>COUNTIF($C$1:$C795,C795)</f>
        <v>5</v>
      </c>
      <c r="E795" s="241" t="str">
        <f t="shared" si="32"/>
        <v>Research retail and leisure5</v>
      </c>
      <c r="F795" s="86" t="s">
        <v>1500</v>
      </c>
      <c r="G795" s="242">
        <v>0.10946938775510204</v>
      </c>
      <c r="H795" s="247">
        <v>108.30416765962836</v>
      </c>
    </row>
    <row r="796" spans="1:8">
      <c r="A796" s="86" t="str">
        <v>retles_res_txt</v>
      </c>
      <c r="B796" s="240">
        <v>795</v>
      </c>
      <c r="C796" s="86" t="s">
        <v>1650</v>
      </c>
      <c r="D796" s="241">
        <f>COUNTIF($C$1:$C796,C796)</f>
        <v>6</v>
      </c>
      <c r="E796" s="241" t="str">
        <f t="shared" si="32"/>
        <v>Research retail and leisure6</v>
      </c>
      <c r="F796" s="86" t="s">
        <v>1502</v>
      </c>
      <c r="G796" s="244">
        <v>9.9000000000000019E-2</v>
      </c>
      <c r="H796" s="248">
        <v>117.17937895150034</v>
      </c>
    </row>
    <row r="797" spans="1:8">
      <c r="A797" s="86" t="str">
        <v>retles_res_web</v>
      </c>
      <c r="B797" s="1">
        <v>796</v>
      </c>
      <c r="C797" s="86" t="s">
        <v>1650</v>
      </c>
      <c r="D797" s="241">
        <f>COUNTIF($C$1:$C797,C797)</f>
        <v>7</v>
      </c>
      <c r="E797" s="241" t="str">
        <f t="shared" si="32"/>
        <v>Research retail and leisure7</v>
      </c>
      <c r="F797" s="86" t="s">
        <v>1504</v>
      </c>
      <c r="G797" s="68">
        <v>0.49970408163265312</v>
      </c>
      <c r="H797" s="70">
        <v>97.466528814938798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CEFB-78D4-45D5-9F61-238333771AF7}">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Northwich Leftwich Ward</v>
      </c>
      <c r="C7" s="1" t="str">
        <f>BASE_PROFILE_DESC</f>
        <v>Associated Base - Cheshire West and Chester</v>
      </c>
      <c r="E7" s="1" t="str">
        <f>"Profile Title: "&amp;B7</f>
        <v>Profile Title: Ward: Northwich Leftwich Ward</v>
      </c>
      <c r="F7" s="1" t="str">
        <f>"Base Title: "&amp;C7</f>
        <v>Base Title: Associated Base - Cheshire West and Chester</v>
      </c>
    </row>
    <row r="8" spans="1:6">
      <c r="A8" s="1">
        <v>1</v>
      </c>
      <c r="B8" s="1">
        <v>1</v>
      </c>
      <c r="C8" s="1">
        <v>3787</v>
      </c>
      <c r="D8" s="1">
        <v>1</v>
      </c>
    </row>
    <row r="9" spans="1:6">
      <c r="A9" s="1">
        <v>2</v>
      </c>
      <c r="B9" s="1">
        <v>16</v>
      </c>
      <c r="C9" s="1">
        <v>11136</v>
      </c>
      <c r="D9" s="1">
        <v>2</v>
      </c>
    </row>
    <row r="10" spans="1:6">
      <c r="A10" s="1">
        <v>3</v>
      </c>
      <c r="B10" s="1">
        <v>11</v>
      </c>
      <c r="C10" s="1">
        <v>17099</v>
      </c>
      <c r="D10" s="1">
        <v>3</v>
      </c>
    </row>
    <row r="11" spans="1:6">
      <c r="A11" s="1">
        <v>4</v>
      </c>
      <c r="B11" s="1">
        <v>4</v>
      </c>
      <c r="C11" s="1">
        <v>14210</v>
      </c>
      <c r="D11" s="1">
        <v>4</v>
      </c>
    </row>
    <row r="12" spans="1:6">
      <c r="A12" s="1">
        <v>5</v>
      </c>
      <c r="B12" s="1">
        <v>1</v>
      </c>
      <c r="C12" s="1">
        <v>12098</v>
      </c>
      <c r="D12" s="1">
        <v>5</v>
      </c>
    </row>
    <row r="13" spans="1:6">
      <c r="A13" s="1">
        <v>6</v>
      </c>
      <c r="B13" s="1">
        <v>1</v>
      </c>
      <c r="C13" s="1">
        <v>3360</v>
      </c>
      <c r="D13" s="1">
        <v>6</v>
      </c>
    </row>
    <row r="14" spans="1:6">
      <c r="A14" s="1">
        <v>7</v>
      </c>
      <c r="B14" s="1">
        <v>2</v>
      </c>
      <c r="C14" s="1">
        <v>7077</v>
      </c>
      <c r="D14" s="1">
        <v>7</v>
      </c>
    </row>
    <row r="15" spans="1:6">
      <c r="A15" s="1">
        <v>8</v>
      </c>
      <c r="B15" s="1">
        <v>0</v>
      </c>
      <c r="C15" s="1">
        <v>0</v>
      </c>
      <c r="D15" s="1">
        <v>8</v>
      </c>
    </row>
    <row r="16" spans="1:6">
      <c r="A16" s="1">
        <v>9</v>
      </c>
      <c r="B16" s="1">
        <v>2</v>
      </c>
      <c r="C16" s="1">
        <v>16337</v>
      </c>
      <c r="D16" s="1">
        <v>9</v>
      </c>
    </row>
    <row r="17" spans="1:4">
      <c r="A17" s="1">
        <v>10</v>
      </c>
      <c r="B17" s="1">
        <v>9</v>
      </c>
      <c r="C17" s="1">
        <v>12048</v>
      </c>
      <c r="D17" s="1">
        <v>10</v>
      </c>
    </row>
    <row r="18" spans="1:4">
      <c r="A18" s="1">
        <v>11</v>
      </c>
      <c r="B18" s="1">
        <v>2</v>
      </c>
      <c r="C18" s="1">
        <v>6926</v>
      </c>
      <c r="D18" s="1">
        <v>11</v>
      </c>
    </row>
    <row r="19" spans="1:4">
      <c r="A19" s="1">
        <v>12</v>
      </c>
      <c r="B19" s="1">
        <v>3</v>
      </c>
      <c r="C19" s="1">
        <v>6282</v>
      </c>
      <c r="D19" s="1">
        <v>12</v>
      </c>
    </row>
    <row r="20" spans="1:4">
      <c r="A20" s="1">
        <v>13</v>
      </c>
      <c r="B20" s="1">
        <v>3</v>
      </c>
      <c r="C20" s="1">
        <v>7412</v>
      </c>
      <c r="D20" s="1">
        <v>13</v>
      </c>
    </row>
    <row r="21" spans="1:4">
      <c r="A21" s="1">
        <v>14</v>
      </c>
      <c r="B21" s="1">
        <v>5</v>
      </c>
      <c r="C21" s="1">
        <v>13105</v>
      </c>
      <c r="D21" s="1">
        <v>14</v>
      </c>
    </row>
    <row r="22" spans="1:4">
      <c r="A22" s="1">
        <v>15</v>
      </c>
      <c r="B22" s="1">
        <v>5</v>
      </c>
      <c r="C22" s="1">
        <v>15117</v>
      </c>
      <c r="D22" s="1">
        <v>15</v>
      </c>
    </row>
    <row r="23" spans="1:4">
      <c r="A23" s="1">
        <v>16</v>
      </c>
      <c r="B23" s="1">
        <v>5</v>
      </c>
      <c r="C23" s="1">
        <v>22417</v>
      </c>
      <c r="D23" s="1">
        <v>16</v>
      </c>
    </row>
    <row r="24" spans="1:4">
      <c r="A24" s="1">
        <v>17</v>
      </c>
      <c r="B24" s="1">
        <v>12</v>
      </c>
      <c r="C24" s="1">
        <v>26453</v>
      </c>
      <c r="D24" s="1">
        <v>17</v>
      </c>
    </row>
    <row r="25" spans="1:4">
      <c r="A25" s="1">
        <v>18</v>
      </c>
      <c r="B25" s="1">
        <v>0</v>
      </c>
      <c r="C25" s="1">
        <v>106</v>
      </c>
      <c r="D25" s="1">
        <v>18</v>
      </c>
    </row>
    <row r="26" spans="1:4">
      <c r="A26" s="1">
        <v>19</v>
      </c>
      <c r="B26" s="1">
        <v>3</v>
      </c>
      <c r="C26" s="1">
        <v>48853</v>
      </c>
      <c r="D26" s="1">
        <v>19</v>
      </c>
    </row>
    <row r="27" spans="1:4">
      <c r="A27" s="1">
        <v>20</v>
      </c>
      <c r="B27" s="1">
        <v>1</v>
      </c>
      <c r="C27" s="1">
        <v>25084</v>
      </c>
      <c r="D27" s="1">
        <v>20</v>
      </c>
    </row>
    <row r="28" spans="1:4">
      <c r="A28" s="1">
        <v>21</v>
      </c>
      <c r="B28" s="1">
        <v>0</v>
      </c>
      <c r="C28" s="1">
        <v>5253</v>
      </c>
      <c r="D28" s="1">
        <v>21</v>
      </c>
    </row>
    <row r="29" spans="1:4">
      <c r="A29" s="1">
        <v>22</v>
      </c>
      <c r="B29" s="1">
        <v>0</v>
      </c>
      <c r="C29" s="1">
        <v>1307</v>
      </c>
      <c r="D29" s="1">
        <v>22</v>
      </c>
    </row>
    <row r="30" spans="1:4">
      <c r="A30" s="1">
        <v>23</v>
      </c>
      <c r="B30" s="1">
        <v>6</v>
      </c>
      <c r="C30" s="1">
        <v>15264</v>
      </c>
      <c r="D30" s="1">
        <v>23</v>
      </c>
    </row>
    <row r="31" spans="1:4">
      <c r="A31" s="1">
        <v>24</v>
      </c>
      <c r="B31" s="1">
        <v>2</v>
      </c>
      <c r="C31" s="1">
        <v>30382</v>
      </c>
      <c r="D31" s="1">
        <v>24</v>
      </c>
    </row>
    <row r="32" spans="1:4">
      <c r="A32" s="1">
        <v>25</v>
      </c>
      <c r="B32" s="1">
        <v>4</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100</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9CFD9A6-1236-44C0-946F-321939B701E2}"/>
</file>

<file path=customXml/itemProps2.xml><?xml version="1.0" encoding="utf-8"?>
<ds:datastoreItem xmlns:ds="http://schemas.openxmlformats.org/officeDocument/2006/customXml" ds:itemID="{DF0A9CE6-6128-4E67-8777-B12C1BAFABBF}"/>
</file>

<file path=customXml/itemProps3.xml><?xml version="1.0" encoding="utf-8"?>
<ds:datastoreItem xmlns:ds="http://schemas.openxmlformats.org/officeDocument/2006/customXml" ds:itemID="{C49E68F8-06D3-4329-8A40-810125DDDB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Northwich Leftwich Wellbeing Ward Profile</dc:title>
  <dc:creator>HUXLEY, Lee</dc:creator>
  <cp:lastModifiedBy>HUXLEY, Lee</cp:lastModifiedBy>
  <dcterms:created xsi:type="dcterms:W3CDTF">2022-07-27T08:29:07Z</dcterms:created>
  <dcterms:modified xsi:type="dcterms:W3CDTF">2022-07-27T08:29:25Z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