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E60CCD63-8AF6-4940-9A8B-ED7292BF023A}" xr6:coauthVersionLast="47" xr6:coauthVersionMax="47" xr10:uidLastSave="{95322ACC-7FD5-43F7-801B-0252EA593B46}"/>
  <bookViews>
    <workbookView xWindow="760" yWindow="760" windowWidth="14400" windowHeight="7360" xr2:uid="{5302B0E0-5F5D-4C34-B529-180130DB2EB6}"/>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E455" i="14"/>
  <c r="D455" i="14"/>
  <c r="D454" i="14"/>
  <c r="E454" i="14" s="1"/>
  <c r="D453" i="14"/>
  <c r="E453" i="14" s="1"/>
  <c r="D452" i="14"/>
  <c r="E452" i="14" s="1"/>
  <c r="E451" i="14"/>
  <c r="D451" i="14"/>
  <c r="D450" i="14"/>
  <c r="E450" i="14" s="1"/>
  <c r="D449" i="14"/>
  <c r="E449" i="14" s="1"/>
  <c r="D448" i="14"/>
  <c r="E448" i="14" s="1"/>
  <c r="E447" i="14"/>
  <c r="D447" i="14"/>
  <c r="D446" i="14"/>
  <c r="E446" i="14" s="1"/>
  <c r="D445" i="14"/>
  <c r="E445" i="14" s="1"/>
  <c r="D444" i="14"/>
  <c r="E444" i="14" s="1"/>
  <c r="E443" i="14"/>
  <c r="D443" i="14"/>
  <c r="D442" i="14"/>
  <c r="E442" i="14" s="1"/>
  <c r="D441" i="14"/>
  <c r="E441" i="14" s="1"/>
  <c r="D440" i="14"/>
  <c r="E440" i="14" s="1"/>
  <c r="E439" i="14"/>
  <c r="D439" i="14"/>
  <c r="D438" i="14"/>
  <c r="E438" i="14" s="1"/>
  <c r="D437" i="14"/>
  <c r="E437" i="14" s="1"/>
  <c r="D436" i="14"/>
  <c r="E436" i="14" s="1"/>
  <c r="E435" i="14"/>
  <c r="D435" i="14"/>
  <c r="D434" i="14"/>
  <c r="E434" i="14" s="1"/>
  <c r="D433" i="14"/>
  <c r="E433" i="14" s="1"/>
  <c r="D432" i="14"/>
  <c r="E432" i="14" s="1"/>
  <c r="E431" i="14"/>
  <c r="D431" i="14"/>
  <c r="D430" i="14"/>
  <c r="E430" i="14" s="1"/>
  <c r="D429" i="14"/>
  <c r="E429" i="14" s="1"/>
  <c r="D428" i="14"/>
  <c r="E428" i="14" s="1"/>
  <c r="E427" i="14"/>
  <c r="D427" i="14"/>
  <c r="D426" i="14"/>
  <c r="E426" i="14" s="1"/>
  <c r="D425" i="14"/>
  <c r="E425" i="14" s="1"/>
  <c r="D424" i="14"/>
  <c r="E424" i="14" s="1"/>
  <c r="E423" i="14"/>
  <c r="D423" i="14"/>
  <c r="D422" i="14"/>
  <c r="E422" i="14" s="1"/>
  <c r="D421" i="14"/>
  <c r="E421" i="14" s="1"/>
  <c r="D420" i="14"/>
  <c r="E420" i="14" s="1"/>
  <c r="E419" i="14"/>
  <c r="D419" i="14"/>
  <c r="D418" i="14"/>
  <c r="E418" i="14" s="1"/>
  <c r="D417" i="14"/>
  <c r="E417" i="14" s="1"/>
  <c r="D416" i="14"/>
  <c r="E416" i="14" s="1"/>
  <c r="E415" i="14"/>
  <c r="D415" i="14"/>
  <c r="D414" i="14"/>
  <c r="E414" i="14" s="1"/>
  <c r="D413" i="14"/>
  <c r="E413" i="14" s="1"/>
  <c r="D412" i="14"/>
  <c r="E412" i="14" s="1"/>
  <c r="E411" i="14"/>
  <c r="D411" i="14"/>
  <c r="D410" i="14"/>
  <c r="E410" i="14" s="1"/>
  <c r="D409" i="14"/>
  <c r="E409" i="14" s="1"/>
  <c r="D408" i="14"/>
  <c r="E408" i="14" s="1"/>
  <c r="E407" i="14"/>
  <c r="D407" i="14"/>
  <c r="D406" i="14"/>
  <c r="E406" i="14" s="1"/>
  <c r="D405" i="14"/>
  <c r="E405" i="14" s="1"/>
  <c r="D404" i="14"/>
  <c r="E404" i="14" s="1"/>
  <c r="E403" i="14"/>
  <c r="D403" i="14"/>
  <c r="D402" i="14"/>
  <c r="E402" i="14" s="1"/>
  <c r="D401" i="14"/>
  <c r="E401" i="14" s="1"/>
  <c r="D400" i="14"/>
  <c r="E400" i="14" s="1"/>
  <c r="E399" i="14"/>
  <c r="D399" i="14"/>
  <c r="D398" i="14"/>
  <c r="E398" i="14" s="1"/>
  <c r="D397" i="14"/>
  <c r="E397" i="14" s="1"/>
  <c r="D396" i="14"/>
  <c r="E396" i="14" s="1"/>
  <c r="E395" i="14"/>
  <c r="D395" i="14"/>
  <c r="D394" i="14"/>
  <c r="E394" i="14" s="1"/>
  <c r="D393" i="14"/>
  <c r="E393" i="14" s="1"/>
  <c r="D392" i="14"/>
  <c r="E392" i="14" s="1"/>
  <c r="E391" i="14"/>
  <c r="D391" i="14"/>
  <c r="D390" i="14"/>
  <c r="E390" i="14" s="1"/>
  <c r="D389" i="14"/>
  <c r="E389" i="14" s="1"/>
  <c r="D388" i="14"/>
  <c r="E388" i="14" s="1"/>
  <c r="E387" i="14"/>
  <c r="D387" i="14"/>
  <c r="D386" i="14"/>
  <c r="E386" i="14" s="1"/>
  <c r="D385" i="14"/>
  <c r="E385" i="14" s="1"/>
  <c r="D384" i="14"/>
  <c r="E384" i="14" s="1"/>
  <c r="E383" i="14"/>
  <c r="D383" i="14"/>
  <c r="D382" i="14"/>
  <c r="E382" i="14" s="1"/>
  <c r="D381" i="14"/>
  <c r="E381" i="14" s="1"/>
  <c r="D380" i="14"/>
  <c r="E380" i="14" s="1"/>
  <c r="E379" i="14"/>
  <c r="D379" i="14"/>
  <c r="D378" i="14"/>
  <c r="E378" i="14" s="1"/>
  <c r="D377" i="14"/>
  <c r="E377" i="14" s="1"/>
  <c r="D376" i="14"/>
  <c r="E376" i="14" s="1"/>
  <c r="E375" i="14"/>
  <c r="D375" i="14"/>
  <c r="D374" i="14"/>
  <c r="E374" i="14" s="1"/>
  <c r="D373" i="14"/>
  <c r="E373" i="14" s="1"/>
  <c r="D372" i="14"/>
  <c r="E372" i="14" s="1"/>
  <c r="E371" i="14"/>
  <c r="D371" i="14"/>
  <c r="D370" i="14"/>
  <c r="E370" i="14" s="1"/>
  <c r="D369" i="14"/>
  <c r="E369" i="14" s="1"/>
  <c r="D368" i="14"/>
  <c r="E368" i="14" s="1"/>
  <c r="E367" i="14"/>
  <c r="D367" i="14"/>
  <c r="D366" i="14"/>
  <c r="E366" i="14" s="1"/>
  <c r="D365" i="14"/>
  <c r="E365" i="14" s="1"/>
  <c r="D364" i="14"/>
  <c r="E364" i="14" s="1"/>
  <c r="E363" i="14"/>
  <c r="D363" i="14"/>
  <c r="D362" i="14"/>
  <c r="E362" i="14" s="1"/>
  <c r="D361" i="14"/>
  <c r="E361" i="14" s="1"/>
  <c r="D360" i="14"/>
  <c r="E360" i="14" s="1"/>
  <c r="D359" i="14"/>
  <c r="E359" i="14" s="1"/>
  <c r="D358" i="14"/>
  <c r="E358" i="14" s="1"/>
  <c r="D357" i="14"/>
  <c r="E357" i="14" s="1"/>
  <c r="D356" i="14"/>
  <c r="E356" i="14" s="1"/>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D92" i="14"/>
  <c r="E92" i="14" s="1"/>
  <c r="J91" i="14"/>
  <c r="E91" i="14"/>
  <c r="D91" i="14"/>
  <c r="J90" i="14"/>
  <c r="D90" i="14"/>
  <c r="E90" i="14" s="1"/>
  <c r="J89" i="14"/>
  <c r="E89" i="14"/>
  <c r="D89" i="14"/>
  <c r="J88" i="14"/>
  <c r="D88" i="14"/>
  <c r="E88" i="14" s="1"/>
  <c r="J87" i="14"/>
  <c r="E87" i="14"/>
  <c r="D87" i="14"/>
  <c r="J86" i="14"/>
  <c r="D86" i="14"/>
  <c r="E86" i="14" s="1"/>
  <c r="J85" i="14"/>
  <c r="E85" i="14"/>
  <c r="D85" i="14"/>
  <c r="J84" i="14"/>
  <c r="D84" i="14"/>
  <c r="E84" i="14" s="1"/>
  <c r="J83" i="14"/>
  <c r="E83" i="14"/>
  <c r="D83" i="14"/>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E59" i="14"/>
  <c r="D59" i="14"/>
  <c r="J58" i="14"/>
  <c r="D58" i="14"/>
  <c r="E58" i="14" s="1"/>
  <c r="O57" i="14"/>
  <c r="J57" i="14"/>
  <c r="E57" i="14"/>
  <c r="D57" i="14"/>
  <c r="J56" i="14"/>
  <c r="D56" i="14"/>
  <c r="E56" i="14" s="1"/>
  <c r="O55" i="14"/>
  <c r="J55" i="14"/>
  <c r="E55" i="14"/>
  <c r="D55" i="14"/>
  <c r="J54" i="14"/>
  <c r="D54" i="14"/>
  <c r="E54" i="14" s="1"/>
  <c r="O53" i="14"/>
  <c r="J53" i="14"/>
  <c r="E53" i="14"/>
  <c r="D53" i="14"/>
  <c r="J52" i="14"/>
  <c r="D52" i="14"/>
  <c r="E52" i="14" s="1"/>
  <c r="O51" i="14"/>
  <c r="J51" i="14"/>
  <c r="E51" i="14"/>
  <c r="D51" i="14"/>
  <c r="J50" i="14"/>
  <c r="D50" i="14"/>
  <c r="E50" i="14" s="1"/>
  <c r="O49" i="14"/>
  <c r="J49" i="14"/>
  <c r="E49" i="14"/>
  <c r="D49" i="14"/>
  <c r="J48" i="14"/>
  <c r="D48" i="14"/>
  <c r="E48" i="14" s="1"/>
  <c r="O47" i="14"/>
  <c r="J47" i="14"/>
  <c r="E47" i="14"/>
  <c r="D47" i="14"/>
  <c r="J46" i="14"/>
  <c r="D46" i="14"/>
  <c r="E46" i="14" s="1"/>
  <c r="O45" i="14"/>
  <c r="J45" i="14"/>
  <c r="E45" i="14"/>
  <c r="D45" i="14"/>
  <c r="J44" i="14"/>
  <c r="D44" i="14"/>
  <c r="E44" i="14" s="1"/>
  <c r="O43" i="14"/>
  <c r="J43" i="14"/>
  <c r="E43" i="14"/>
  <c r="D43" i="14"/>
  <c r="J42" i="14"/>
  <c r="D42" i="14"/>
  <c r="E42" i="14" s="1"/>
  <c r="O41" i="14"/>
  <c r="J41" i="14"/>
  <c r="E41" i="14"/>
  <c r="D41" i="14"/>
  <c r="J40" i="14"/>
  <c r="D40" i="14"/>
  <c r="E40" i="14" s="1"/>
  <c r="O39" i="14"/>
  <c r="J39" i="14"/>
  <c r="E39" i="14"/>
  <c r="D39" i="14"/>
  <c r="J38" i="14"/>
  <c r="D38" i="14"/>
  <c r="E38" i="14" s="1"/>
  <c r="O37" i="14"/>
  <c r="J37" i="14"/>
  <c r="E37" i="14"/>
  <c r="D37" i="14"/>
  <c r="J36" i="14"/>
  <c r="D36" i="14"/>
  <c r="E36" i="14" s="1"/>
  <c r="O35" i="14"/>
  <c r="J35" i="14"/>
  <c r="E35" i="14"/>
  <c r="D35" i="14"/>
  <c r="J34" i="14"/>
  <c r="D34" i="14"/>
  <c r="E34" i="14" s="1"/>
  <c r="O33" i="14"/>
  <c r="J33" i="14"/>
  <c r="E33" i="14"/>
  <c r="D33" i="14"/>
  <c r="J32" i="14"/>
  <c r="D32" i="14"/>
  <c r="E32" i="14" s="1"/>
  <c r="O31" i="14"/>
  <c r="J31" i="14"/>
  <c r="E31" i="14"/>
  <c r="D31" i="14"/>
  <c r="J30" i="14"/>
  <c r="D30" i="14"/>
  <c r="E30" i="14" s="1"/>
  <c r="O29" i="14"/>
  <c r="J29" i="14"/>
  <c r="E29" i="14"/>
  <c r="D29" i="14"/>
  <c r="J28" i="14"/>
  <c r="D28" i="14"/>
  <c r="E28" i="14" s="1"/>
  <c r="O27" i="14"/>
  <c r="J27" i="14"/>
  <c r="D27" i="14"/>
  <c r="E27" i="14" s="1"/>
  <c r="J26" i="14"/>
  <c r="D26" i="14"/>
  <c r="E26" i="14" s="1"/>
  <c r="O25" i="14"/>
  <c r="J25" i="14"/>
  <c r="D25" i="14"/>
  <c r="E25" i="14" s="1"/>
  <c r="J24" i="14"/>
  <c r="D24" i="14"/>
  <c r="E24" i="14" s="1"/>
  <c r="J23" i="14"/>
  <c r="D23" i="14"/>
  <c r="E23" i="14" s="1"/>
  <c r="J22" i="14"/>
  <c r="D22" i="14"/>
  <c r="E22" i="14" s="1"/>
  <c r="J21" i="14"/>
  <c r="E21" i="14"/>
  <c r="D21" i="14"/>
  <c r="J20" i="14"/>
  <c r="E20" i="14"/>
  <c r="D20" i="14"/>
  <c r="O19" i="14"/>
  <c r="J19" i="14"/>
  <c r="D19" i="14"/>
  <c r="E19" i="14" s="1"/>
  <c r="J18" i="14"/>
  <c r="D18" i="14"/>
  <c r="E18" i="14" s="1"/>
  <c r="O17" i="14"/>
  <c r="J17" i="14"/>
  <c r="D17" i="14"/>
  <c r="E17" i="14" s="1"/>
  <c r="AH16" i="14"/>
  <c r="AF16" i="14"/>
  <c r="AD16" i="14"/>
  <c r="O16" i="14"/>
  <c r="J16" i="14"/>
  <c r="E16" i="14"/>
  <c r="D16" i="14"/>
  <c r="O15" i="14"/>
  <c r="J15" i="14"/>
  <c r="E15" i="14"/>
  <c r="D15" i="14"/>
  <c r="J14" i="14"/>
  <c r="D14" i="14"/>
  <c r="E14" i="14" s="1"/>
  <c r="J13" i="14"/>
  <c r="D13" i="14"/>
  <c r="E13" i="14" s="1"/>
  <c r="O12" i="14"/>
  <c r="J12" i="14"/>
  <c r="E12" i="14"/>
  <c r="D12" i="14"/>
  <c r="O11" i="14"/>
  <c r="J11" i="14"/>
  <c r="E11" i="14"/>
  <c r="D11" i="14"/>
  <c r="J10" i="14"/>
  <c r="D10" i="14"/>
  <c r="E10" i="14" s="1"/>
  <c r="J9" i="14"/>
  <c r="D9" i="14"/>
  <c r="E9" i="14" s="1"/>
  <c r="O8" i="14"/>
  <c r="J8" i="14"/>
  <c r="E8" i="14"/>
  <c r="D8" i="14"/>
  <c r="O7" i="14"/>
  <c r="J7" i="14"/>
  <c r="E7" i="14"/>
  <c r="D7" i="14"/>
  <c r="J6" i="14"/>
  <c r="D6" i="14"/>
  <c r="E6" i="14" s="1"/>
  <c r="J5" i="14"/>
  <c r="D5" i="14"/>
  <c r="E5" i="14" s="1"/>
  <c r="O4" i="14"/>
  <c r="J4" i="14"/>
  <c r="E4" i="14"/>
  <c r="D4" i="14"/>
  <c r="O3" i="14"/>
  <c r="J3" i="14"/>
  <c r="E3" i="14"/>
  <c r="D3" i="14"/>
  <c r="Y2" i="14"/>
  <c r="X2" i="14"/>
  <c r="W2" i="14"/>
  <c r="R2" i="14" a="1"/>
  <c r="R2" i="14" s="1"/>
  <c r="Q2" i="14" s="1" a="1"/>
  <c r="Q2" i="14" s="1"/>
  <c r="O2" i="14"/>
  <c r="N2" i="14"/>
  <c r="N2" i="14" a="1"/>
  <c r="O96" i="14" s="1"/>
  <c r="L2" i="14"/>
  <c r="K2" i="14"/>
  <c r="L48" i="14" s="1"/>
  <c r="K2" i="14" a="1"/>
  <c r="J2" i="14"/>
  <c r="H2" i="14"/>
  <c r="H2" i="14" a="1"/>
  <c r="G2" i="14"/>
  <c r="G2" i="14" a="1"/>
  <c r="E2" i="14"/>
  <c r="AF52" i="14" s="1"/>
  <c r="D2" i="14"/>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I42" i="11"/>
  <c r="G42" i="11"/>
  <c r="E42" i="11"/>
  <c r="G41" i="11"/>
  <c r="E41" i="11"/>
  <c r="I41" i="11" s="1"/>
  <c r="G40" i="11"/>
  <c r="I40" i="11" s="1"/>
  <c r="E40" i="11"/>
  <c r="G39" i="11"/>
  <c r="I39" i="11" s="1"/>
  <c r="E39" i="11"/>
  <c r="G38" i="11"/>
  <c r="E38" i="11"/>
  <c r="I38" i="11" s="1"/>
  <c r="P37" i="11"/>
  <c r="P36" i="11"/>
  <c r="G35" i="11"/>
  <c r="E35" i="11"/>
  <c r="I35" i="11" s="1"/>
  <c r="G34" i="11"/>
  <c r="I34" i="11" s="1"/>
  <c r="E34" i="11"/>
  <c r="G33" i="11"/>
  <c r="I33" i="11" s="1"/>
  <c r="E33" i="11"/>
  <c r="I32" i="11"/>
  <c r="G32" i="11"/>
  <c r="E32" i="1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I16" i="11"/>
  <c r="G16" i="11"/>
  <c r="E16" i="11"/>
  <c r="E51" i="11" s="1"/>
  <c r="G15" i="11"/>
  <c r="E15" i="11"/>
  <c r="I15" i="11" s="1"/>
  <c r="G14" i="11"/>
  <c r="I14" i="11" s="1"/>
  <c r="E14" i="11"/>
  <c r="N50" i="10"/>
  <c r="G17" i="10"/>
  <c r="I17" i="10" s="1"/>
  <c r="E17" i="10"/>
  <c r="G16" i="10"/>
  <c r="I16" i="10" s="1"/>
  <c r="E16" i="10"/>
  <c r="G15" i="10"/>
  <c r="E15" i="10"/>
  <c r="I15" i="10" s="1"/>
  <c r="G14" i="10"/>
  <c r="E14" i="10"/>
  <c r="E19" i="10" s="1"/>
  <c r="G13" i="10"/>
  <c r="G19" i="10" s="1"/>
  <c r="E13" i="10"/>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c r="Z798" i="6" a="1"/>
  <c r="Y798" i="6" a="1"/>
  <c r="Y798" i="6" s="1"/>
  <c r="X798" i="6" a="1"/>
  <c r="X798" i="6" s="1"/>
  <c r="W798" i="6" a="1"/>
  <c r="W798" i="6" s="1"/>
  <c r="V798" i="6" a="1"/>
  <c r="V798" i="6" s="1"/>
  <c r="U798" i="6" a="1"/>
  <c r="U798" i="6" s="1"/>
  <c r="T798" i="6" a="1"/>
  <c r="T798" i="6" s="1"/>
  <c r="S798" i="6" a="1"/>
  <c r="S798" i="6" s="1"/>
  <c r="R798" i="6"/>
  <c r="R798" i="6" a="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c r="AF797" i="6" a="1"/>
  <c r="AE797" i="6" a="1"/>
  <c r="AE797" i="6" s="1"/>
  <c r="AD797" i="6" a="1"/>
  <c r="AD797" i="6" s="1"/>
  <c r="AC797" i="6" a="1"/>
  <c r="AC797" i="6" s="1"/>
  <c r="AB797" i="6" a="1"/>
  <c r="AB797" i="6" s="1"/>
  <c r="AA797" i="6" a="1"/>
  <c r="AA797" i="6" s="1"/>
  <c r="Z797" i="6" a="1"/>
  <c r="Z797" i="6" s="1"/>
  <c r="Y797" i="6" a="1"/>
  <c r="Y797" i="6" s="1"/>
  <c r="X797" i="6"/>
  <c r="X797" i="6" a="1"/>
  <c r="W797" i="6" a="1"/>
  <c r="W797" i="6" s="1"/>
  <c r="V797" i="6" a="1"/>
  <c r="V797" i="6" s="1"/>
  <c r="U797" i="6" a="1"/>
  <c r="U797" i="6" s="1"/>
  <c r="T797" i="6" a="1"/>
  <c r="T797" i="6" s="1"/>
  <c r="S797" i="6" a="1"/>
  <c r="S797" i="6" s="1"/>
  <c r="R797" i="6" a="1"/>
  <c r="R797" i="6" s="1"/>
  <c r="Q797" i="6" a="1"/>
  <c r="Q797" i="6" s="1"/>
  <c r="P797" i="6"/>
  <c r="P797" i="6" a="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c r="X796" i="6" a="1"/>
  <c r="W796" i="6" a="1"/>
  <c r="W796" i="6" s="1"/>
  <c r="V796" i="6" a="1"/>
  <c r="V796" i="6" s="1"/>
  <c r="U796" i="6" a="1"/>
  <c r="U796" i="6" s="1"/>
  <c r="T796" i="6" a="1"/>
  <c r="T796" i="6" s="1"/>
  <c r="S796" i="6" a="1"/>
  <c r="S796" i="6" s="1"/>
  <c r="R796" i="6"/>
  <c r="R796" i="6" a="1"/>
  <c r="Q796" i="6" a="1"/>
  <c r="Q796" i="6" s="1"/>
  <c r="P796" i="6" a="1"/>
  <c r="P796" i="6" s="1"/>
  <c r="O796" i="6" a="1"/>
  <c r="O796" i="6" s="1"/>
  <c r="N796" i="6" a="1"/>
  <c r="N796" i="6" s="1"/>
  <c r="M796" i="6" a="1"/>
  <c r="M796" i="6" s="1"/>
  <c r="L796" i="6"/>
  <c r="L796" i="6" a="1"/>
  <c r="K796" i="6" a="1"/>
  <c r="K796" i="6" s="1"/>
  <c r="AI795" i="6" a="1"/>
  <c r="AI795" i="6" s="1"/>
  <c r="AH795" i="6" a="1"/>
  <c r="AH795" i="6" s="1"/>
  <c r="AG795" i="6" a="1"/>
  <c r="AG795" i="6" s="1"/>
  <c r="AF795" i="6" a="1"/>
  <c r="AF795" i="6" s="1"/>
  <c r="AE795" i="6" a="1"/>
  <c r="AE795" i="6" s="1"/>
  <c r="AD795" i="6" a="1"/>
  <c r="AD795" i="6" s="1"/>
  <c r="AC795" i="6" a="1"/>
  <c r="AC795" i="6" s="1"/>
  <c r="AB795" i="6"/>
  <c r="AB795" i="6" a="1"/>
  <c r="AA795" i="6" a="1"/>
  <c r="AA795" i="6" s="1"/>
  <c r="Z795" i="6" a="1"/>
  <c r="Z795" i="6" s="1"/>
  <c r="Y795" i="6" a="1"/>
  <c r="Y795" i="6" s="1"/>
  <c r="X795" i="6" a="1"/>
  <c r="X795" i="6" s="1"/>
  <c r="W795" i="6" a="1"/>
  <c r="W795" i="6" s="1"/>
  <c r="V795" i="6"/>
  <c r="V795" i="6" a="1"/>
  <c r="U795" i="6" a="1"/>
  <c r="U795" i="6" s="1"/>
  <c r="T795" i="6"/>
  <c r="T795" i="6" a="1"/>
  <c r="S795" i="6" a="1"/>
  <c r="S795" i="6" s="1"/>
  <c r="R795" i="6" a="1"/>
  <c r="R795" i="6" s="1"/>
  <c r="Q795" i="6" a="1"/>
  <c r="Q795" i="6" s="1"/>
  <c r="P795" i="6"/>
  <c r="P795" i="6" a="1"/>
  <c r="O795" i="6" a="1"/>
  <c r="O795" i="6" s="1"/>
  <c r="N795" i="6"/>
  <c r="N795" i="6" a="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c r="X794" i="6" a="1"/>
  <c r="W794" i="6" a="1"/>
  <c r="W794" i="6" s="1"/>
  <c r="V794" i="6" a="1"/>
  <c r="V794" i="6" s="1"/>
  <c r="U794" i="6" a="1"/>
  <c r="U794" i="6" s="1"/>
  <c r="T794" i="6" a="1"/>
  <c r="T794" i="6" s="1"/>
  <c r="S794" i="6" a="1"/>
  <c r="S794" i="6" s="1"/>
  <c r="R794" i="6"/>
  <c r="R794" i="6" a="1"/>
  <c r="Q794" i="6" a="1"/>
  <c r="Q794" i="6" s="1"/>
  <c r="P794" i="6"/>
  <c r="P794" i="6" a="1"/>
  <c r="O794" i="6" a="1"/>
  <c r="O794" i="6" s="1"/>
  <c r="N794" i="6" a="1"/>
  <c r="N794" i="6" s="1"/>
  <c r="M794" i="6" a="1"/>
  <c r="M794" i="6" s="1"/>
  <c r="L794" i="6"/>
  <c r="L794" i="6" a="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c r="T793" i="6" a="1"/>
  <c r="S793" i="6" a="1"/>
  <c r="S793" i="6" s="1"/>
  <c r="R793" i="6" a="1"/>
  <c r="R793" i="6" s="1"/>
  <c r="Q793" i="6" a="1"/>
  <c r="Q793" i="6" s="1"/>
  <c r="P793" i="6" a="1"/>
  <c r="P793" i="6" s="1"/>
  <c r="O793" i="6" a="1"/>
  <c r="O793" i="6" s="1"/>
  <c r="N793" i="6" a="1"/>
  <c r="N793" i="6" s="1"/>
  <c r="M793" i="6"/>
  <c r="M793" i="6" a="1"/>
  <c r="L793" i="6" a="1"/>
  <c r="L793" i="6" s="1"/>
  <c r="K793" i="6"/>
  <c r="K793" i="6" a="1"/>
  <c r="AI792" i="6" a="1"/>
  <c r="AI792" i="6" s="1"/>
  <c r="AH792" i="6" a="1"/>
  <c r="AH792" i="6" s="1"/>
  <c r="AG792" i="6"/>
  <c r="AG792" i="6" a="1"/>
  <c r="AF792" i="6" a="1"/>
  <c r="AF792" i="6" s="1"/>
  <c r="AE792" i="6"/>
  <c r="AE792" i="6" a="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c r="S792" i="6" a="1"/>
  <c r="R792" i="6" a="1"/>
  <c r="R792" i="6" s="1"/>
  <c r="Q792" i="6" a="1"/>
  <c r="Q792" i="6" s="1"/>
  <c r="P792" i="6" a="1"/>
  <c r="P792" i="6" s="1"/>
  <c r="O792" i="6"/>
  <c r="O792" i="6" a="1"/>
  <c r="N792" i="6" a="1"/>
  <c r="N792" i="6" s="1"/>
  <c r="M792" i="6" a="1"/>
  <c r="M792" i="6" s="1"/>
  <c r="L792" i="6" a="1"/>
  <c r="L792" i="6" s="1"/>
  <c r="K792" i="6" a="1"/>
  <c r="K792" i="6" s="1"/>
  <c r="AI791" i="6"/>
  <c r="AI791" i="6" a="1"/>
  <c r="AH791" i="6" a="1"/>
  <c r="AH791" i="6" s="1"/>
  <c r="AG791" i="6" a="1"/>
  <c r="AG791" i="6" s="1"/>
  <c r="AF791" i="6" a="1"/>
  <c r="AF791" i="6" s="1"/>
  <c r="AE791" i="6"/>
  <c r="AE791" i="6" a="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c r="S791" i="6" a="1"/>
  <c r="R791" i="6" a="1"/>
  <c r="R791" i="6" s="1"/>
  <c r="Q791" i="6" a="1"/>
  <c r="Q791" i="6" s="1"/>
  <c r="P791" i="6" a="1"/>
  <c r="P791" i="6" s="1"/>
  <c r="O791" i="6"/>
  <c r="O791" i="6" a="1"/>
  <c r="N791" i="6" a="1"/>
  <c r="N791" i="6" s="1"/>
  <c r="M791" i="6" a="1"/>
  <c r="M791" i="6" s="1"/>
  <c r="L791" i="6" a="1"/>
  <c r="L791" i="6" s="1"/>
  <c r="K791" i="6" a="1"/>
  <c r="K791" i="6" s="1"/>
  <c r="AI790" i="6"/>
  <c r="AI790" i="6" a="1"/>
  <c r="AH790" i="6" a="1"/>
  <c r="AH790" i="6" s="1"/>
  <c r="AG790" i="6" a="1"/>
  <c r="AG790" i="6" s="1"/>
  <c r="AF790" i="6" a="1"/>
  <c r="AF790" i="6" s="1"/>
  <c r="AE790" i="6"/>
  <c r="AE790" i="6" a="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c r="S790" i="6" a="1"/>
  <c r="R790" i="6" a="1"/>
  <c r="R790" i="6" s="1"/>
  <c r="Q790" i="6" a="1"/>
  <c r="Q790" i="6" s="1"/>
  <c r="P790" i="6" a="1"/>
  <c r="P790" i="6" s="1"/>
  <c r="O790" i="6"/>
  <c r="O790" i="6" a="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c r="K788" i="6" a="1"/>
  <c r="AI787" i="6" a="1"/>
  <c r="AI787" i="6" s="1"/>
  <c r="AH787" i="6" a="1"/>
  <c r="AH787" i="6" s="1"/>
  <c r="AG787" i="6" a="1"/>
  <c r="AG787" i="6" s="1"/>
  <c r="AF787" i="6" a="1"/>
  <c r="AF787" i="6" s="1"/>
  <c r="AE787" i="6" a="1"/>
  <c r="AE787" i="6" s="1"/>
  <c r="AD787" i="6" a="1"/>
  <c r="AD787" i="6" s="1"/>
  <c r="AC787" i="6"/>
  <c r="AC787" i="6" a="1"/>
  <c r="AB787" i="6" a="1"/>
  <c r="AB787" i="6" s="1"/>
  <c r="AA787" i="6"/>
  <c r="AA787" i="6" a="1"/>
  <c r="Z787" i="6" a="1"/>
  <c r="Z787" i="6" s="1"/>
  <c r="Y787" i="6" a="1"/>
  <c r="Y787" i="6" s="1"/>
  <c r="X787" i="6" a="1"/>
  <c r="X787" i="6" s="1"/>
  <c r="W787" i="6" a="1"/>
  <c r="W787" i="6" s="1"/>
  <c r="V787" i="6" a="1"/>
  <c r="V787" i="6" s="1"/>
  <c r="U787" i="6"/>
  <c r="U787" i="6" a="1"/>
  <c r="T787" i="6" a="1"/>
  <c r="T787" i="6" s="1"/>
  <c r="S787" i="6"/>
  <c r="S787" i="6" a="1"/>
  <c r="R787" i="6" a="1"/>
  <c r="R787" i="6" s="1"/>
  <c r="Q787" i="6" a="1"/>
  <c r="Q787" i="6" s="1"/>
  <c r="P787" i="6" a="1"/>
  <c r="P787" i="6" s="1"/>
  <c r="O787" i="6" a="1"/>
  <c r="O787" i="6" s="1"/>
  <c r="N787" i="6" a="1"/>
  <c r="N787" i="6" s="1"/>
  <c r="M787" i="6"/>
  <c r="M787" i="6" a="1"/>
  <c r="L787" i="6" a="1"/>
  <c r="L787" i="6" s="1"/>
  <c r="K787" i="6"/>
  <c r="K787" i="6" a="1"/>
  <c r="AI786" i="6" a="1"/>
  <c r="AI786" i="6" s="1"/>
  <c r="AH786" i="6" a="1"/>
  <c r="AH786" i="6" s="1"/>
  <c r="AG786" i="6" a="1"/>
  <c r="AG786" i="6" s="1"/>
  <c r="AF786" i="6" a="1"/>
  <c r="AF786" i="6" s="1"/>
  <c r="AE786" i="6" a="1"/>
  <c r="AE786" i="6" s="1"/>
  <c r="AD786" i="6" a="1"/>
  <c r="AD786" i="6" s="1"/>
  <c r="AC786" i="6"/>
  <c r="AC786" i="6" a="1"/>
  <c r="AB786" i="6" a="1"/>
  <c r="AB786" i="6" s="1"/>
  <c r="AA786" i="6"/>
  <c r="AA786" i="6" a="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c r="M786" i="6" a="1"/>
  <c r="L786" i="6" a="1"/>
  <c r="L786" i="6" s="1"/>
  <c r="K786" i="6"/>
  <c r="K786" i="6" a="1"/>
  <c r="AI785" i="6" a="1"/>
  <c r="AI785" i="6" s="1"/>
  <c r="AH785" i="6" a="1"/>
  <c r="AH785" i="6" s="1"/>
  <c r="AG785" i="6"/>
  <c r="AG785" i="6" a="1"/>
  <c r="AF785" i="6" a="1"/>
  <c r="AF785" i="6" s="1"/>
  <c r="AE785" i="6" a="1"/>
  <c r="AE785" i="6" s="1"/>
  <c r="AD785" i="6" a="1"/>
  <c r="AD785" i="6" s="1"/>
  <c r="AC785" i="6" a="1"/>
  <c r="AC785" i="6" s="1"/>
  <c r="AB785" i="6" a="1"/>
  <c r="AB785" i="6" s="1"/>
  <c r="AA785" i="6" a="1"/>
  <c r="AA785" i="6" s="1"/>
  <c r="Z785" i="6" a="1"/>
  <c r="Z785" i="6" s="1"/>
  <c r="Y785" i="6" a="1"/>
  <c r="Y785" i="6" s="1"/>
  <c r="X785" i="6" a="1"/>
  <c r="X785" i="6" s="1"/>
  <c r="W785" i="6"/>
  <c r="W785" i="6" a="1"/>
  <c r="V785" i="6" a="1"/>
  <c r="V785" i="6" s="1"/>
  <c r="U785" i="6" a="1"/>
  <c r="U785" i="6" s="1"/>
  <c r="T785" i="6" a="1"/>
  <c r="T785" i="6" s="1"/>
  <c r="S785" i="6" a="1"/>
  <c r="S785" i="6" s="1"/>
  <c r="R785" i="6" a="1"/>
  <c r="R785" i="6" s="1"/>
  <c r="Q785" i="6"/>
  <c r="Q785" i="6" a="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c r="AC784" i="6" a="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c r="M784" i="6" a="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c r="O782" i="6" a="1"/>
  <c r="N782" i="6" a="1"/>
  <c r="N782" i="6" s="1"/>
  <c r="M782" i="6" a="1"/>
  <c r="M782" i="6" s="1"/>
  <c r="L782" i="6" a="1"/>
  <c r="L782" i="6" s="1"/>
  <c r="K782" i="6" a="1"/>
  <c r="K782" i="6" s="1"/>
  <c r="AI781" i="6" a="1"/>
  <c r="AI781" i="6" s="1"/>
  <c r="AH781" i="6" a="1"/>
  <c r="AH781" i="6" s="1"/>
  <c r="AG781" i="6" a="1"/>
  <c r="AG781" i="6" s="1"/>
  <c r="AF781" i="6" a="1"/>
  <c r="AF781" i="6" s="1"/>
  <c r="AE781" i="6"/>
  <c r="AE781" i="6" a="1"/>
  <c r="AD781" i="6" a="1"/>
  <c r="AD781" i="6" s="1"/>
  <c r="AC781" i="6" a="1"/>
  <c r="AC781" i="6" s="1"/>
  <c r="AB781" i="6" a="1"/>
  <c r="AB781" i="6" s="1"/>
  <c r="AA781" i="6" a="1"/>
  <c r="AA781" i="6" s="1"/>
  <c r="Z781" i="6" a="1"/>
  <c r="Z781" i="6" s="1"/>
  <c r="Y781" i="6" a="1"/>
  <c r="Y781" i="6" s="1"/>
  <c r="X781" i="6" a="1"/>
  <c r="X781" i="6" s="1"/>
  <c r="W781" i="6"/>
  <c r="W781" i="6" a="1"/>
  <c r="V781" i="6" a="1"/>
  <c r="V781" i="6" s="1"/>
  <c r="U781" i="6" a="1"/>
  <c r="U781" i="6" s="1"/>
  <c r="T781" i="6" a="1"/>
  <c r="T781" i="6" s="1"/>
  <c r="S781" i="6" a="1"/>
  <c r="S781" i="6" s="1"/>
  <c r="R781" i="6" a="1"/>
  <c r="R781" i="6" s="1"/>
  <c r="Q781" i="6" a="1"/>
  <c r="Q781" i="6" s="1"/>
  <c r="P781" i="6" a="1"/>
  <c r="P781" i="6" s="1"/>
  <c r="O781" i="6"/>
  <c r="O781" i="6" a="1"/>
  <c r="N781" i="6" a="1"/>
  <c r="N781" i="6" s="1"/>
  <c r="M781" i="6" a="1"/>
  <c r="M781" i="6" s="1"/>
  <c r="L781" i="6" a="1"/>
  <c r="L781" i="6" s="1"/>
  <c r="K781" i="6" a="1"/>
  <c r="K781" i="6" s="1"/>
  <c r="AI780" i="6" a="1"/>
  <c r="AI780" i="6" s="1"/>
  <c r="AH780" i="6" a="1"/>
  <c r="AH780" i="6" s="1"/>
  <c r="AG780" i="6" a="1"/>
  <c r="AG780" i="6" s="1"/>
  <c r="AF780" i="6" a="1"/>
  <c r="AF780" i="6" s="1"/>
  <c r="AE780" i="6"/>
  <c r="AE780" i="6" a="1"/>
  <c r="AD780" i="6" a="1"/>
  <c r="AD780" i="6" s="1"/>
  <c r="AC780" i="6" a="1"/>
  <c r="AC780" i="6" s="1"/>
  <c r="AB780" i="6" a="1"/>
  <c r="AB780" i="6" s="1"/>
  <c r="AA780" i="6" a="1"/>
  <c r="AA780" i="6" s="1"/>
  <c r="Z780" i="6" a="1"/>
  <c r="Z780" i="6" s="1"/>
  <c r="Y780" i="6" a="1"/>
  <c r="Y780" i="6" s="1"/>
  <c r="X780" i="6" a="1"/>
  <c r="X780" i="6" s="1"/>
  <c r="W780" i="6"/>
  <c r="W780" i="6" a="1"/>
  <c r="V780" i="6" a="1"/>
  <c r="V780" i="6" s="1"/>
  <c r="U780" i="6" a="1"/>
  <c r="U780" i="6" s="1"/>
  <c r="T780" i="6" a="1"/>
  <c r="T780" i="6" s="1"/>
  <c r="S780" i="6" a="1"/>
  <c r="S780" i="6" s="1"/>
  <c r="R780" i="6" a="1"/>
  <c r="R780" i="6" s="1"/>
  <c r="Q780" i="6" a="1"/>
  <c r="Q780" i="6" s="1"/>
  <c r="P780" i="6" a="1"/>
  <c r="P780" i="6" s="1"/>
  <c r="O780" i="6"/>
  <c r="O780" i="6" a="1"/>
  <c r="N780" i="6" a="1"/>
  <c r="N780" i="6" s="1"/>
  <c r="M780" i="6" a="1"/>
  <c r="M780" i="6" s="1"/>
  <c r="L780" i="6" a="1"/>
  <c r="L780" i="6" s="1"/>
  <c r="K780" i="6" a="1"/>
  <c r="K780" i="6" s="1"/>
  <c r="AI779" i="6" a="1"/>
  <c r="AI779" i="6" s="1"/>
  <c r="AH779" i="6" a="1"/>
  <c r="AH779" i="6" s="1"/>
  <c r="AG779" i="6" a="1"/>
  <c r="AG779" i="6" s="1"/>
  <c r="AF779" i="6" a="1"/>
  <c r="AF779" i="6" s="1"/>
  <c r="AE779" i="6"/>
  <c r="AE779" i="6" a="1"/>
  <c r="AD779" i="6" a="1"/>
  <c r="AD779" i="6" s="1"/>
  <c r="AC779" i="6" a="1"/>
  <c r="AC779" i="6" s="1"/>
  <c r="AB779" i="6" a="1"/>
  <c r="AB779" i="6" s="1"/>
  <c r="AA779" i="6" a="1"/>
  <c r="AA779" i="6" s="1"/>
  <c r="Z779" i="6" a="1"/>
  <c r="Z779" i="6" s="1"/>
  <c r="Y779" i="6" a="1"/>
  <c r="Y779" i="6" s="1"/>
  <c r="X779" i="6" a="1"/>
  <c r="X779" i="6" s="1"/>
  <c r="W779" i="6"/>
  <c r="W779" i="6" a="1"/>
  <c r="V779" i="6" a="1"/>
  <c r="V779" i="6" s="1"/>
  <c r="U779" i="6" a="1"/>
  <c r="U779" i="6" s="1"/>
  <c r="T779" i="6" a="1"/>
  <c r="T779" i="6" s="1"/>
  <c r="S779" i="6" a="1"/>
  <c r="S779" i="6" s="1"/>
  <c r="R779" i="6" a="1"/>
  <c r="R779" i="6" s="1"/>
  <c r="Q779" i="6" a="1"/>
  <c r="Q779" i="6" s="1"/>
  <c r="P779" i="6" a="1"/>
  <c r="P779" i="6" s="1"/>
  <c r="O779" i="6"/>
  <c r="O779" i="6" a="1"/>
  <c r="N779" i="6" a="1"/>
  <c r="N779" i="6" s="1"/>
  <c r="M779" i="6" a="1"/>
  <c r="M779" i="6" s="1"/>
  <c r="L779" i="6" a="1"/>
  <c r="L779" i="6" s="1"/>
  <c r="K779" i="6" a="1"/>
  <c r="K779" i="6" s="1"/>
  <c r="AI778" i="6" a="1"/>
  <c r="AI778" i="6" s="1"/>
  <c r="AH778" i="6" a="1"/>
  <c r="AH778" i="6" s="1"/>
  <c r="AG778" i="6" a="1"/>
  <c r="AG778" i="6" s="1"/>
  <c r="AF778" i="6" a="1"/>
  <c r="AF778" i="6" s="1"/>
  <c r="AE778" i="6"/>
  <c r="AE778" i="6" a="1"/>
  <c r="AD778" i="6" a="1"/>
  <c r="AD778" i="6" s="1"/>
  <c r="AC778" i="6" a="1"/>
  <c r="AC778" i="6" s="1"/>
  <c r="AB778" i="6" a="1"/>
  <c r="AB778" i="6" s="1"/>
  <c r="AA778" i="6" a="1"/>
  <c r="AA778" i="6" s="1"/>
  <c r="Z778" i="6" a="1"/>
  <c r="Z778" i="6" s="1"/>
  <c r="Y778" i="6" a="1"/>
  <c r="Y778" i="6" s="1"/>
  <c r="X778" i="6" a="1"/>
  <c r="X778" i="6" s="1"/>
  <c r="W778" i="6"/>
  <c r="W778" i="6" a="1"/>
  <c r="V778" i="6" a="1"/>
  <c r="V778" i="6" s="1"/>
  <c r="U778" i="6" a="1"/>
  <c r="U778" i="6" s="1"/>
  <c r="T778" i="6" a="1"/>
  <c r="T778" i="6" s="1"/>
  <c r="S778" i="6" a="1"/>
  <c r="S778" i="6" s="1"/>
  <c r="R778" i="6" a="1"/>
  <c r="R778" i="6" s="1"/>
  <c r="Q778" i="6" a="1"/>
  <c r="Q778" i="6" s="1"/>
  <c r="P778" i="6" a="1"/>
  <c r="P778" i="6" s="1"/>
  <c r="O778" i="6"/>
  <c r="O778" i="6" a="1"/>
  <c r="N778" i="6" a="1"/>
  <c r="N778" i="6" s="1"/>
  <c r="M778" i="6" a="1"/>
  <c r="M778" i="6" s="1"/>
  <c r="L778" i="6" a="1"/>
  <c r="L778" i="6" s="1"/>
  <c r="K778" i="6" a="1"/>
  <c r="K778" i="6" s="1"/>
  <c r="AI777" i="6" a="1"/>
  <c r="AI777" i="6" s="1"/>
  <c r="AH777" i="6" a="1"/>
  <c r="AH777" i="6" s="1"/>
  <c r="AG777" i="6" a="1"/>
  <c r="AG777" i="6" s="1"/>
  <c r="AF777" i="6" a="1"/>
  <c r="AF777" i="6" s="1"/>
  <c r="AE777" i="6"/>
  <c r="AE777" i="6" a="1"/>
  <c r="AD777" i="6" a="1"/>
  <c r="AD777" i="6" s="1"/>
  <c r="AC777" i="6" a="1"/>
  <c r="AC777" i="6" s="1"/>
  <c r="AB777" i="6" a="1"/>
  <c r="AB777" i="6" s="1"/>
  <c r="AA777" i="6" a="1"/>
  <c r="AA777" i="6" s="1"/>
  <c r="Z777" i="6" a="1"/>
  <c r="Z777" i="6" s="1"/>
  <c r="Y777" i="6" a="1"/>
  <c r="Y777" i="6" s="1"/>
  <c r="X777" i="6" a="1"/>
  <c r="X777" i="6" s="1"/>
  <c r="W777" i="6"/>
  <c r="W777" i="6" a="1"/>
  <c r="V777" i="6" a="1"/>
  <c r="V777" i="6" s="1"/>
  <c r="U777" i="6" a="1"/>
  <c r="U777" i="6" s="1"/>
  <c r="T777" i="6" a="1"/>
  <c r="T777" i="6" s="1"/>
  <c r="S777" i="6" a="1"/>
  <c r="S777" i="6" s="1"/>
  <c r="R777" i="6" a="1"/>
  <c r="R777" i="6" s="1"/>
  <c r="Q777" i="6" a="1"/>
  <c r="Q777" i="6" s="1"/>
  <c r="P777" i="6" a="1"/>
  <c r="P777" i="6" s="1"/>
  <c r="O777" i="6"/>
  <c r="O777" i="6" a="1"/>
  <c r="N777" i="6" a="1"/>
  <c r="N777" i="6" s="1"/>
  <c r="M777" i="6" a="1"/>
  <c r="M777" i="6" s="1"/>
  <c r="L777" i="6" a="1"/>
  <c r="L777" i="6" s="1"/>
  <c r="K777" i="6" a="1"/>
  <c r="K777" i="6" s="1"/>
  <c r="AI776" i="6" a="1"/>
  <c r="AI776" i="6" s="1"/>
  <c r="AH776" i="6" a="1"/>
  <c r="AH776" i="6" s="1"/>
  <c r="AG776" i="6" a="1"/>
  <c r="AG776" i="6" s="1"/>
  <c r="AF776" i="6" a="1"/>
  <c r="AF776" i="6" s="1"/>
  <c r="AE776" i="6"/>
  <c r="AE776" i="6" a="1"/>
  <c r="AD776" i="6" a="1"/>
  <c r="AD776" i="6" s="1"/>
  <c r="AC776" i="6" a="1"/>
  <c r="AC776" i="6" s="1"/>
  <c r="AB776" i="6" a="1"/>
  <c r="AB776" i="6" s="1"/>
  <c r="AA776" i="6" a="1"/>
  <c r="AA776" i="6" s="1"/>
  <c r="Z776" i="6" a="1"/>
  <c r="Z776" i="6" s="1"/>
  <c r="Y776" i="6" a="1"/>
  <c r="Y776" i="6" s="1"/>
  <c r="X776" i="6" a="1"/>
  <c r="X776" i="6" s="1"/>
  <c r="W776" i="6" a="1"/>
  <c r="W776" i="6" s="1"/>
  <c r="V776" i="6" a="1"/>
  <c r="V776" i="6" s="1"/>
  <c r="U776" i="6"/>
  <c r="U776" i="6" a="1"/>
  <c r="T776" i="6" a="1"/>
  <c r="T776" i="6" s="1"/>
  <c r="S776" i="6" a="1"/>
  <c r="S776" i="6" s="1"/>
  <c r="R776" i="6" a="1"/>
  <c r="R776" i="6" s="1"/>
  <c r="Q776" i="6"/>
  <c r="Q776" i="6" a="1"/>
  <c r="P776" i="6" a="1"/>
  <c r="P776" i="6" s="1"/>
  <c r="O776" i="6" a="1"/>
  <c r="O776" i="6" s="1"/>
  <c r="N776" i="6" a="1"/>
  <c r="N776" i="6" s="1"/>
  <c r="M776" i="6"/>
  <c r="M776" i="6" a="1"/>
  <c r="L776" i="6" a="1"/>
  <c r="L776" i="6" s="1"/>
  <c r="K776" i="6" a="1"/>
  <c r="K776" i="6" s="1"/>
  <c r="AI775" i="6" a="1"/>
  <c r="AI775" i="6" s="1"/>
  <c r="AH775" i="6" a="1"/>
  <c r="AH775" i="6" s="1"/>
  <c r="AG775" i="6" a="1"/>
  <c r="AG775" i="6" s="1"/>
  <c r="AF775" i="6" a="1"/>
  <c r="AF775" i="6" s="1"/>
  <c r="AE775" i="6"/>
  <c r="AE775" i="6" a="1"/>
  <c r="AD775" i="6" a="1"/>
  <c r="AD775" i="6" s="1"/>
  <c r="AC775" i="6" a="1"/>
  <c r="AC775" i="6" s="1"/>
  <c r="AB775" i="6" a="1"/>
  <c r="AB775" i="6" s="1"/>
  <c r="AA775" i="6" a="1"/>
  <c r="AA775" i="6" s="1"/>
  <c r="Z775" i="6" a="1"/>
  <c r="Z775" i="6" s="1"/>
  <c r="Y775" i="6" a="1"/>
  <c r="Y775" i="6" s="1"/>
  <c r="X775" i="6" a="1"/>
  <c r="X775" i="6" s="1"/>
  <c r="W775" i="6"/>
  <c r="W775" i="6" a="1"/>
  <c r="V775" i="6" a="1"/>
  <c r="V775" i="6" s="1"/>
  <c r="U775" i="6" a="1"/>
  <c r="U775" i="6" s="1"/>
  <c r="T775" i="6" a="1"/>
  <c r="T775" i="6" s="1"/>
  <c r="S775" i="6" a="1"/>
  <c r="S775" i="6" s="1"/>
  <c r="R775" i="6" a="1"/>
  <c r="R775" i="6" s="1"/>
  <c r="Q775" i="6" a="1"/>
  <c r="Q775" i="6" s="1"/>
  <c r="P775" i="6" a="1"/>
  <c r="P775" i="6" s="1"/>
  <c r="O775" i="6"/>
  <c r="O775" i="6" a="1"/>
  <c r="N775" i="6" a="1"/>
  <c r="N775" i="6" s="1"/>
  <c r="M775" i="6" a="1"/>
  <c r="M775" i="6" s="1"/>
  <c r="L775" i="6" a="1"/>
  <c r="L775" i="6" s="1"/>
  <c r="K775" i="6" a="1"/>
  <c r="K775" i="6" s="1"/>
  <c r="AI774" i="6" a="1"/>
  <c r="AI774" i="6" s="1"/>
  <c r="AH774" i="6" a="1"/>
  <c r="AH774" i="6" s="1"/>
  <c r="AG774" i="6"/>
  <c r="AG774" i="6" a="1"/>
  <c r="AF774" i="6" a="1"/>
  <c r="AF774" i="6" s="1"/>
  <c r="AE774" i="6" a="1"/>
  <c r="AE774" i="6" s="1"/>
  <c r="AD774" i="6" a="1"/>
  <c r="AD774" i="6" s="1"/>
  <c r="AC774" i="6" a="1"/>
  <c r="AC774" i="6" s="1"/>
  <c r="AB774" i="6" a="1"/>
  <c r="AB774" i="6" s="1"/>
  <c r="AA774" i="6" a="1"/>
  <c r="AA774" i="6" s="1"/>
  <c r="Z774" i="6" a="1"/>
  <c r="Z774" i="6" s="1"/>
  <c r="Y774" i="6"/>
  <c r="Y774" i="6" a="1"/>
  <c r="X774" i="6" a="1"/>
  <c r="X774" i="6" s="1"/>
  <c r="W774" i="6" a="1"/>
  <c r="W774" i="6" s="1"/>
  <c r="V774" i="6" a="1"/>
  <c r="V774" i="6" s="1"/>
  <c r="U774" i="6" a="1"/>
  <c r="U774" i="6" s="1"/>
  <c r="T774" i="6" a="1"/>
  <c r="T774" i="6" s="1"/>
  <c r="S774" i="6" a="1"/>
  <c r="S774" i="6" s="1"/>
  <c r="R774" i="6" a="1"/>
  <c r="R774" i="6" s="1"/>
  <c r="Q774" i="6"/>
  <c r="Q774" i="6" a="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c r="AC773" i="6" a="1"/>
  <c r="AB773" i="6" a="1"/>
  <c r="AB773" i="6" s="1"/>
  <c r="AA773" i="6" a="1"/>
  <c r="AA773" i="6" s="1"/>
  <c r="Z773" i="6" a="1"/>
  <c r="Z773" i="6" s="1"/>
  <c r="Y773" i="6" a="1"/>
  <c r="Y773" i="6" s="1"/>
  <c r="X773" i="6" a="1"/>
  <c r="X773" i="6" s="1"/>
  <c r="W773" i="6" a="1"/>
  <c r="W773" i="6" s="1"/>
  <c r="V773" i="6" a="1"/>
  <c r="V773" i="6" s="1"/>
  <c r="U773" i="6"/>
  <c r="U773" i="6" a="1"/>
  <c r="T773" i="6" a="1"/>
  <c r="T773" i="6" s="1"/>
  <c r="S773" i="6" a="1"/>
  <c r="S773" i="6" s="1"/>
  <c r="R773" i="6" a="1"/>
  <c r="R773" i="6" s="1"/>
  <c r="Q773" i="6" a="1"/>
  <c r="Q773" i="6" s="1"/>
  <c r="P773" i="6" a="1"/>
  <c r="P773" i="6" s="1"/>
  <c r="O773" i="6" a="1"/>
  <c r="O773" i="6" s="1"/>
  <c r="N773" i="6" a="1"/>
  <c r="N773" i="6" s="1"/>
  <c r="M773" i="6"/>
  <c r="M773" i="6" a="1"/>
  <c r="L773" i="6" a="1"/>
  <c r="L773" i="6" s="1"/>
  <c r="K773" i="6" a="1"/>
  <c r="K773" i="6" s="1"/>
  <c r="AI772" i="6" a="1"/>
  <c r="AI772" i="6" s="1"/>
  <c r="AH772" i="6" a="1"/>
  <c r="AH772" i="6" s="1"/>
  <c r="AG772" i="6" a="1"/>
  <c r="AG772" i="6" s="1"/>
  <c r="AF772" i="6" a="1"/>
  <c r="AF772" i="6" s="1"/>
  <c r="AE772" i="6"/>
  <c r="AE772" i="6" a="1"/>
  <c r="AD772" i="6" a="1"/>
  <c r="AD772" i="6" s="1"/>
  <c r="AC772" i="6" a="1"/>
  <c r="AC772" i="6" s="1"/>
  <c r="AB772" i="6" a="1"/>
  <c r="AB772" i="6" s="1"/>
  <c r="AA772" i="6" a="1"/>
  <c r="AA772" i="6" s="1"/>
  <c r="Z772" i="6" a="1"/>
  <c r="Z772" i="6" s="1"/>
  <c r="Y772" i="6" a="1"/>
  <c r="Y772" i="6" s="1"/>
  <c r="X772" i="6" a="1"/>
  <c r="X772" i="6" s="1"/>
  <c r="W772" i="6"/>
  <c r="W772" i="6" a="1"/>
  <c r="V772" i="6" a="1"/>
  <c r="V772" i="6" s="1"/>
  <c r="U772" i="6" a="1"/>
  <c r="U772" i="6" s="1"/>
  <c r="T772" i="6" a="1"/>
  <c r="T772" i="6" s="1"/>
  <c r="S772" i="6" a="1"/>
  <c r="S772" i="6" s="1"/>
  <c r="R772" i="6" a="1"/>
  <c r="R772" i="6" s="1"/>
  <c r="Q772" i="6" a="1"/>
  <c r="Q772" i="6" s="1"/>
  <c r="P772" i="6" a="1"/>
  <c r="P772" i="6" s="1"/>
  <c r="O772" i="6"/>
  <c r="O772" i="6" a="1"/>
  <c r="N772" i="6" a="1"/>
  <c r="N772" i="6" s="1"/>
  <c r="M772" i="6" a="1"/>
  <c r="M772" i="6" s="1"/>
  <c r="L772" i="6" a="1"/>
  <c r="L772" i="6" s="1"/>
  <c r="K772" i="6" a="1"/>
  <c r="K772" i="6" s="1"/>
  <c r="AI771" i="6"/>
  <c r="AI771" i="6" a="1"/>
  <c r="AH771" i="6" a="1"/>
  <c r="AH771" i="6" s="1"/>
  <c r="AG771" i="6" a="1"/>
  <c r="AG771" i="6" s="1"/>
  <c r="AF771" i="6" a="1"/>
  <c r="AF771" i="6" s="1"/>
  <c r="AE771" i="6" a="1"/>
  <c r="AE771" i="6" s="1"/>
  <c r="AD771" i="6" a="1"/>
  <c r="AD771" i="6" s="1"/>
  <c r="AC771" i="6" a="1"/>
  <c r="AC771" i="6" s="1"/>
  <c r="AB771" i="6" a="1"/>
  <c r="AB771" i="6" s="1"/>
  <c r="AA771" i="6"/>
  <c r="AA771" i="6" a="1"/>
  <c r="Z771" i="6" a="1"/>
  <c r="Z771" i="6" s="1"/>
  <c r="Y771" i="6" a="1"/>
  <c r="Y771" i="6" s="1"/>
  <c r="X771" i="6" a="1"/>
  <c r="X771" i="6" s="1"/>
  <c r="W771" i="6" a="1"/>
  <c r="W771" i="6" s="1"/>
  <c r="V771" i="6" a="1"/>
  <c r="V771" i="6" s="1"/>
  <c r="U771" i="6"/>
  <c r="U771" i="6" a="1"/>
  <c r="T771" i="6" a="1"/>
  <c r="T771" i="6" s="1"/>
  <c r="S771" i="6"/>
  <c r="S771" i="6" a="1"/>
  <c r="R771" i="6" a="1"/>
  <c r="R771" i="6" s="1"/>
  <c r="Q771" i="6" a="1"/>
  <c r="Q771" i="6" s="1"/>
  <c r="P771" i="6" a="1"/>
  <c r="P771" i="6" s="1"/>
  <c r="O771" i="6" a="1"/>
  <c r="O771" i="6" s="1"/>
  <c r="N771" i="6" a="1"/>
  <c r="N771" i="6" s="1"/>
  <c r="M771" i="6" a="1"/>
  <c r="M771" i="6" s="1"/>
  <c r="L771" i="6" a="1"/>
  <c r="L771" i="6" s="1"/>
  <c r="K771" i="6"/>
  <c r="K771" i="6" a="1"/>
  <c r="AI770" i="6" a="1"/>
  <c r="AI770" i="6" s="1"/>
  <c r="AH770" i="6" a="1"/>
  <c r="AH770" i="6" s="1"/>
  <c r="AG770" i="6"/>
  <c r="AG770" i="6" a="1"/>
  <c r="AF770" i="6" a="1"/>
  <c r="AF770" i="6" s="1"/>
  <c r="AE770" i="6"/>
  <c r="AE770" i="6" a="1"/>
  <c r="AD770" i="6" a="1"/>
  <c r="AD770" i="6" s="1"/>
  <c r="AC770" i="6" a="1"/>
  <c r="AC770" i="6" s="1"/>
  <c r="AB770" i="6" a="1"/>
  <c r="AB770" i="6" s="1"/>
  <c r="AA770" i="6" a="1"/>
  <c r="AA770" i="6" s="1"/>
  <c r="Z770" i="6" a="1"/>
  <c r="Z770" i="6" s="1"/>
  <c r="Y770" i="6"/>
  <c r="Y770" i="6" a="1"/>
  <c r="X770" i="6" a="1"/>
  <c r="X770" i="6" s="1"/>
  <c r="W770" i="6" a="1"/>
  <c r="W770" i="6" s="1"/>
  <c r="V770" i="6" a="1"/>
  <c r="V770" i="6" s="1"/>
  <c r="U770" i="6" a="1"/>
  <c r="U770" i="6" s="1"/>
  <c r="T770" i="6" a="1"/>
  <c r="T770" i="6" s="1"/>
  <c r="S770" i="6" a="1"/>
  <c r="S770" i="6" s="1"/>
  <c r="R770" i="6" a="1"/>
  <c r="R770" i="6" s="1"/>
  <c r="Q770" i="6" a="1"/>
  <c r="Q770" i="6" s="1"/>
  <c r="P770" i="6" a="1"/>
  <c r="P770" i="6" s="1"/>
  <c r="O770" i="6"/>
  <c r="O770" i="6" a="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c r="AA769" i="6" a="1"/>
  <c r="Z769" i="6" a="1"/>
  <c r="Z769" i="6" s="1"/>
  <c r="Y769" i="6" a="1"/>
  <c r="Y769" i="6" s="1"/>
  <c r="X769" i="6" a="1"/>
  <c r="X769" i="6" s="1"/>
  <c r="W769" i="6" a="1"/>
  <c r="W769" i="6" s="1"/>
  <c r="V769" i="6" a="1"/>
  <c r="V769" i="6" s="1"/>
  <c r="U769" i="6"/>
  <c r="U769" i="6" a="1"/>
  <c r="T769" i="6" a="1"/>
  <c r="T769" i="6" s="1"/>
  <c r="S769" i="6" a="1"/>
  <c r="S769" i="6" s="1"/>
  <c r="R769" i="6" a="1"/>
  <c r="R769" i="6" s="1"/>
  <c r="Q769" i="6" a="1"/>
  <c r="Q769" i="6" s="1"/>
  <c r="P769" i="6" a="1"/>
  <c r="P769" i="6" s="1"/>
  <c r="O769" i="6" a="1"/>
  <c r="O769" i="6" s="1"/>
  <c r="N769" i="6" a="1"/>
  <c r="N769" i="6" s="1"/>
  <c r="M769" i="6" a="1"/>
  <c r="M769" i="6" s="1"/>
  <c r="L769" i="6" a="1"/>
  <c r="L769" i="6" s="1"/>
  <c r="K769" i="6"/>
  <c r="K769" i="6" a="1"/>
  <c r="AI768" i="6" a="1"/>
  <c r="AI768" i="6" s="1"/>
  <c r="AH768" i="6" a="1"/>
  <c r="AH768" i="6" s="1"/>
  <c r="AG768" i="6" a="1"/>
  <c r="AG768" i="6" s="1"/>
  <c r="AF768" i="6" a="1"/>
  <c r="AF768" i="6" s="1"/>
  <c r="AE768" i="6"/>
  <c r="AE768" i="6" a="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c r="O768" i="6" a="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c r="AA767" i="6" a="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c r="K767" i="6" a="1"/>
  <c r="AI766" i="6" a="1"/>
  <c r="AI766" i="6" s="1"/>
  <c r="AH766" i="6" a="1"/>
  <c r="AH766" i="6" s="1"/>
  <c r="AG766" i="6"/>
  <c r="AG766" i="6" a="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c r="Q766" i="6" a="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c r="AC765" i="6" a="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c r="M765" i="6" a="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c r="Q764" i="6" a="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c r="U763" i="6" a="1"/>
  <c r="T763" i="6" a="1"/>
  <c r="T763" i="6" s="1"/>
  <c r="S763" i="6" a="1"/>
  <c r="S763" i="6" s="1"/>
  <c r="R763" i="6" a="1"/>
  <c r="R763" i="6" s="1"/>
  <c r="Q763" i="6" a="1"/>
  <c r="Q763" i="6" s="1"/>
  <c r="P763" i="6" a="1"/>
  <c r="P763" i="6" s="1"/>
  <c r="O763" i="6" a="1"/>
  <c r="O763" i="6" s="1"/>
  <c r="N763" i="6" a="1"/>
  <c r="N763" i="6" s="1"/>
  <c r="M763" i="6" a="1"/>
  <c r="M763" i="6" s="1"/>
  <c r="L763" i="6" a="1"/>
  <c r="L763" i="6" s="1"/>
  <c r="K763" i="6"/>
  <c r="K763" i="6" a="1"/>
  <c r="AI762" i="6" a="1"/>
  <c r="AI762" i="6" s="1"/>
  <c r="AH762" i="6" a="1"/>
  <c r="AH762" i="6" s="1"/>
  <c r="AG762" i="6"/>
  <c r="AG762" i="6" a="1"/>
  <c r="AF762" i="6" a="1"/>
  <c r="AF762" i="6" s="1"/>
  <c r="AE762" i="6"/>
  <c r="AE762" i="6" a="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c r="Q762" i="6" a="1"/>
  <c r="P762" i="6" a="1"/>
  <c r="P762" i="6" s="1"/>
  <c r="O762" i="6"/>
  <c r="O762" i="6" a="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c r="AC761" i="6" a="1"/>
  <c r="AB761" i="6" a="1"/>
  <c r="AB761" i="6" s="1"/>
  <c r="AA761" i="6"/>
  <c r="AA761" i="6" a="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c r="M761" i="6" a="1"/>
  <c r="L761" i="6" a="1"/>
  <c r="L761" i="6" s="1"/>
  <c r="K761" i="6"/>
  <c r="K761" i="6" a="1"/>
  <c r="AI760" i="6" a="1"/>
  <c r="AI760" i="6" s="1"/>
  <c r="AH760" i="6" a="1"/>
  <c r="AH760" i="6" s="1"/>
  <c r="AG760" i="6"/>
  <c r="AG760" i="6" a="1"/>
  <c r="AF760" i="6" a="1"/>
  <c r="AF760" i="6" s="1"/>
  <c r="AE760" i="6"/>
  <c r="AE760" i="6" a="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c r="W758" i="6" a="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c r="AI757" i="6" a="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c r="U757" i="6" a="1"/>
  <c r="T757" i="6" a="1"/>
  <c r="T757" i="6" s="1"/>
  <c r="S757" i="6"/>
  <c r="S757" i="6" a="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c r="Q756" i="6" a="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c r="U755" i="6" a="1"/>
  <c r="T755" i="6" a="1"/>
  <c r="T755" i="6" s="1"/>
  <c r="S755" i="6" a="1"/>
  <c r="S755" i="6" s="1"/>
  <c r="R755" i="6" a="1"/>
  <c r="R755" i="6" s="1"/>
  <c r="Q755" i="6" a="1"/>
  <c r="Q755" i="6" s="1"/>
  <c r="P755" i="6" a="1"/>
  <c r="P755" i="6" s="1"/>
  <c r="O755" i="6" a="1"/>
  <c r="O755" i="6" s="1"/>
  <c r="N755" i="6" a="1"/>
  <c r="N755" i="6" s="1"/>
  <c r="M755" i="6" a="1"/>
  <c r="M755" i="6" s="1"/>
  <c r="L755" i="6" a="1"/>
  <c r="L755" i="6" s="1"/>
  <c r="K755" i="6"/>
  <c r="K755" i="6" a="1"/>
  <c r="AI754" i="6" a="1"/>
  <c r="AI754" i="6" s="1"/>
  <c r="AH754" i="6" a="1"/>
  <c r="AH754" i="6" s="1"/>
  <c r="AG754" i="6" a="1"/>
  <c r="AG754" i="6" s="1"/>
  <c r="AF754" i="6" a="1"/>
  <c r="AF754" i="6" s="1"/>
  <c r="AE754" i="6"/>
  <c r="AE754" i="6" a="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c r="Q754" i="6" a="1"/>
  <c r="P754" i="6" a="1"/>
  <c r="P754" i="6" s="1"/>
  <c r="O754" i="6"/>
  <c r="O754" i="6" a="1"/>
  <c r="N754" i="6" a="1"/>
  <c r="N754" i="6" s="1"/>
  <c r="M754" i="6" a="1"/>
  <c r="M754" i="6" s="1"/>
  <c r="L754" i="6"/>
  <c r="L754" i="6" a="1"/>
  <c r="K754" i="6" a="1"/>
  <c r="K754" i="6" s="1"/>
  <c r="AI753" i="6" a="1"/>
  <c r="AI753" i="6" s="1"/>
  <c r="AH753" i="6"/>
  <c r="AH753" i="6" a="1"/>
  <c r="AG753" i="6" a="1"/>
  <c r="AG753" i="6" s="1"/>
  <c r="AF753" i="6" a="1"/>
  <c r="AF753" i="6" s="1"/>
  <c r="AE753" i="6" a="1"/>
  <c r="AE753" i="6" s="1"/>
  <c r="AD753" i="6" a="1"/>
  <c r="AD753" i="6" s="1"/>
  <c r="AC753" i="6" a="1"/>
  <c r="AC753" i="6" s="1"/>
  <c r="AB753" i="6"/>
  <c r="AB753" i="6" a="1"/>
  <c r="AA753" i="6" a="1"/>
  <c r="AA753" i="6" s="1"/>
  <c r="Z753" i="6"/>
  <c r="Z753" i="6" a="1"/>
  <c r="Y753" i="6" a="1"/>
  <c r="Y753" i="6" s="1"/>
  <c r="X753" i="6" a="1"/>
  <c r="X753" i="6" s="1"/>
  <c r="W753" i="6" a="1"/>
  <c r="W753" i="6" s="1"/>
  <c r="V753" i="6" a="1"/>
  <c r="V753" i="6" s="1"/>
  <c r="U753" i="6" a="1"/>
  <c r="U753" i="6" s="1"/>
  <c r="T753" i="6"/>
  <c r="T753" i="6" a="1"/>
  <c r="S753" i="6" a="1"/>
  <c r="S753" i="6" s="1"/>
  <c r="R753" i="6"/>
  <c r="R753" i="6" a="1"/>
  <c r="Q753" i="6" a="1"/>
  <c r="Q753" i="6" s="1"/>
  <c r="P753" i="6" a="1"/>
  <c r="P753" i="6" s="1"/>
  <c r="O753" i="6" a="1"/>
  <c r="O753" i="6" s="1"/>
  <c r="N753" i="6" a="1"/>
  <c r="N753" i="6" s="1"/>
  <c r="M753" i="6" a="1"/>
  <c r="M753" i="6" s="1"/>
  <c r="L753" i="6"/>
  <c r="L753" i="6" a="1"/>
  <c r="K753" i="6" a="1"/>
  <c r="K753" i="6" s="1"/>
  <c r="AI752" i="6" a="1"/>
  <c r="AI752" i="6" s="1"/>
  <c r="AH752" i="6" a="1"/>
  <c r="AH752" i="6" s="1"/>
  <c r="AG752" i="6" a="1"/>
  <c r="AG752" i="6" s="1"/>
  <c r="AF752" i="6"/>
  <c r="AF752" i="6" a="1"/>
  <c r="AE752" i="6" a="1"/>
  <c r="AE752" i="6" s="1"/>
  <c r="AD752" i="6" a="1"/>
  <c r="AD752" i="6" s="1"/>
  <c r="AC752" i="6" a="1"/>
  <c r="AC752" i="6" s="1"/>
  <c r="AB752" i="6" a="1"/>
  <c r="AB752" i="6" s="1"/>
  <c r="AA752" i="6" a="1"/>
  <c r="AA752" i="6" s="1"/>
  <c r="Z752" i="6" a="1"/>
  <c r="Z752" i="6" s="1"/>
  <c r="Y752" i="6" a="1"/>
  <c r="Y752" i="6" s="1"/>
  <c r="X752" i="6"/>
  <c r="X752" i="6" a="1"/>
  <c r="W752" i="6" a="1"/>
  <c r="W752" i="6" s="1"/>
  <c r="V752" i="6" a="1"/>
  <c r="V752" i="6" s="1"/>
  <c r="U752" i="6" a="1"/>
  <c r="U752" i="6" s="1"/>
  <c r="T752" i="6" a="1"/>
  <c r="T752" i="6" s="1"/>
  <c r="S752" i="6" a="1"/>
  <c r="S752" i="6" s="1"/>
  <c r="R752" i="6" a="1"/>
  <c r="R752" i="6" s="1"/>
  <c r="Q752" i="6" a="1"/>
  <c r="Q752" i="6" s="1"/>
  <c r="P752" i="6"/>
  <c r="P752" i="6" a="1"/>
  <c r="O752" i="6" a="1"/>
  <c r="O752" i="6" s="1"/>
  <c r="N752" i="6" a="1"/>
  <c r="N752" i="6" s="1"/>
  <c r="M752" i="6" a="1"/>
  <c r="M752" i="6" s="1"/>
  <c r="L752" i="6" a="1"/>
  <c r="L752" i="6" s="1"/>
  <c r="K752" i="6" a="1"/>
  <c r="K752" i="6" s="1"/>
  <c r="AI751" i="6" a="1"/>
  <c r="AI751" i="6" s="1"/>
  <c r="AH751" i="6" a="1"/>
  <c r="AH751" i="6" s="1"/>
  <c r="AG751" i="6" a="1"/>
  <c r="AG751" i="6" s="1"/>
  <c r="AF751" i="6"/>
  <c r="AF751" i="6" a="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c r="P751" i="6" a="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c r="AB750" i="6" a="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c r="L750" i="6" a="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c r="X749" i="6" a="1"/>
  <c r="W749" i="6" a="1"/>
  <c r="W749" i="6" s="1"/>
  <c r="V749" i="6"/>
  <c r="V749" i="6" a="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c r="T748" i="6" a="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c r="Z747" i="6" a="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c r="AB746" i="6" a="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c r="L746" i="6" a="1"/>
  <c r="K746" i="6" a="1"/>
  <c r="K746" i="6" s="1"/>
  <c r="AI745" i="6" a="1"/>
  <c r="AI745" i="6" s="1"/>
  <c r="AH745" i="6"/>
  <c r="AH745" i="6" a="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c r="R745" i="6" a="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c r="AB744" i="6" a="1"/>
  <c r="AA744" i="6" a="1"/>
  <c r="AA744" i="6" s="1"/>
  <c r="Z744" i="6" a="1"/>
  <c r="Z744" i="6" s="1"/>
  <c r="Y744" i="6" a="1"/>
  <c r="Y744" i="6" s="1"/>
  <c r="X744" i="6" a="1"/>
  <c r="X744" i="6" s="1"/>
  <c r="W744" i="6" a="1"/>
  <c r="W744" i="6" s="1"/>
  <c r="V744" i="6" a="1"/>
  <c r="V744" i="6" s="1"/>
  <c r="U744" i="6" a="1"/>
  <c r="U744" i="6" s="1"/>
  <c r="T744" i="6"/>
  <c r="T744" i="6" a="1"/>
  <c r="S744" i="6" a="1"/>
  <c r="S744" i="6" s="1"/>
  <c r="R744" i="6" a="1"/>
  <c r="R744" i="6" s="1"/>
  <c r="Q744" i="6" a="1"/>
  <c r="Q744" i="6" s="1"/>
  <c r="P744" i="6" a="1"/>
  <c r="P744" i="6" s="1"/>
  <c r="O744" i="6" a="1"/>
  <c r="O744" i="6" s="1"/>
  <c r="N744" i="6" a="1"/>
  <c r="N744" i="6" s="1"/>
  <c r="M744" i="6" a="1"/>
  <c r="M744" i="6" s="1"/>
  <c r="L744" i="6"/>
  <c r="L744" i="6" a="1"/>
  <c r="K744" i="6" a="1"/>
  <c r="K744" i="6" s="1"/>
  <c r="AI743" i="6" a="1"/>
  <c r="AI743" i="6" s="1"/>
  <c r="AH743" i="6" a="1"/>
  <c r="AH743" i="6" s="1"/>
  <c r="AG743" i="6" a="1"/>
  <c r="AG743" i="6" s="1"/>
  <c r="AF743" i="6"/>
  <c r="AF743" i="6" a="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c r="P743" i="6" a="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c r="AB742" i="6" a="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c r="L742" i="6" a="1"/>
  <c r="K742" i="6" a="1"/>
  <c r="K742" i="6" s="1"/>
  <c r="AI741" i="6" a="1"/>
  <c r="AI741" i="6" s="1"/>
  <c r="AH741" i="6" a="1"/>
  <c r="AH741" i="6" s="1"/>
  <c r="AG741" i="6" a="1"/>
  <c r="AG741" i="6" s="1"/>
  <c r="AF741" i="6" a="1"/>
  <c r="AF741" i="6" s="1"/>
  <c r="AE741" i="6" a="1"/>
  <c r="AE741" i="6" s="1"/>
  <c r="AD741" i="6" a="1"/>
  <c r="AD741" i="6" s="1"/>
  <c r="AC741" i="6" a="1"/>
  <c r="AC741" i="6" s="1"/>
  <c r="AB741" i="6"/>
  <c r="AB741" i="6" a="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c r="L741" i="6" a="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c r="X740" i="6" a="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c r="T739" i="6" a="1"/>
  <c r="S739" i="6" a="1"/>
  <c r="S739" i="6" s="1"/>
  <c r="R739" i="6" a="1"/>
  <c r="R739" i="6" s="1"/>
  <c r="Q739" i="6" a="1"/>
  <c r="Q739" i="6" s="1"/>
  <c r="P739" i="6" a="1"/>
  <c r="P739" i="6" s="1"/>
  <c r="O739" i="6" a="1"/>
  <c r="O739" i="6" s="1"/>
  <c r="N739" i="6" a="1"/>
  <c r="N739" i="6" s="1"/>
  <c r="M739" i="6" a="1"/>
  <c r="M739" i="6" s="1"/>
  <c r="L739" i="6"/>
  <c r="L739" i="6" a="1"/>
  <c r="K739" i="6" a="1"/>
  <c r="K739" i="6" s="1"/>
  <c r="AI738" i="6" a="1"/>
  <c r="AI738" i="6" s="1"/>
  <c r="AH738" i="6" a="1"/>
  <c r="AH738" i="6" s="1"/>
  <c r="AG738" i="6" a="1"/>
  <c r="AG738" i="6" s="1"/>
  <c r="AF738" i="6"/>
  <c r="AF738" i="6" a="1"/>
  <c r="AE738" i="6" a="1"/>
  <c r="AE738" i="6" s="1"/>
  <c r="AD738" i="6" a="1"/>
  <c r="AD738" i="6" s="1"/>
  <c r="AC738" i="6" a="1"/>
  <c r="AC738" i="6" s="1"/>
  <c r="AB738" i="6" a="1"/>
  <c r="AB738" i="6" s="1"/>
  <c r="AA738" i="6" a="1"/>
  <c r="AA738" i="6" s="1"/>
  <c r="Z738" i="6" a="1"/>
  <c r="Z738" i="6" s="1"/>
  <c r="Y738" i="6" a="1"/>
  <c r="Y738" i="6" s="1"/>
  <c r="X738" i="6"/>
  <c r="X738" i="6" a="1"/>
  <c r="W738" i="6" a="1"/>
  <c r="W738" i="6" s="1"/>
  <c r="V738" i="6" a="1"/>
  <c r="V738" i="6" s="1"/>
  <c r="U738" i="6" a="1"/>
  <c r="U738" i="6" s="1"/>
  <c r="T738" i="6" a="1"/>
  <c r="T738" i="6" s="1"/>
  <c r="S738" i="6" a="1"/>
  <c r="S738" i="6" s="1"/>
  <c r="R738" i="6" a="1"/>
  <c r="R738" i="6" s="1"/>
  <c r="Q738" i="6" a="1"/>
  <c r="Q738" i="6" s="1"/>
  <c r="P738" i="6"/>
  <c r="P738" i="6" a="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c r="AB737" i="6" a="1"/>
  <c r="AA737" i="6" a="1"/>
  <c r="AA737" i="6" s="1"/>
  <c r="Z737" i="6" a="1"/>
  <c r="Z737" i="6" s="1"/>
  <c r="Y737" i="6" a="1"/>
  <c r="Y737" i="6" s="1"/>
  <c r="X737" i="6" a="1"/>
  <c r="X737" i="6" s="1"/>
  <c r="W737" i="6" a="1"/>
  <c r="W737" i="6" s="1"/>
  <c r="V737" i="6" a="1"/>
  <c r="V737" i="6" s="1"/>
  <c r="U737" i="6" a="1"/>
  <c r="U737" i="6" s="1"/>
  <c r="T737" i="6"/>
  <c r="T737" i="6" a="1"/>
  <c r="S737" i="6" a="1"/>
  <c r="S737" i="6" s="1"/>
  <c r="R737" i="6" a="1"/>
  <c r="R737" i="6" s="1"/>
  <c r="Q737" i="6" a="1"/>
  <c r="Q737" i="6" s="1"/>
  <c r="P737" i="6" a="1"/>
  <c r="P737" i="6" s="1"/>
  <c r="O737" i="6" a="1"/>
  <c r="O737" i="6" s="1"/>
  <c r="N737" i="6" a="1"/>
  <c r="N737" i="6" s="1"/>
  <c r="M737" i="6" a="1"/>
  <c r="M737" i="6" s="1"/>
  <c r="L737" i="6"/>
  <c r="L737" i="6" a="1"/>
  <c r="K737" i="6" a="1"/>
  <c r="K737" i="6" s="1"/>
  <c r="AI736" i="6" a="1"/>
  <c r="AI736" i="6" s="1"/>
  <c r="AH736" i="6" a="1"/>
  <c r="AH736" i="6" s="1"/>
  <c r="AG736" i="6" a="1"/>
  <c r="AG736" i="6" s="1"/>
  <c r="AF736" i="6"/>
  <c r="AF736" i="6" a="1"/>
  <c r="AE736" i="6" a="1"/>
  <c r="AE736" i="6" s="1"/>
  <c r="AD736" i="6" a="1"/>
  <c r="AD736" i="6" s="1"/>
  <c r="AC736" i="6" a="1"/>
  <c r="AC736" i="6" s="1"/>
  <c r="AB736" i="6" a="1"/>
  <c r="AB736" i="6" s="1"/>
  <c r="AA736" i="6" a="1"/>
  <c r="AA736" i="6" s="1"/>
  <c r="Z736" i="6" a="1"/>
  <c r="Z736" i="6" s="1"/>
  <c r="Y736" i="6" a="1"/>
  <c r="Y736" i="6" s="1"/>
  <c r="X736" i="6"/>
  <c r="X736" i="6" a="1"/>
  <c r="W736" i="6" a="1"/>
  <c r="W736" i="6" s="1"/>
  <c r="V736" i="6" a="1"/>
  <c r="V736" i="6" s="1"/>
  <c r="U736" i="6" a="1"/>
  <c r="U736" i="6" s="1"/>
  <c r="T736" i="6" a="1"/>
  <c r="T736" i="6" s="1"/>
  <c r="S736" i="6" a="1"/>
  <c r="S736" i="6" s="1"/>
  <c r="R736" i="6" a="1"/>
  <c r="R736" i="6" s="1"/>
  <c r="Q736" i="6" a="1"/>
  <c r="Q736" i="6" s="1"/>
  <c r="P736" i="6"/>
  <c r="P736" i="6" a="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c r="AB735" i="6" a="1"/>
  <c r="AA735" i="6" a="1"/>
  <c r="AA735" i="6" s="1"/>
  <c r="Z735" i="6" a="1"/>
  <c r="Z735" i="6" s="1"/>
  <c r="Y735" i="6" a="1"/>
  <c r="Y735" i="6" s="1"/>
  <c r="X735" i="6" a="1"/>
  <c r="X735" i="6" s="1"/>
  <c r="W735" i="6" a="1"/>
  <c r="W735" i="6" s="1"/>
  <c r="V735" i="6" a="1"/>
  <c r="V735" i="6" s="1"/>
  <c r="U735" i="6" a="1"/>
  <c r="U735" i="6" s="1"/>
  <c r="T735" i="6"/>
  <c r="T735" i="6" a="1"/>
  <c r="S735" i="6" a="1"/>
  <c r="S735" i="6" s="1"/>
  <c r="R735" i="6" a="1"/>
  <c r="R735" i="6" s="1"/>
  <c r="Q735" i="6" a="1"/>
  <c r="Q735" i="6" s="1"/>
  <c r="P735" i="6" a="1"/>
  <c r="P735" i="6" s="1"/>
  <c r="O735" i="6" a="1"/>
  <c r="O735" i="6" s="1"/>
  <c r="N735" i="6" a="1"/>
  <c r="N735" i="6" s="1"/>
  <c r="M735" i="6" a="1"/>
  <c r="M735" i="6" s="1"/>
  <c r="L735" i="6"/>
  <c r="L735" i="6" a="1"/>
  <c r="K735" i="6" a="1"/>
  <c r="K735" i="6" s="1"/>
  <c r="AI734" i="6" a="1"/>
  <c r="AI734" i="6" s="1"/>
  <c r="AH734" i="6" a="1"/>
  <c r="AH734" i="6" s="1"/>
  <c r="AG734" i="6" a="1"/>
  <c r="AG734" i="6" s="1"/>
  <c r="AF734" i="6"/>
  <c r="AF734" i="6" a="1"/>
  <c r="AE734" i="6" a="1"/>
  <c r="AE734" i="6" s="1"/>
  <c r="AD734" i="6" a="1"/>
  <c r="AD734" i="6" s="1"/>
  <c r="AC734" i="6" a="1"/>
  <c r="AC734" i="6" s="1"/>
  <c r="AB734" i="6" a="1"/>
  <c r="AB734" i="6" s="1"/>
  <c r="AA734" i="6" a="1"/>
  <c r="AA734" i="6" s="1"/>
  <c r="Z734" i="6" a="1"/>
  <c r="Z734" i="6" s="1"/>
  <c r="Y734" i="6" a="1"/>
  <c r="Y734" i="6" s="1"/>
  <c r="X734" i="6"/>
  <c r="X734" i="6" a="1"/>
  <c r="W734" i="6" a="1"/>
  <c r="W734" i="6" s="1"/>
  <c r="V734" i="6" a="1"/>
  <c r="V734" i="6" s="1"/>
  <c r="U734" i="6" a="1"/>
  <c r="U734" i="6" s="1"/>
  <c r="T734" i="6" a="1"/>
  <c r="T734" i="6" s="1"/>
  <c r="S734" i="6" a="1"/>
  <c r="S734" i="6" s="1"/>
  <c r="R734" i="6" a="1"/>
  <c r="R734" i="6" s="1"/>
  <c r="Q734" i="6" a="1"/>
  <c r="Q734" i="6" s="1"/>
  <c r="P734" i="6"/>
  <c r="P734" i="6" a="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c r="AB733" i="6" a="1"/>
  <c r="AA733" i="6" a="1"/>
  <c r="AA733" i="6" s="1"/>
  <c r="Z733" i="6" a="1"/>
  <c r="Z733" i="6" s="1"/>
  <c r="Y733" i="6" a="1"/>
  <c r="Y733" i="6" s="1"/>
  <c r="X733" i="6" a="1"/>
  <c r="X733" i="6" s="1"/>
  <c r="W733" i="6" a="1"/>
  <c r="W733" i="6" s="1"/>
  <c r="V733" i="6" a="1"/>
  <c r="V733" i="6" s="1"/>
  <c r="U733" i="6" a="1"/>
  <c r="U733" i="6" s="1"/>
  <c r="T733" i="6"/>
  <c r="T733" i="6" a="1"/>
  <c r="S733" i="6" a="1"/>
  <c r="S733" i="6" s="1"/>
  <c r="R733" i="6" a="1"/>
  <c r="R733" i="6" s="1"/>
  <c r="Q733" i="6" a="1"/>
  <c r="Q733" i="6" s="1"/>
  <c r="P733" i="6" a="1"/>
  <c r="P733" i="6" s="1"/>
  <c r="O733" i="6" a="1"/>
  <c r="O733" i="6" s="1"/>
  <c r="N733" i="6" a="1"/>
  <c r="N733" i="6" s="1"/>
  <c r="M733" i="6" a="1"/>
  <c r="M733" i="6" s="1"/>
  <c r="L733" i="6"/>
  <c r="L733" i="6" a="1"/>
  <c r="K733" i="6" a="1"/>
  <c r="K733" i="6" s="1"/>
  <c r="AI732" i="6" a="1"/>
  <c r="AI732" i="6" s="1"/>
  <c r="AH732" i="6" a="1"/>
  <c r="AH732" i="6" s="1"/>
  <c r="AG732" i="6" a="1"/>
  <c r="AG732" i="6" s="1"/>
  <c r="AF732" i="6"/>
  <c r="AF732" i="6" a="1"/>
  <c r="AE732" i="6" a="1"/>
  <c r="AE732" i="6" s="1"/>
  <c r="AD732" i="6" a="1"/>
  <c r="AD732" i="6" s="1"/>
  <c r="AC732" i="6" a="1"/>
  <c r="AC732" i="6" s="1"/>
  <c r="AB732" i="6" a="1"/>
  <c r="AB732" i="6" s="1"/>
  <c r="AA732" i="6" a="1"/>
  <c r="AA732" i="6" s="1"/>
  <c r="Z732" i="6" a="1"/>
  <c r="Z732" i="6" s="1"/>
  <c r="Y732" i="6" a="1"/>
  <c r="Y732" i="6" s="1"/>
  <c r="X732" i="6"/>
  <c r="X732" i="6" a="1"/>
  <c r="W732" i="6" a="1"/>
  <c r="W732" i="6" s="1"/>
  <c r="V732" i="6" a="1"/>
  <c r="V732" i="6" s="1"/>
  <c r="U732" i="6" a="1"/>
  <c r="U732" i="6" s="1"/>
  <c r="T732" i="6"/>
  <c r="T732" i="6" a="1"/>
  <c r="S732" i="6" a="1"/>
  <c r="S732" i="6" s="1"/>
  <c r="R732" i="6" a="1"/>
  <c r="R732" i="6" s="1"/>
  <c r="Q732" i="6" a="1"/>
  <c r="Q732" i="6" s="1"/>
  <c r="P732" i="6" a="1"/>
  <c r="P732" i="6" s="1"/>
  <c r="O732" i="6" a="1"/>
  <c r="O732" i="6" s="1"/>
  <c r="N732" i="6"/>
  <c r="N732" i="6" a="1"/>
  <c r="M732" i="6" a="1"/>
  <c r="M732" i="6" s="1"/>
  <c r="L732" i="6" a="1"/>
  <c r="L732" i="6" s="1"/>
  <c r="K732" i="6" a="1"/>
  <c r="K732" i="6" s="1"/>
  <c r="AI731" i="6" a="1"/>
  <c r="AI731" i="6" s="1"/>
  <c r="AH731" i="6"/>
  <c r="AH731" i="6" a="1"/>
  <c r="AG731" i="6" a="1"/>
  <c r="AG731" i="6" s="1"/>
  <c r="AF731" i="6" a="1"/>
  <c r="AF731" i="6" s="1"/>
  <c r="AE731" i="6" a="1"/>
  <c r="AE731" i="6" s="1"/>
  <c r="AD731" i="6" a="1"/>
  <c r="AD731" i="6" s="1"/>
  <c r="AC731" i="6" a="1"/>
  <c r="AC731" i="6" s="1"/>
  <c r="AB731" i="6"/>
  <c r="AB731" i="6" a="1"/>
  <c r="AA731" i="6" a="1"/>
  <c r="AA731" i="6" s="1"/>
  <c r="Z731" i="6" a="1"/>
  <c r="Z731" i="6" s="1"/>
  <c r="Y731" i="6" a="1"/>
  <c r="Y731" i="6" s="1"/>
  <c r="X731" i="6" a="1"/>
  <c r="X731" i="6" s="1"/>
  <c r="W731" i="6" a="1"/>
  <c r="W731" i="6" s="1"/>
  <c r="V731" i="6" a="1"/>
  <c r="V731" i="6" s="1"/>
  <c r="U731" i="6" a="1"/>
  <c r="U731" i="6" s="1"/>
  <c r="T731" i="6"/>
  <c r="T731" i="6" a="1"/>
  <c r="S731" i="6" a="1"/>
  <c r="S731" i="6" s="1"/>
  <c r="R731" i="6" a="1"/>
  <c r="R731" i="6" s="1"/>
  <c r="Q731" i="6" a="1"/>
  <c r="Q731" i="6" s="1"/>
  <c r="P731" i="6" a="1"/>
  <c r="P731" i="6" s="1"/>
  <c r="O731" i="6" a="1"/>
  <c r="O731" i="6" s="1"/>
  <c r="N731" i="6" a="1"/>
  <c r="N731" i="6" s="1"/>
  <c r="M731" i="6" a="1"/>
  <c r="M731" i="6" s="1"/>
  <c r="L731" i="6"/>
  <c r="L731" i="6" a="1"/>
  <c r="K731" i="6" a="1"/>
  <c r="K731" i="6" s="1"/>
  <c r="AI730" i="6" a="1"/>
  <c r="AI730" i="6" s="1"/>
  <c r="AH730" i="6" a="1"/>
  <c r="AH730" i="6" s="1"/>
  <c r="AG730" i="6" a="1"/>
  <c r="AG730" i="6" s="1"/>
  <c r="AF730" i="6"/>
  <c r="AF730" i="6" a="1"/>
  <c r="AE730" i="6" a="1"/>
  <c r="AE730" i="6" s="1"/>
  <c r="AD730" i="6" a="1"/>
  <c r="AD730" i="6" s="1"/>
  <c r="AC730" i="6" a="1"/>
  <c r="AC730" i="6" s="1"/>
  <c r="AB730" i="6" a="1"/>
  <c r="AB730" i="6" s="1"/>
  <c r="AA730" i="6" a="1"/>
  <c r="AA730" i="6" s="1"/>
  <c r="Z730" i="6" a="1"/>
  <c r="Z730" i="6" s="1"/>
  <c r="Y730" i="6" a="1"/>
  <c r="Y730" i="6" s="1"/>
  <c r="X730" i="6"/>
  <c r="X730" i="6" a="1"/>
  <c r="W730" i="6" a="1"/>
  <c r="W730" i="6" s="1"/>
  <c r="V730" i="6" a="1"/>
  <c r="V730" i="6" s="1"/>
  <c r="U730" i="6" a="1"/>
  <c r="U730" i="6" s="1"/>
  <c r="T730" i="6" a="1"/>
  <c r="T730" i="6" s="1"/>
  <c r="S730" i="6" a="1"/>
  <c r="S730" i="6" s="1"/>
  <c r="R730" i="6" a="1"/>
  <c r="R730" i="6" s="1"/>
  <c r="Q730" i="6" a="1"/>
  <c r="Q730" i="6" s="1"/>
  <c r="P730" i="6"/>
  <c r="P730" i="6" a="1"/>
  <c r="O730" i="6" a="1"/>
  <c r="O730" i="6" s="1"/>
  <c r="N730" i="6" a="1"/>
  <c r="N730" i="6" s="1"/>
  <c r="M730" i="6" a="1"/>
  <c r="M730" i="6" s="1"/>
  <c r="L730" i="6"/>
  <c r="L730" i="6" a="1"/>
  <c r="K730" i="6" a="1"/>
  <c r="K730" i="6" s="1"/>
  <c r="AI729" i="6" a="1"/>
  <c r="AI729" i="6" s="1"/>
  <c r="AH729" i="6"/>
  <c r="AH729" i="6" a="1"/>
  <c r="AG729" i="6" a="1"/>
  <c r="AG729" i="6" s="1"/>
  <c r="AF729" i="6" a="1"/>
  <c r="AF729" i="6" s="1"/>
  <c r="AE729" i="6" a="1"/>
  <c r="AE729" i="6" s="1"/>
  <c r="AD729" i="6" a="1"/>
  <c r="AD729" i="6" s="1"/>
  <c r="AC729" i="6" a="1"/>
  <c r="AC729" i="6" s="1"/>
  <c r="AB729" i="6"/>
  <c r="AB729" i="6" a="1"/>
  <c r="AA729" i="6" a="1"/>
  <c r="AA729" i="6" s="1"/>
  <c r="Z729" i="6" a="1"/>
  <c r="Z729" i="6" s="1"/>
  <c r="Y729" i="6" a="1"/>
  <c r="Y729" i="6" s="1"/>
  <c r="X729" i="6"/>
  <c r="X729" i="6" a="1"/>
  <c r="W729" i="6" a="1"/>
  <c r="W729" i="6" s="1"/>
  <c r="V729" i="6" a="1"/>
  <c r="V729" i="6" s="1"/>
  <c r="U729" i="6" a="1"/>
  <c r="U729" i="6" s="1"/>
  <c r="T729" i="6" a="1"/>
  <c r="T729" i="6" s="1"/>
  <c r="S729" i="6" a="1"/>
  <c r="S729" i="6" s="1"/>
  <c r="R729" i="6"/>
  <c r="R729" i="6" a="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c r="AD728" i="6" a="1"/>
  <c r="AC728" i="6" a="1"/>
  <c r="AC728" i="6" s="1"/>
  <c r="AB728" i="6" a="1"/>
  <c r="AB728" i="6" s="1"/>
  <c r="AA728" i="6" a="1"/>
  <c r="AA728" i="6" s="1"/>
  <c r="Z728" i="6" a="1"/>
  <c r="Z728" i="6" s="1"/>
  <c r="Y728" i="6" a="1"/>
  <c r="Y728" i="6" s="1"/>
  <c r="X728" i="6" a="1"/>
  <c r="X728" i="6" s="1"/>
  <c r="W728" i="6" a="1"/>
  <c r="W728" i="6" s="1"/>
  <c r="V728" i="6"/>
  <c r="V728" i="6" a="1"/>
  <c r="U728" i="6" a="1"/>
  <c r="U728" i="6" s="1"/>
  <c r="T728" i="6" a="1"/>
  <c r="T728" i="6" s="1"/>
  <c r="S728" i="6" a="1"/>
  <c r="S728" i="6" s="1"/>
  <c r="R728" i="6" a="1"/>
  <c r="R728" i="6" s="1"/>
  <c r="Q728" i="6" a="1"/>
  <c r="Q728" i="6" s="1"/>
  <c r="P728" i="6" a="1"/>
  <c r="P728" i="6" s="1"/>
  <c r="O728" i="6" a="1"/>
  <c r="O728" i="6" s="1"/>
  <c r="N728" i="6"/>
  <c r="N728" i="6" a="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c r="AB727" i="6" a="1"/>
  <c r="AA727" i="6" a="1"/>
  <c r="AA727" i="6" s="1"/>
  <c r="Z727" i="6" a="1"/>
  <c r="Z727" i="6" s="1"/>
  <c r="Y727" i="6" a="1"/>
  <c r="Y727" i="6" s="1"/>
  <c r="X727" i="6" a="1"/>
  <c r="X727" i="6" s="1"/>
  <c r="W727" i="6" a="1"/>
  <c r="W727" i="6" s="1"/>
  <c r="V727" i="6" a="1"/>
  <c r="V727" i="6" s="1"/>
  <c r="U727" i="6" a="1"/>
  <c r="U727" i="6" s="1"/>
  <c r="T727" i="6"/>
  <c r="T727" i="6" a="1"/>
  <c r="S727" i="6" a="1"/>
  <c r="S727" i="6" s="1"/>
  <c r="R727" i="6" a="1"/>
  <c r="R727" i="6" s="1"/>
  <c r="Q727" i="6" a="1"/>
  <c r="Q727" i="6" s="1"/>
  <c r="P727" i="6"/>
  <c r="P727" i="6" a="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c r="AD726" i="6" a="1"/>
  <c r="AC726" i="6" a="1"/>
  <c r="AC726" i="6" s="1"/>
  <c r="AB726" i="6" a="1"/>
  <c r="AB726" i="6" s="1"/>
  <c r="AA726" i="6" a="1"/>
  <c r="AA726" i="6" s="1"/>
  <c r="Z726" i="6" a="1"/>
  <c r="Z726" i="6" s="1"/>
  <c r="Y726" i="6" a="1"/>
  <c r="Y726" i="6" s="1"/>
  <c r="X726" i="6"/>
  <c r="X726" i="6" a="1"/>
  <c r="W726" i="6" a="1"/>
  <c r="W726" i="6" s="1"/>
  <c r="V726" i="6" a="1"/>
  <c r="V726" i="6" s="1"/>
  <c r="U726" i="6" a="1"/>
  <c r="U726" i="6" s="1"/>
  <c r="T726" i="6" a="1"/>
  <c r="T726" i="6" s="1"/>
  <c r="S726" i="6" a="1"/>
  <c r="S726" i="6" s="1"/>
  <c r="R726" i="6" a="1"/>
  <c r="R726" i="6" s="1"/>
  <c r="Q726" i="6" a="1"/>
  <c r="Q726" i="6" s="1"/>
  <c r="P726" i="6"/>
  <c r="P726" i="6" a="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c r="AB725" i="6" a="1"/>
  <c r="AA725" i="6" a="1"/>
  <c r="AA725" i="6" s="1"/>
  <c r="Z725" i="6" a="1"/>
  <c r="Z725" i="6" s="1"/>
  <c r="Y725" i="6" a="1"/>
  <c r="Y725" i="6" s="1"/>
  <c r="X725" i="6" a="1"/>
  <c r="X725" i="6" s="1"/>
  <c r="W725" i="6" a="1"/>
  <c r="W725" i="6" s="1"/>
  <c r="V725" i="6" a="1"/>
  <c r="V725" i="6" s="1"/>
  <c r="U725" i="6" a="1"/>
  <c r="U725" i="6" s="1"/>
  <c r="T725" i="6"/>
  <c r="T725" i="6" a="1"/>
  <c r="S725" i="6" a="1"/>
  <c r="S725" i="6" s="1"/>
  <c r="R725" i="6" a="1"/>
  <c r="R725" i="6" s="1"/>
  <c r="Q725" i="6" a="1"/>
  <c r="Q725" i="6" s="1"/>
  <c r="P725" i="6"/>
  <c r="P725" i="6" a="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c r="AD724" i="6" a="1"/>
  <c r="AC724" i="6" a="1"/>
  <c r="AC724" i="6" s="1"/>
  <c r="AB724" i="6" a="1"/>
  <c r="AB724" i="6" s="1"/>
  <c r="AA724" i="6" a="1"/>
  <c r="AA724" i="6" s="1"/>
  <c r="Z724" i="6" a="1"/>
  <c r="Z724" i="6" s="1"/>
  <c r="Y724" i="6" a="1"/>
  <c r="Y724" i="6" s="1"/>
  <c r="X724" i="6"/>
  <c r="X724" i="6" a="1"/>
  <c r="W724" i="6" a="1"/>
  <c r="W724" i="6" s="1"/>
  <c r="V724" i="6" a="1"/>
  <c r="V724" i="6" s="1"/>
  <c r="U724" i="6" a="1"/>
  <c r="U724" i="6" s="1"/>
  <c r="T724" i="6" a="1"/>
  <c r="T724" i="6" s="1"/>
  <c r="S724" i="6" a="1"/>
  <c r="S724" i="6" s="1"/>
  <c r="R724" i="6" a="1"/>
  <c r="R724" i="6" s="1"/>
  <c r="Q724" i="6" a="1"/>
  <c r="Q724" i="6" s="1"/>
  <c r="P724" i="6"/>
  <c r="P724" i="6" a="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c r="AB723" i="6" a="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c r="L723" i="6" a="1"/>
  <c r="K723" i="6" a="1"/>
  <c r="K723" i="6" s="1"/>
  <c r="AI722" i="6" a="1"/>
  <c r="AI722" i="6" s="1"/>
  <c r="AH722" i="6" a="1"/>
  <c r="AH722" i="6" s="1"/>
  <c r="AG722" i="6" a="1"/>
  <c r="AG722" i="6" s="1"/>
  <c r="AF722" i="6"/>
  <c r="AF722" i="6" a="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c r="P722" i="6" a="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c r="T721" i="6" a="1"/>
  <c r="S721" i="6" a="1"/>
  <c r="S721" i="6" s="1"/>
  <c r="R721" i="6" a="1"/>
  <c r="R721" i="6" s="1"/>
  <c r="Q721" i="6" a="1"/>
  <c r="Q721" i="6" s="1"/>
  <c r="P721" i="6" a="1"/>
  <c r="P721" i="6" s="1"/>
  <c r="O721" i="6" a="1"/>
  <c r="O721" i="6" s="1"/>
  <c r="N721" i="6" a="1"/>
  <c r="N721" i="6" s="1"/>
  <c r="M721" i="6" a="1"/>
  <c r="M721" i="6" s="1"/>
  <c r="L721" i="6"/>
  <c r="L721" i="6" a="1"/>
  <c r="K721" i="6" a="1"/>
  <c r="K721" i="6" s="1"/>
  <c r="AI720" i="6" a="1"/>
  <c r="AI720" i="6" s="1"/>
  <c r="AH720" i="6" a="1"/>
  <c r="AH720" i="6" s="1"/>
  <c r="AG720" i="6" a="1"/>
  <c r="AG720" i="6" s="1"/>
  <c r="AF720" i="6"/>
  <c r="AF720" i="6" a="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c r="T720" i="6" a="1"/>
  <c r="S720" i="6" a="1"/>
  <c r="S720" i="6" s="1"/>
  <c r="R720" i="6" a="1"/>
  <c r="R720" i="6" s="1"/>
  <c r="Q720" i="6" a="1"/>
  <c r="Q720" i="6" s="1"/>
  <c r="P720" i="6" a="1"/>
  <c r="P720" i="6" s="1"/>
  <c r="O720" i="6" a="1"/>
  <c r="O720" i="6" s="1"/>
  <c r="N720" i="6"/>
  <c r="N720" i="6" a="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c r="AB719" i="6" a="1"/>
  <c r="AA719" i="6" a="1"/>
  <c r="AA719" i="6" s="1"/>
  <c r="Z719" i="6" a="1"/>
  <c r="Z719" i="6" s="1"/>
  <c r="Y719" i="6" a="1"/>
  <c r="Y719" i="6" s="1"/>
  <c r="X719" i="6" a="1"/>
  <c r="X719" i="6" s="1"/>
  <c r="W719" i="6" a="1"/>
  <c r="W719" i="6" s="1"/>
  <c r="V719" i="6" a="1"/>
  <c r="V719" i="6" s="1"/>
  <c r="U719" i="6" a="1"/>
  <c r="U719" i="6" s="1"/>
  <c r="T719" i="6"/>
  <c r="T719" i="6" a="1"/>
  <c r="S719" i="6" a="1"/>
  <c r="S719" i="6" s="1"/>
  <c r="R719" i="6" a="1"/>
  <c r="R719" i="6" s="1"/>
  <c r="Q719" i="6" a="1"/>
  <c r="Q719" i="6" s="1"/>
  <c r="P719" i="6"/>
  <c r="P719" i="6" a="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c r="AB718" i="6" a="1"/>
  <c r="AA718" i="6" a="1"/>
  <c r="AA718" i="6" s="1"/>
  <c r="Z718" i="6" a="1"/>
  <c r="Z718" i="6" s="1"/>
  <c r="Y718" i="6" a="1"/>
  <c r="Y718" i="6" s="1"/>
  <c r="X718" i="6" a="1"/>
  <c r="X718" i="6" s="1"/>
  <c r="W718" i="6" a="1"/>
  <c r="W718" i="6" s="1"/>
  <c r="V718" i="6"/>
  <c r="V718" i="6" a="1"/>
  <c r="U718" i="6" a="1"/>
  <c r="U718" i="6" s="1"/>
  <c r="T718" i="6" a="1"/>
  <c r="T718" i="6" s="1"/>
  <c r="S718" i="6" a="1"/>
  <c r="S718" i="6" s="1"/>
  <c r="R718" i="6" a="1"/>
  <c r="R718" i="6" s="1"/>
  <c r="Q718" i="6" a="1"/>
  <c r="Q718" i="6" s="1"/>
  <c r="P718" i="6"/>
  <c r="P718" i="6" a="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c r="AB717" i="6" a="1"/>
  <c r="AA717" i="6" a="1"/>
  <c r="AA717" i="6" s="1"/>
  <c r="Z717" i="6" a="1"/>
  <c r="Z717" i="6" s="1"/>
  <c r="Y717" i="6" a="1"/>
  <c r="Y717" i="6" s="1"/>
  <c r="X717" i="6"/>
  <c r="X717" i="6" a="1"/>
  <c r="W717" i="6" a="1"/>
  <c r="W717" i="6" s="1"/>
  <c r="V717" i="6" a="1"/>
  <c r="V717" i="6" s="1"/>
  <c r="U717" i="6" a="1"/>
  <c r="U717" i="6" s="1"/>
  <c r="T717" i="6" a="1"/>
  <c r="T717" i="6" s="1"/>
  <c r="S717" i="6" a="1"/>
  <c r="S717" i="6" s="1"/>
  <c r="R717" i="6"/>
  <c r="R717" i="6" a="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c r="AD716" i="6" a="1"/>
  <c r="AC716" i="6" a="1"/>
  <c r="AC716" i="6" s="1"/>
  <c r="AB716" i="6" a="1"/>
  <c r="AB716" i="6" s="1"/>
  <c r="AA716" i="6" a="1"/>
  <c r="AA716" i="6" s="1"/>
  <c r="Z716" i="6" a="1"/>
  <c r="Z716" i="6" s="1"/>
  <c r="Y716" i="6" a="1"/>
  <c r="Y716" i="6" s="1"/>
  <c r="X716" i="6"/>
  <c r="X716" i="6" a="1"/>
  <c r="W716" i="6" a="1"/>
  <c r="W716" i="6" s="1"/>
  <c r="V716" i="6" a="1"/>
  <c r="V716" i="6" s="1"/>
  <c r="U716" i="6" a="1"/>
  <c r="U716" i="6" s="1"/>
  <c r="T716" i="6" a="1"/>
  <c r="T716" i="6" s="1"/>
  <c r="S716" i="6" a="1"/>
  <c r="S716" i="6" s="1"/>
  <c r="R716" i="6" a="1"/>
  <c r="R716" i="6" s="1"/>
  <c r="Q716" i="6" a="1"/>
  <c r="Q716" i="6" s="1"/>
  <c r="P716" i="6"/>
  <c r="P716" i="6" a="1"/>
  <c r="O716" i="6" a="1"/>
  <c r="O716" i="6" s="1"/>
  <c r="N716" i="6" a="1"/>
  <c r="N716" i="6" s="1"/>
  <c r="M716" i="6" a="1"/>
  <c r="M716" i="6" s="1"/>
  <c r="L716" i="6" a="1"/>
  <c r="L716" i="6" s="1"/>
  <c r="K716" i="6" a="1"/>
  <c r="K716" i="6" s="1"/>
  <c r="AI715" i="6" a="1"/>
  <c r="AI715" i="6" s="1"/>
  <c r="AH715" i="6"/>
  <c r="AH715" i="6" a="1"/>
  <c r="AG715" i="6" a="1"/>
  <c r="AG715" i="6" s="1"/>
  <c r="AF715" i="6" a="1"/>
  <c r="AF715" i="6" s="1"/>
  <c r="AE715" i="6" a="1"/>
  <c r="AE715" i="6" s="1"/>
  <c r="AD715" i="6" a="1"/>
  <c r="AD715" i="6" s="1"/>
  <c r="AC715" i="6" a="1"/>
  <c r="AC715" i="6" s="1"/>
  <c r="AB715" i="6"/>
  <c r="AB715" i="6" a="1"/>
  <c r="AA715" i="6" a="1"/>
  <c r="AA715" i="6" s="1"/>
  <c r="Z715" i="6" a="1"/>
  <c r="Z715" i="6" s="1"/>
  <c r="Y715" i="6" a="1"/>
  <c r="Y715" i="6" s="1"/>
  <c r="X715" i="6" a="1"/>
  <c r="X715" i="6" s="1"/>
  <c r="W715" i="6" a="1"/>
  <c r="W715" i="6" s="1"/>
  <c r="V715" i="6" a="1"/>
  <c r="V715" i="6" s="1"/>
  <c r="U715" i="6" a="1"/>
  <c r="U715" i="6" s="1"/>
  <c r="T715" i="6"/>
  <c r="T715" i="6" a="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c r="X714" i="6" a="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c r="L714" i="6" a="1"/>
  <c r="K714" i="6" a="1"/>
  <c r="K714" i="6" s="1"/>
  <c r="AI713" i="6" a="1"/>
  <c r="AI713" i="6" s="1"/>
  <c r="AH713" i="6" a="1"/>
  <c r="AH713" i="6" s="1"/>
  <c r="AG713" i="6" a="1"/>
  <c r="AG713" i="6" s="1"/>
  <c r="AF713" i="6" a="1"/>
  <c r="AF713" i="6" s="1"/>
  <c r="AE713" i="6" a="1"/>
  <c r="AE713" i="6" s="1"/>
  <c r="AD713" i="6" a="1"/>
  <c r="AD713" i="6" s="1"/>
  <c r="AC713" i="6" a="1"/>
  <c r="AC713" i="6" s="1"/>
  <c r="AB713" i="6"/>
  <c r="AB713" i="6" a="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c r="P713" i="6" a="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c r="X712" i="6" a="1"/>
  <c r="W712" i="6" a="1"/>
  <c r="W712" i="6" s="1"/>
  <c r="V712" i="6" a="1"/>
  <c r="V712" i="6" s="1"/>
  <c r="U712" i="6" a="1"/>
  <c r="U712" i="6" s="1"/>
  <c r="T712" i="6" a="1"/>
  <c r="T712" i="6" s="1"/>
  <c r="S712" i="6" a="1"/>
  <c r="S712" i="6" s="1"/>
  <c r="R712" i="6" a="1"/>
  <c r="R712" i="6" s="1"/>
  <c r="Q712" i="6" a="1"/>
  <c r="Q712" i="6" s="1"/>
  <c r="P712" i="6"/>
  <c r="P712" i="6" a="1"/>
  <c r="O712" i="6" a="1"/>
  <c r="O712" i="6" s="1"/>
  <c r="N712" i="6" a="1"/>
  <c r="N712" i="6" s="1"/>
  <c r="M712" i="6" a="1"/>
  <c r="M712" i="6" s="1"/>
  <c r="L712" i="6"/>
  <c r="L712" i="6" a="1"/>
  <c r="K712" i="6" a="1"/>
  <c r="K712" i="6" s="1"/>
  <c r="AI711" i="6" a="1"/>
  <c r="AI711" i="6" s="1"/>
  <c r="AH711" i="6" a="1"/>
  <c r="AH711" i="6" s="1"/>
  <c r="AG711" i="6" a="1"/>
  <c r="AG711" i="6" s="1"/>
  <c r="AF711" i="6"/>
  <c r="AF711" i="6" a="1"/>
  <c r="AE711" i="6" a="1"/>
  <c r="AE711" i="6" s="1"/>
  <c r="AD711" i="6" a="1"/>
  <c r="AD711" i="6" s="1"/>
  <c r="AC711" i="6" a="1"/>
  <c r="AC711" i="6" s="1"/>
  <c r="AB711" i="6" a="1"/>
  <c r="AB711" i="6" s="1"/>
  <c r="AA711" i="6" a="1"/>
  <c r="AA711" i="6" s="1"/>
  <c r="Z711" i="6"/>
  <c r="Z711" i="6" a="1"/>
  <c r="Y711" i="6" a="1"/>
  <c r="Y711" i="6" s="1"/>
  <c r="X711" i="6" a="1"/>
  <c r="X711" i="6" s="1"/>
  <c r="W711" i="6" a="1"/>
  <c r="W711" i="6" s="1"/>
  <c r="V711" i="6" a="1"/>
  <c r="V711" i="6" s="1"/>
  <c r="U711" i="6" a="1"/>
  <c r="U711" i="6" s="1"/>
  <c r="T711" i="6"/>
  <c r="T711" i="6" a="1"/>
  <c r="S711" i="6" a="1"/>
  <c r="S711" i="6" s="1"/>
  <c r="R711" i="6" a="1"/>
  <c r="R711" i="6" s="1"/>
  <c r="Q711" i="6" a="1"/>
  <c r="Q711" i="6" s="1"/>
  <c r="P711" i="6" a="1"/>
  <c r="P711" i="6" s="1"/>
  <c r="O711" i="6" a="1"/>
  <c r="O711" i="6" s="1"/>
  <c r="N711" i="6" a="1"/>
  <c r="N711" i="6" s="1"/>
  <c r="M711" i="6" a="1"/>
  <c r="M711" i="6" s="1"/>
  <c r="L711" i="6"/>
  <c r="L711" i="6" a="1"/>
  <c r="K711" i="6" a="1"/>
  <c r="K711" i="6" s="1"/>
  <c r="AI710" i="6" a="1"/>
  <c r="AI710" i="6" s="1"/>
  <c r="AH710" i="6" a="1"/>
  <c r="AH710" i="6" s="1"/>
  <c r="AG710" i="6" a="1"/>
  <c r="AG710" i="6" s="1"/>
  <c r="AF710" i="6"/>
  <c r="AF710" i="6" a="1"/>
  <c r="AE710" i="6" a="1"/>
  <c r="AE710" i="6" s="1"/>
  <c r="AD710" i="6" a="1"/>
  <c r="AD710" i="6" s="1"/>
  <c r="AC710" i="6" a="1"/>
  <c r="AC710" i="6" s="1"/>
  <c r="AB710" i="6"/>
  <c r="AB710" i="6" a="1"/>
  <c r="AA710" i="6" a="1"/>
  <c r="AA710" i="6" s="1"/>
  <c r="Z710" i="6" a="1"/>
  <c r="Z710" i="6" s="1"/>
  <c r="Y710" i="6" a="1"/>
  <c r="Y710" i="6" s="1"/>
  <c r="X710" i="6" a="1"/>
  <c r="X710" i="6" s="1"/>
  <c r="W710" i="6" a="1"/>
  <c r="W710" i="6" s="1"/>
  <c r="V710" i="6" a="1"/>
  <c r="V710" i="6" s="1"/>
  <c r="U710" i="6" a="1"/>
  <c r="U710" i="6" s="1"/>
  <c r="T710" i="6"/>
  <c r="T710" i="6" a="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c r="AB709" i="6" a="1"/>
  <c r="AA709" i="6" a="1"/>
  <c r="AA709" i="6" s="1"/>
  <c r="Z709" i="6" a="1"/>
  <c r="Z709" i="6" s="1"/>
  <c r="Y709" i="6" a="1"/>
  <c r="Y709" i="6" s="1"/>
  <c r="X709" i="6" a="1"/>
  <c r="X709" i="6" s="1"/>
  <c r="W709" i="6" a="1"/>
  <c r="W709" i="6" s="1"/>
  <c r="V709" i="6" a="1"/>
  <c r="V709" i="6" s="1"/>
  <c r="U709" i="6" a="1"/>
  <c r="U709" i="6" s="1"/>
  <c r="T709" i="6"/>
  <c r="T709" i="6" a="1"/>
  <c r="S709" i="6" a="1"/>
  <c r="S709" i="6" s="1"/>
  <c r="R709" i="6" a="1"/>
  <c r="R709" i="6" s="1"/>
  <c r="Q709" i="6" a="1"/>
  <c r="Q709" i="6" s="1"/>
  <c r="P709" i="6"/>
  <c r="P709" i="6" a="1"/>
  <c r="O709" i="6" a="1"/>
  <c r="O709" i="6" s="1"/>
  <c r="N709" i="6" a="1"/>
  <c r="N709" i="6" s="1"/>
  <c r="M709" i="6" a="1"/>
  <c r="M709" i="6" s="1"/>
  <c r="L709" i="6" a="1"/>
  <c r="L709" i="6" s="1"/>
  <c r="K709" i="6" a="1"/>
  <c r="K709" i="6" s="1"/>
  <c r="AI708" i="6" a="1"/>
  <c r="AI708" i="6" s="1"/>
  <c r="AH708" i="6" a="1"/>
  <c r="AH708" i="6" s="1"/>
  <c r="AG708" i="6" a="1"/>
  <c r="AG708" i="6" s="1"/>
  <c r="AF708" i="6"/>
  <c r="AF708" i="6" a="1"/>
  <c r="AE708" i="6" a="1"/>
  <c r="AE708" i="6" s="1"/>
  <c r="AD708" i="6" a="1"/>
  <c r="AD708" i="6" s="1"/>
  <c r="AC708" i="6" a="1"/>
  <c r="AC708" i="6" s="1"/>
  <c r="AB708" i="6"/>
  <c r="AB708" i="6" a="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c r="P708" i="6" a="1"/>
  <c r="O708" i="6" a="1"/>
  <c r="O708" i="6" s="1"/>
  <c r="N708" i="6" a="1"/>
  <c r="N708" i="6" s="1"/>
  <c r="M708" i="6" a="1"/>
  <c r="M708" i="6" s="1"/>
  <c r="L708" i="6"/>
  <c r="L708" i="6" a="1"/>
  <c r="K708" i="6" a="1"/>
  <c r="K708" i="6" s="1"/>
  <c r="AI707" i="6" a="1"/>
  <c r="AI707" i="6" s="1"/>
  <c r="AH707" i="6"/>
  <c r="AH707" i="6" a="1"/>
  <c r="AG707" i="6" a="1"/>
  <c r="AG707" i="6" s="1"/>
  <c r="AF707" i="6" a="1"/>
  <c r="AF707" i="6" s="1"/>
  <c r="AE707" i="6" a="1"/>
  <c r="AE707" i="6" s="1"/>
  <c r="AD707" i="6" a="1"/>
  <c r="AD707" i="6" s="1"/>
  <c r="AC707" i="6" a="1"/>
  <c r="AC707" i="6" s="1"/>
  <c r="AB707" i="6" a="1"/>
  <c r="AB707" i="6" s="1"/>
  <c r="AA707" i="6" a="1"/>
  <c r="AA707" i="6" s="1"/>
  <c r="Z707" i="6"/>
  <c r="Z707" i="6" a="1"/>
  <c r="Y707" i="6" a="1"/>
  <c r="Y707" i="6" s="1"/>
  <c r="X707" i="6" a="1"/>
  <c r="X707" i="6" s="1"/>
  <c r="W707" i="6" a="1"/>
  <c r="W707" i="6" s="1"/>
  <c r="V707" i="6" a="1"/>
  <c r="V707" i="6" s="1"/>
  <c r="U707" i="6" a="1"/>
  <c r="U707" i="6" s="1"/>
  <c r="T707" i="6"/>
  <c r="T707" i="6" a="1"/>
  <c r="S707" i="6" a="1"/>
  <c r="S707" i="6" s="1"/>
  <c r="R707" i="6" a="1"/>
  <c r="R707" i="6" s="1"/>
  <c r="Q707" i="6" a="1"/>
  <c r="Q707" i="6" s="1"/>
  <c r="P707" i="6"/>
  <c r="P707" i="6" a="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c r="X706" i="6" a="1"/>
  <c r="W706" i="6" a="1"/>
  <c r="W706" i="6" s="1"/>
  <c r="V706" i="6"/>
  <c r="V706" i="6" a="1"/>
  <c r="U706" i="6" a="1"/>
  <c r="U706" i="6" s="1"/>
  <c r="T706" i="6" a="1"/>
  <c r="T706" i="6" s="1"/>
  <c r="S706" i="6" a="1"/>
  <c r="S706" i="6" s="1"/>
  <c r="R706" i="6" a="1"/>
  <c r="R706" i="6" s="1"/>
  <c r="Q706" i="6" a="1"/>
  <c r="Q706" i="6" s="1"/>
  <c r="P706" i="6" a="1"/>
  <c r="P706" i="6" s="1"/>
  <c r="O706" i="6" a="1"/>
  <c r="O706" i="6" s="1"/>
  <c r="N706" i="6"/>
  <c r="N706" i="6" a="1"/>
  <c r="M706" i="6" a="1"/>
  <c r="M706" i="6" s="1"/>
  <c r="L706" i="6"/>
  <c r="L706" i="6" a="1"/>
  <c r="K706" i="6" a="1"/>
  <c r="K706" i="6" s="1"/>
  <c r="AI705" i="6" a="1"/>
  <c r="AI705" i="6" s="1"/>
  <c r="AH705" i="6" a="1"/>
  <c r="AH705" i="6" s="1"/>
  <c r="AG705" i="6" a="1"/>
  <c r="AG705" i="6" s="1"/>
  <c r="AF705" i="6"/>
  <c r="AF705" i="6" a="1"/>
  <c r="AE705" i="6" a="1"/>
  <c r="AE705" i="6" s="1"/>
  <c r="AD705" i="6" a="1"/>
  <c r="AD705" i="6" s="1"/>
  <c r="AC705" i="6" a="1"/>
  <c r="AC705" i="6" s="1"/>
  <c r="AB705" i="6" a="1"/>
  <c r="AB705" i="6" s="1"/>
  <c r="AA705" i="6" a="1"/>
  <c r="AA705" i="6" s="1"/>
  <c r="Z705" i="6"/>
  <c r="Z705" i="6" a="1"/>
  <c r="Y705" i="6" a="1"/>
  <c r="Y705" i="6" s="1"/>
  <c r="X705" i="6" a="1"/>
  <c r="X705" i="6" s="1"/>
  <c r="W705" i="6" a="1"/>
  <c r="W705" i="6" s="1"/>
  <c r="V705" i="6" a="1"/>
  <c r="V705" i="6" s="1"/>
  <c r="U705" i="6" a="1"/>
  <c r="U705" i="6" s="1"/>
  <c r="T705" i="6"/>
  <c r="T705" i="6" a="1"/>
  <c r="S705" i="6" a="1"/>
  <c r="S705" i="6" s="1"/>
  <c r="R705" i="6" a="1"/>
  <c r="R705" i="6" s="1"/>
  <c r="Q705" i="6" a="1"/>
  <c r="Q705" i="6" s="1"/>
  <c r="P705" i="6" a="1"/>
  <c r="P705" i="6" s="1"/>
  <c r="O705" i="6" a="1"/>
  <c r="O705" i="6" s="1"/>
  <c r="N705" i="6" a="1"/>
  <c r="N705" i="6" s="1"/>
  <c r="M705" i="6" a="1"/>
  <c r="M705" i="6" s="1"/>
  <c r="L705" i="6"/>
  <c r="L705" i="6" a="1"/>
  <c r="K705" i="6" a="1"/>
  <c r="K705" i="6" s="1"/>
  <c r="AI704" i="6" a="1"/>
  <c r="AI704" i="6" s="1"/>
  <c r="AH704" i="6" a="1"/>
  <c r="AH704" i="6" s="1"/>
  <c r="AG704" i="6" a="1"/>
  <c r="AG704" i="6" s="1"/>
  <c r="AF704" i="6"/>
  <c r="AF704" i="6" a="1"/>
  <c r="AE704" i="6" a="1"/>
  <c r="AE704" i="6" s="1"/>
  <c r="AD704" i="6" a="1"/>
  <c r="AD704" i="6" s="1"/>
  <c r="AC704" i="6" a="1"/>
  <c r="AC704" i="6" s="1"/>
  <c r="AB704" i="6" a="1"/>
  <c r="AB704" i="6" s="1"/>
  <c r="AA704" i="6" a="1"/>
  <c r="AA704" i="6" s="1"/>
  <c r="Z704" i="6" a="1"/>
  <c r="Z704" i="6" s="1"/>
  <c r="Y704" i="6" a="1"/>
  <c r="Y704" i="6" s="1"/>
  <c r="X704" i="6" a="1"/>
  <c r="X704" i="6" s="1"/>
  <c r="W704" i="6" a="1"/>
  <c r="W704" i="6" s="1"/>
  <c r="V704" i="6"/>
  <c r="V704" i="6" a="1"/>
  <c r="U704" i="6" a="1"/>
  <c r="U704" i="6" s="1"/>
  <c r="T704" i="6" a="1"/>
  <c r="T704" i="6" s="1"/>
  <c r="S704" i="6" a="1"/>
  <c r="S704" i="6" s="1"/>
  <c r="R704" i="6" a="1"/>
  <c r="R704" i="6" s="1"/>
  <c r="Q704" i="6" a="1"/>
  <c r="Q704" i="6" s="1"/>
  <c r="P704" i="6"/>
  <c r="P704" i="6" a="1"/>
  <c r="O704" i="6" a="1"/>
  <c r="O704" i="6" s="1"/>
  <c r="N704" i="6" a="1"/>
  <c r="N704" i="6" s="1"/>
  <c r="M704" i="6" a="1"/>
  <c r="M704" i="6" s="1"/>
  <c r="L704" i="6"/>
  <c r="L704" i="6" a="1"/>
  <c r="K704" i="6" a="1"/>
  <c r="K704" i="6" s="1"/>
  <c r="AI703" i="6" a="1"/>
  <c r="AI703" i="6" s="1"/>
  <c r="AH703" i="6"/>
  <c r="AH703" i="6" a="1"/>
  <c r="AG703" i="6" a="1"/>
  <c r="AG703" i="6" s="1"/>
  <c r="AF703" i="6"/>
  <c r="AF703" i="6" a="1"/>
  <c r="AE703" i="6" a="1"/>
  <c r="AE703" i="6" s="1"/>
  <c r="AD703" i="6" a="1"/>
  <c r="AD703" i="6" s="1"/>
  <c r="AC703" i="6" a="1"/>
  <c r="AC703" i="6" s="1"/>
  <c r="AB703" i="6"/>
  <c r="AB703" i="6" a="1"/>
  <c r="AA703" i="6" a="1"/>
  <c r="AA703" i="6" s="1"/>
  <c r="Z703" i="6"/>
  <c r="Z703" i="6" a="1"/>
  <c r="Y703" i="6" a="1"/>
  <c r="Y703" i="6" s="1"/>
  <c r="X703" i="6"/>
  <c r="X703" i="6" a="1"/>
  <c r="W703" i="6" a="1"/>
  <c r="W703" i="6" s="1"/>
  <c r="V703" i="6" a="1"/>
  <c r="V703" i="6" s="1"/>
  <c r="U703" i="6" a="1"/>
  <c r="U703" i="6" s="1"/>
  <c r="T703" i="6" a="1"/>
  <c r="T703" i="6" s="1"/>
  <c r="S703" i="6" a="1"/>
  <c r="S703" i="6" s="1"/>
  <c r="R703" i="6"/>
  <c r="R703" i="6" a="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c r="AD702" i="6" a="1"/>
  <c r="AC702" i="6" a="1"/>
  <c r="AC702" i="6" s="1"/>
  <c r="AB702" i="6" a="1"/>
  <c r="AB702" i="6" s="1"/>
  <c r="AA702" i="6" a="1"/>
  <c r="AA702" i="6" s="1"/>
  <c r="Z702" i="6" a="1"/>
  <c r="Z702" i="6" s="1"/>
  <c r="Y702" i="6" a="1"/>
  <c r="Y702" i="6" s="1"/>
  <c r="X702" i="6" a="1"/>
  <c r="X702" i="6" s="1"/>
  <c r="W702" i="6" a="1"/>
  <c r="W702" i="6" s="1"/>
  <c r="V702" i="6"/>
  <c r="V702" i="6" a="1"/>
  <c r="U702" i="6" a="1"/>
  <c r="U702" i="6" s="1"/>
  <c r="T702" i="6" a="1"/>
  <c r="T702" i="6" s="1"/>
  <c r="S702" i="6" a="1"/>
  <c r="S702" i="6" s="1"/>
  <c r="R702" i="6" a="1"/>
  <c r="R702" i="6" s="1"/>
  <c r="Q702" i="6" a="1"/>
  <c r="Q702" i="6" s="1"/>
  <c r="P702" i="6" a="1"/>
  <c r="P702" i="6" s="1"/>
  <c r="O702" i="6" a="1"/>
  <c r="O702" i="6" s="1"/>
  <c r="N702" i="6" a="1"/>
  <c r="N702" i="6" s="1"/>
  <c r="M702" i="6" a="1"/>
  <c r="M702" i="6" s="1"/>
  <c r="L702" i="6"/>
  <c r="L702" i="6" a="1"/>
  <c r="K702" i="6" a="1"/>
  <c r="K702" i="6" s="1"/>
  <c r="AI701" i="6" a="1"/>
  <c r="AI701" i="6" s="1"/>
  <c r="AH701" i="6" a="1"/>
  <c r="AH701" i="6" s="1"/>
  <c r="AG701" i="6" a="1"/>
  <c r="AG701" i="6" s="1"/>
  <c r="AF701" i="6"/>
  <c r="AF701" i="6" a="1"/>
  <c r="AE701" i="6" a="1"/>
  <c r="AE701" i="6" s="1"/>
  <c r="AD701" i="6" a="1"/>
  <c r="AD701" i="6" s="1"/>
  <c r="AC701" i="6" a="1"/>
  <c r="AC701" i="6" s="1"/>
  <c r="AB701" i="6" a="1"/>
  <c r="AB701" i="6" s="1"/>
  <c r="AA701" i="6" a="1"/>
  <c r="AA701" i="6" s="1"/>
  <c r="Z701" i="6"/>
  <c r="Z701" i="6" a="1"/>
  <c r="Y701" i="6" a="1"/>
  <c r="Y701" i="6" s="1"/>
  <c r="X701" i="6"/>
  <c r="X701" i="6" a="1"/>
  <c r="W701" i="6" a="1"/>
  <c r="W701" i="6" s="1"/>
  <c r="V701" i="6" a="1"/>
  <c r="V701" i="6" s="1"/>
  <c r="U701" i="6"/>
  <c r="U701" i="6" a="1"/>
  <c r="T701" i="6" a="1"/>
  <c r="T701" i="6" s="1"/>
  <c r="S701" i="6" a="1"/>
  <c r="S701" i="6" s="1"/>
  <c r="R701" i="6" a="1"/>
  <c r="R701" i="6" s="1"/>
  <c r="Q701" i="6" a="1"/>
  <c r="Q701" i="6" s="1"/>
  <c r="P701" i="6" a="1"/>
  <c r="P701" i="6" s="1"/>
  <c r="O701" i="6"/>
  <c r="O701" i="6" a="1"/>
  <c r="N701" i="6" a="1"/>
  <c r="N701" i="6" s="1"/>
  <c r="M701" i="6"/>
  <c r="M701" i="6" a="1"/>
  <c r="L701" i="6" a="1"/>
  <c r="L701" i="6" s="1"/>
  <c r="K701" i="6" a="1"/>
  <c r="K701" i="6" s="1"/>
  <c r="AI700" i="6"/>
  <c r="AI700" i="6" a="1"/>
  <c r="AH700" i="6" a="1"/>
  <c r="AH700" i="6" s="1"/>
  <c r="AG700" i="6"/>
  <c r="AG700" i="6" a="1"/>
  <c r="AF700" i="6" a="1"/>
  <c r="AF700" i="6" s="1"/>
  <c r="AE700" i="6" a="1"/>
  <c r="AE700" i="6" s="1"/>
  <c r="AD700" i="6" a="1"/>
  <c r="AD700" i="6" s="1"/>
  <c r="AC700" i="6" a="1"/>
  <c r="AC700" i="6" s="1"/>
  <c r="AB700" i="6" a="1"/>
  <c r="AB700" i="6" s="1"/>
  <c r="AA700" i="6"/>
  <c r="AA700" i="6" a="1"/>
  <c r="Z700" i="6" a="1"/>
  <c r="Z700" i="6" s="1"/>
  <c r="Y700" i="6"/>
  <c r="Y700" i="6" a="1"/>
  <c r="X700" i="6" a="1"/>
  <c r="X700" i="6" s="1"/>
  <c r="W700" i="6" a="1"/>
  <c r="W700" i="6" s="1"/>
  <c r="V700" i="6" a="1"/>
  <c r="V700" i="6" s="1"/>
  <c r="U700" i="6" a="1"/>
  <c r="U700" i="6" s="1"/>
  <c r="T700" i="6" a="1"/>
  <c r="T700" i="6" s="1"/>
  <c r="S700" i="6"/>
  <c r="S700" i="6" a="1"/>
  <c r="R700" i="6" a="1"/>
  <c r="R700" i="6" s="1"/>
  <c r="Q700" i="6"/>
  <c r="Q700" i="6" a="1"/>
  <c r="P700" i="6" a="1"/>
  <c r="P700" i="6" s="1"/>
  <c r="O700" i="6" a="1"/>
  <c r="O700" i="6" s="1"/>
  <c r="N700" i="6" a="1"/>
  <c r="N700" i="6" s="1"/>
  <c r="M700" i="6" a="1"/>
  <c r="M700" i="6" s="1"/>
  <c r="L700" i="6" a="1"/>
  <c r="L700" i="6" s="1"/>
  <c r="K700" i="6"/>
  <c r="K700" i="6" a="1"/>
  <c r="AI699" i="6" a="1"/>
  <c r="AI699" i="6" s="1"/>
  <c r="AH699" i="6" a="1"/>
  <c r="AH699" i="6" s="1"/>
  <c r="AG699" i="6" a="1"/>
  <c r="AG699" i="6" s="1"/>
  <c r="AF699" i="6" a="1"/>
  <c r="AF699" i="6" s="1"/>
  <c r="AE699" i="6"/>
  <c r="AE699" i="6" a="1"/>
  <c r="AD699" i="6" a="1"/>
  <c r="AD699" i="6" s="1"/>
  <c r="AC699" i="6"/>
  <c r="AC699" i="6" a="1"/>
  <c r="AB699" i="6" a="1"/>
  <c r="AB699" i="6" s="1"/>
  <c r="AA699" i="6" a="1"/>
  <c r="AA699" i="6" s="1"/>
  <c r="Z699" i="6" a="1"/>
  <c r="Z699" i="6" s="1"/>
  <c r="Y699" i="6" a="1"/>
  <c r="Y699" i="6" s="1"/>
  <c r="X699" i="6" a="1"/>
  <c r="X699" i="6" s="1"/>
  <c r="W699" i="6"/>
  <c r="W699" i="6" a="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c r="AE698" i="6" a="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c r="AI697" i="6" a="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c r="K697" i="6" a="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c r="O696" i="6" a="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c r="S695" i="6" a="1"/>
  <c r="R695" i="6" a="1"/>
  <c r="R695" i="6" s="1"/>
  <c r="Q695" i="6" a="1"/>
  <c r="Q695" i="6" s="1"/>
  <c r="P695" i="6" a="1"/>
  <c r="P695" i="6" s="1"/>
  <c r="O695" i="6" a="1"/>
  <c r="O695" i="6" s="1"/>
  <c r="N695" i="6" a="1"/>
  <c r="N695" i="6" s="1"/>
  <c r="M695" i="6" a="1"/>
  <c r="M695" i="6" s="1"/>
  <c r="L695" i="6" a="1"/>
  <c r="L695" i="6" s="1"/>
  <c r="K695" i="6"/>
  <c r="K695" i="6" a="1"/>
  <c r="AI694" i="6" a="1"/>
  <c r="AI694" i="6" s="1"/>
  <c r="AH694" i="6" a="1"/>
  <c r="AH694" i="6" s="1"/>
  <c r="AG694" i="6"/>
  <c r="AG694" i="6" a="1"/>
  <c r="AF694" i="6" a="1"/>
  <c r="AF694" i="6" s="1"/>
  <c r="AE694" i="6"/>
  <c r="AE694" i="6" a="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c r="Q694" i="6" a="1"/>
  <c r="P694" i="6" a="1"/>
  <c r="P694" i="6" s="1"/>
  <c r="O694" i="6"/>
  <c r="O694" i="6" a="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c r="AA693" i="6" a="1"/>
  <c r="Z693" i="6" a="1"/>
  <c r="Z693" i="6" s="1"/>
  <c r="Y693" i="6"/>
  <c r="Y693" i="6" a="1"/>
  <c r="X693" i="6" a="1"/>
  <c r="X693" i="6" s="1"/>
  <c r="W693" i="6" a="1"/>
  <c r="W693" i="6" s="1"/>
  <c r="V693" i="6" a="1"/>
  <c r="V693" i="6" s="1"/>
  <c r="U693" i="6"/>
  <c r="U693" i="6" a="1"/>
  <c r="T693" i="6" a="1"/>
  <c r="T693" i="6" s="1"/>
  <c r="S693" i="6"/>
  <c r="S693" i="6" a="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c r="AE692" i="6" a="1"/>
  <c r="AD692" i="6" a="1"/>
  <c r="AD692" i="6" s="1"/>
  <c r="AC692" i="6" a="1"/>
  <c r="AC692" i="6" s="1"/>
  <c r="AB692" i="6" a="1"/>
  <c r="AB692" i="6" s="1"/>
  <c r="AA692" i="6" a="1"/>
  <c r="AA692" i="6" s="1"/>
  <c r="Z692" i="6" a="1"/>
  <c r="Z692" i="6" s="1"/>
  <c r="Y692" i="6"/>
  <c r="Y692" i="6" a="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c r="AI691" i="6" a="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c r="U691" i="6" a="1"/>
  <c r="T691" i="6" a="1"/>
  <c r="T691" i="6" s="1"/>
  <c r="S691" i="6" a="1"/>
  <c r="S691" i="6" s="1"/>
  <c r="R691" i="6" a="1"/>
  <c r="R691" i="6" s="1"/>
  <c r="Q691" i="6"/>
  <c r="Q691" i="6" a="1"/>
  <c r="P691" i="6" a="1"/>
  <c r="P691" i="6" s="1"/>
  <c r="O691" i="6" a="1"/>
  <c r="O691" i="6" s="1"/>
  <c r="N691" i="6" a="1"/>
  <c r="N691" i="6" s="1"/>
  <c r="M691" i="6" a="1"/>
  <c r="M691" i="6" s="1"/>
  <c r="L691" i="6" a="1"/>
  <c r="L691" i="6" s="1"/>
  <c r="K691" i="6"/>
  <c r="K691" i="6" a="1"/>
  <c r="AI690" i="6" a="1"/>
  <c r="AI690" i="6" s="1"/>
  <c r="AH690" i="6" a="1"/>
  <c r="AH690" i="6" s="1"/>
  <c r="AG690" i="6"/>
  <c r="AG690" i="6" a="1"/>
  <c r="AF690" i="6" a="1"/>
  <c r="AF690" i="6" s="1"/>
  <c r="AE690" i="6" a="1"/>
  <c r="AE690" i="6" s="1"/>
  <c r="AD690" i="6" a="1"/>
  <c r="AD690" i="6" s="1"/>
  <c r="AC690" i="6"/>
  <c r="AC690" i="6" a="1"/>
  <c r="AB690" i="6" a="1"/>
  <c r="AB690" i="6" s="1"/>
  <c r="AA690" i="6" a="1"/>
  <c r="AA690" i="6" s="1"/>
  <c r="Z690" i="6" a="1"/>
  <c r="Z690" i="6" s="1"/>
  <c r="Y690" i="6" a="1"/>
  <c r="Y690" i="6" s="1"/>
  <c r="X690" i="6" a="1"/>
  <c r="X690" i="6" s="1"/>
  <c r="W690" i="6"/>
  <c r="W690" i="6" a="1"/>
  <c r="V690" i="6" a="1"/>
  <c r="V690" i="6" s="1"/>
  <c r="U690" i="6" a="1"/>
  <c r="U690" i="6" s="1"/>
  <c r="T690" i="6" a="1"/>
  <c r="T690" i="6" s="1"/>
  <c r="S690" i="6" a="1"/>
  <c r="S690" i="6" s="1"/>
  <c r="R690" i="6" a="1"/>
  <c r="R690" i="6" s="1"/>
  <c r="Q690" i="6" a="1"/>
  <c r="Q690" i="6" s="1"/>
  <c r="P690" i="6" a="1"/>
  <c r="P690" i="6" s="1"/>
  <c r="O690" i="6"/>
  <c r="O690" i="6" a="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c r="AC689" i="6" a="1"/>
  <c r="AB689" i="6" a="1"/>
  <c r="AB689" i="6" s="1"/>
  <c r="AA689" i="6" a="1"/>
  <c r="AA689" i="6" s="1"/>
  <c r="Z689" i="6" a="1"/>
  <c r="Z689" i="6" s="1"/>
  <c r="Y689" i="6"/>
  <c r="Y689" i="6" a="1"/>
  <c r="X689" i="6" a="1"/>
  <c r="X689" i="6" s="1"/>
  <c r="W689" i="6" a="1"/>
  <c r="W689" i="6" s="1"/>
  <c r="V689" i="6" a="1"/>
  <c r="V689" i="6" s="1"/>
  <c r="U689" i="6" a="1"/>
  <c r="U689" i="6" s="1"/>
  <c r="T689" i="6" a="1"/>
  <c r="T689" i="6" s="1"/>
  <c r="S689" i="6"/>
  <c r="S689" i="6" a="1"/>
  <c r="R689" i="6" a="1"/>
  <c r="R689" i="6" s="1"/>
  <c r="Q689" i="6" a="1"/>
  <c r="Q689" i="6" s="1"/>
  <c r="P689" i="6" a="1"/>
  <c r="P689" i="6" s="1"/>
  <c r="O689" i="6" a="1"/>
  <c r="O689" i="6" s="1"/>
  <c r="N689" i="6" a="1"/>
  <c r="N689" i="6" s="1"/>
  <c r="M689" i="6" a="1"/>
  <c r="M689" i="6" s="1"/>
  <c r="L689" i="6" a="1"/>
  <c r="L689" i="6" s="1"/>
  <c r="K689" i="6"/>
  <c r="K689" i="6" a="1"/>
  <c r="AI688" i="6" a="1"/>
  <c r="AI688" i="6" s="1"/>
  <c r="AH688" i="6" a="1"/>
  <c r="AH688" i="6" s="1"/>
  <c r="AG688" i="6"/>
  <c r="AG688" i="6" a="1"/>
  <c r="AF688" i="6" a="1"/>
  <c r="AF688" i="6" s="1"/>
  <c r="AE688" i="6" a="1"/>
  <c r="AE688" i="6" s="1"/>
  <c r="AD688" i="6" a="1"/>
  <c r="AD688" i="6" s="1"/>
  <c r="AC688" i="6" a="1"/>
  <c r="AC688" i="6" s="1"/>
  <c r="AB688" i="6" a="1"/>
  <c r="AB688" i="6" s="1"/>
  <c r="AA688" i="6" a="1"/>
  <c r="AA688" i="6" s="1"/>
  <c r="Z688" i="6" a="1"/>
  <c r="Z688" i="6" s="1"/>
  <c r="Y688" i="6"/>
  <c r="Y688" i="6" a="1"/>
  <c r="X688" i="6" a="1"/>
  <c r="X688" i="6" s="1"/>
  <c r="W688" i="6" a="1"/>
  <c r="W688" i="6" s="1"/>
  <c r="V688" i="6" a="1"/>
  <c r="V688" i="6" s="1"/>
  <c r="U688" i="6"/>
  <c r="U688" i="6" a="1"/>
  <c r="T688" i="6" a="1"/>
  <c r="T688" i="6" s="1"/>
  <c r="S688" i="6" a="1"/>
  <c r="S688" i="6" s="1"/>
  <c r="R688" i="6" a="1"/>
  <c r="R688" i="6" s="1"/>
  <c r="Q688" i="6" a="1"/>
  <c r="Q688" i="6" s="1"/>
  <c r="P688" i="6" a="1"/>
  <c r="P688" i="6" s="1"/>
  <c r="O688" i="6"/>
  <c r="O688" i="6" a="1"/>
  <c r="N688" i="6" a="1"/>
  <c r="N688" i="6" s="1"/>
  <c r="M688" i="6" a="1"/>
  <c r="M688" i="6" s="1"/>
  <c r="L688" i="6" a="1"/>
  <c r="L688" i="6" s="1"/>
  <c r="K688" i="6" a="1"/>
  <c r="K688" i="6" s="1"/>
  <c r="AI687" i="6"/>
  <c r="AI687" i="6" a="1"/>
  <c r="AH687" i="6" a="1"/>
  <c r="AH687" i="6" s="1"/>
  <c r="AG687" i="6" a="1"/>
  <c r="AG687" i="6" s="1"/>
  <c r="AF687" i="6" a="1"/>
  <c r="AF687" i="6" s="1"/>
  <c r="AE687" i="6" a="1"/>
  <c r="AE687" i="6" s="1"/>
  <c r="AD687" i="6" a="1"/>
  <c r="AD687" i="6" s="1"/>
  <c r="AC687" i="6"/>
  <c r="AC687" i="6" a="1"/>
  <c r="AB687" i="6" a="1"/>
  <c r="AB687" i="6" s="1"/>
  <c r="AA687" i="6" a="1"/>
  <c r="AA687" i="6" s="1"/>
  <c r="Z687" i="6" a="1"/>
  <c r="Z687" i="6" s="1"/>
  <c r="Y687" i="6" a="1"/>
  <c r="Y687" i="6" s="1"/>
  <c r="X687" i="6" a="1"/>
  <c r="X687" i="6" s="1"/>
  <c r="W687" i="6" a="1"/>
  <c r="W687" i="6" s="1"/>
  <c r="V687" i="6" a="1"/>
  <c r="V687" i="6" s="1"/>
  <c r="U687" i="6"/>
  <c r="U687" i="6" a="1"/>
  <c r="T687" i="6" a="1"/>
  <c r="T687" i="6" s="1"/>
  <c r="S687" i="6" a="1"/>
  <c r="S687" i="6" s="1"/>
  <c r="R687" i="6" a="1"/>
  <c r="R687" i="6" s="1"/>
  <c r="Q687" i="6"/>
  <c r="Q687" i="6" a="1"/>
  <c r="P687" i="6" a="1"/>
  <c r="P687" i="6" s="1"/>
  <c r="O687" i="6" a="1"/>
  <c r="O687" i="6" s="1"/>
  <c r="N687" i="6" a="1"/>
  <c r="N687" i="6" s="1"/>
  <c r="M687" i="6" a="1"/>
  <c r="M687" i="6" s="1"/>
  <c r="L687" i="6" a="1"/>
  <c r="L687" i="6" s="1"/>
  <c r="K687" i="6"/>
  <c r="K687" i="6" a="1"/>
  <c r="AI686" i="6" a="1"/>
  <c r="AI686" i="6" s="1"/>
  <c r="AH686" i="6" a="1"/>
  <c r="AH686" i="6" s="1"/>
  <c r="AG686" i="6"/>
  <c r="AG686" i="6" a="1"/>
  <c r="AF686" i="6" a="1"/>
  <c r="AF686" i="6" s="1"/>
  <c r="AE686" i="6" a="1"/>
  <c r="AE686" i="6" s="1"/>
  <c r="AD686" i="6" a="1"/>
  <c r="AD686" i="6" s="1"/>
  <c r="AC686" i="6"/>
  <c r="AC686" i="6" a="1"/>
  <c r="AB686" i="6" a="1"/>
  <c r="AB686" i="6" s="1"/>
  <c r="AA686" i="6" a="1"/>
  <c r="AA686" i="6" s="1"/>
  <c r="Z686" i="6" a="1"/>
  <c r="Z686" i="6" s="1"/>
  <c r="Y686" i="6" a="1"/>
  <c r="Y686" i="6" s="1"/>
  <c r="X686" i="6" a="1"/>
  <c r="X686" i="6" s="1"/>
  <c r="W686" i="6"/>
  <c r="W686" i="6" a="1"/>
  <c r="V686" i="6" a="1"/>
  <c r="V686" i="6" s="1"/>
  <c r="U686" i="6" a="1"/>
  <c r="U686" i="6" s="1"/>
  <c r="T686" i="6" a="1"/>
  <c r="T686" i="6" s="1"/>
  <c r="S686" i="6" a="1"/>
  <c r="S686" i="6" s="1"/>
  <c r="R686" i="6" a="1"/>
  <c r="R686" i="6" s="1"/>
  <c r="Q686" i="6" a="1"/>
  <c r="Q686" i="6" s="1"/>
  <c r="P686" i="6" a="1"/>
  <c r="P686" i="6" s="1"/>
  <c r="O686" i="6"/>
  <c r="O686" i="6" a="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c r="AC685" i="6" a="1"/>
  <c r="AB685" i="6" a="1"/>
  <c r="AB685" i="6" s="1"/>
  <c r="AA685" i="6" a="1"/>
  <c r="AA685" i="6" s="1"/>
  <c r="Z685" i="6" a="1"/>
  <c r="Z685" i="6" s="1"/>
  <c r="Y685" i="6"/>
  <c r="Y685" i="6" a="1"/>
  <c r="X685" i="6" a="1"/>
  <c r="X685" i="6" s="1"/>
  <c r="W685" i="6" a="1"/>
  <c r="W685" i="6" s="1"/>
  <c r="V685" i="6" a="1"/>
  <c r="V685" i="6" s="1"/>
  <c r="U685" i="6" a="1"/>
  <c r="U685" i="6" s="1"/>
  <c r="T685" i="6" a="1"/>
  <c r="T685" i="6" s="1"/>
  <c r="S685" i="6"/>
  <c r="S685" i="6" a="1"/>
  <c r="R685" i="6" a="1"/>
  <c r="R685" i="6" s="1"/>
  <c r="Q685" i="6" a="1"/>
  <c r="Q685" i="6" s="1"/>
  <c r="P685" i="6" a="1"/>
  <c r="P685" i="6" s="1"/>
  <c r="O685" i="6" a="1"/>
  <c r="O685" i="6" s="1"/>
  <c r="N685" i="6" a="1"/>
  <c r="N685" i="6" s="1"/>
  <c r="M685" i="6" a="1"/>
  <c r="M685" i="6" s="1"/>
  <c r="L685" i="6" a="1"/>
  <c r="L685" i="6" s="1"/>
  <c r="K685" i="6"/>
  <c r="K685" i="6" a="1"/>
  <c r="AI684" i="6" a="1"/>
  <c r="AI684" i="6" s="1"/>
  <c r="AH684" i="6" a="1"/>
  <c r="AH684" i="6" s="1"/>
  <c r="AG684" i="6"/>
  <c r="AG684" i="6" a="1"/>
  <c r="AF684" i="6" a="1"/>
  <c r="AF684" i="6" s="1"/>
  <c r="AE684" i="6" a="1"/>
  <c r="AE684" i="6" s="1"/>
  <c r="AD684" i="6" a="1"/>
  <c r="AD684" i="6" s="1"/>
  <c r="AC684" i="6" a="1"/>
  <c r="AC684" i="6" s="1"/>
  <c r="AB684" i="6" a="1"/>
  <c r="AB684" i="6" s="1"/>
  <c r="AA684" i="6" a="1"/>
  <c r="AA684" i="6" s="1"/>
  <c r="Z684" i="6" a="1"/>
  <c r="Z684" i="6" s="1"/>
  <c r="Y684" i="6"/>
  <c r="Y684" i="6" a="1"/>
  <c r="X684" i="6" a="1"/>
  <c r="X684" i="6" s="1"/>
  <c r="W684" i="6" a="1"/>
  <c r="W684" i="6" s="1"/>
  <c r="V684" i="6" a="1"/>
  <c r="V684" i="6" s="1"/>
  <c r="U684" i="6"/>
  <c r="U684" i="6" a="1"/>
  <c r="T684" i="6" a="1"/>
  <c r="T684" i="6" s="1"/>
  <c r="S684" i="6" a="1"/>
  <c r="S684" i="6" s="1"/>
  <c r="R684" i="6" a="1"/>
  <c r="R684" i="6" s="1"/>
  <c r="Q684" i="6" a="1"/>
  <c r="Q684" i="6" s="1"/>
  <c r="P684" i="6" a="1"/>
  <c r="P684" i="6" s="1"/>
  <c r="O684" i="6"/>
  <c r="O684" i="6" a="1"/>
  <c r="N684" i="6" a="1"/>
  <c r="N684" i="6" s="1"/>
  <c r="M684" i="6" a="1"/>
  <c r="M684" i="6" s="1"/>
  <c r="L684" i="6" a="1"/>
  <c r="L684" i="6" s="1"/>
  <c r="K684" i="6" a="1"/>
  <c r="K684" i="6" s="1"/>
  <c r="AI683" i="6"/>
  <c r="AI683" i="6" a="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c r="U683" i="6" a="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c r="AF682" i="6" a="1"/>
  <c r="AE682" i="6" a="1"/>
  <c r="AE682" i="6" s="1"/>
  <c r="AD682" i="6" a="1"/>
  <c r="AD682" i="6" s="1"/>
  <c r="AC682" i="6" a="1"/>
  <c r="AC682" i="6" s="1"/>
  <c r="AB682" i="6" a="1"/>
  <c r="AB682" i="6" s="1"/>
  <c r="AA682" i="6" a="1"/>
  <c r="AA682" i="6" s="1"/>
  <c r="Z682" i="6" a="1"/>
  <c r="Z682" i="6" s="1"/>
  <c r="Y682" i="6" a="1"/>
  <c r="Y682" i="6" s="1"/>
  <c r="X682" i="6"/>
  <c r="X682" i="6" a="1"/>
  <c r="W682" i="6" a="1"/>
  <c r="W682" i="6" s="1"/>
  <c r="V682" i="6" a="1"/>
  <c r="V682" i="6" s="1"/>
  <c r="U682" i="6" a="1"/>
  <c r="U682" i="6" s="1"/>
  <c r="T682" i="6" a="1"/>
  <c r="T682" i="6" s="1"/>
  <c r="S682" i="6" a="1"/>
  <c r="S682" i="6" s="1"/>
  <c r="R682" i="6" a="1"/>
  <c r="R682" i="6" s="1"/>
  <c r="Q682" i="6" a="1"/>
  <c r="Q682" i="6" s="1"/>
  <c r="P682" i="6"/>
  <c r="P682" i="6" a="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c r="AD681" i="6" a="1"/>
  <c r="AC681" i="6" a="1"/>
  <c r="AC681" i="6" s="1"/>
  <c r="AB681" i="6"/>
  <c r="AB681" i="6" a="1"/>
  <c r="AA681" i="6" a="1"/>
  <c r="AA681" i="6" s="1"/>
  <c r="Z681" i="6" a="1"/>
  <c r="Z681" i="6" s="1"/>
  <c r="Y681" i="6" a="1"/>
  <c r="Y681" i="6" s="1"/>
  <c r="X681" i="6"/>
  <c r="X681" i="6" a="1"/>
  <c r="W681" i="6" a="1"/>
  <c r="W681" i="6" s="1"/>
  <c r="V681" i="6"/>
  <c r="V681" i="6" a="1"/>
  <c r="U681" i="6" a="1"/>
  <c r="U681" i="6" s="1"/>
  <c r="T681" i="6"/>
  <c r="T681" i="6" a="1"/>
  <c r="S681" i="6" a="1"/>
  <c r="S681" i="6" s="1"/>
  <c r="R681" i="6" a="1"/>
  <c r="R681" i="6" s="1"/>
  <c r="Q681" i="6" a="1"/>
  <c r="Q681" i="6" s="1"/>
  <c r="P681" i="6"/>
  <c r="P681" i="6" a="1"/>
  <c r="O681" i="6" a="1"/>
  <c r="O681" i="6" s="1"/>
  <c r="N681" i="6"/>
  <c r="N681" i="6" a="1"/>
  <c r="M681" i="6" a="1"/>
  <c r="M681" i="6" s="1"/>
  <c r="L681" i="6"/>
  <c r="L681" i="6" a="1"/>
  <c r="K681" i="6" a="1"/>
  <c r="K681" i="6" s="1"/>
  <c r="AI680" i="6" a="1"/>
  <c r="AI680" i="6" s="1"/>
  <c r="AH680" i="6" a="1"/>
  <c r="AH680" i="6" s="1"/>
  <c r="AG680" i="6" a="1"/>
  <c r="AG680" i="6" s="1"/>
  <c r="AF680" i="6" a="1"/>
  <c r="AF680" i="6" s="1"/>
  <c r="AE680" i="6" a="1"/>
  <c r="AE680" i="6" s="1"/>
  <c r="AD680" i="6"/>
  <c r="AD680" i="6" a="1"/>
  <c r="AC680" i="6" a="1"/>
  <c r="AC680" i="6" s="1"/>
  <c r="AB680" i="6"/>
  <c r="AB680" i="6" a="1"/>
  <c r="AA680" i="6" a="1"/>
  <c r="AA680" i="6" s="1"/>
  <c r="Z680" i="6" a="1"/>
  <c r="Z680" i="6" s="1"/>
  <c r="Y680" i="6" a="1"/>
  <c r="Y680" i="6" s="1"/>
  <c r="X680" i="6" a="1"/>
  <c r="X680" i="6" s="1"/>
  <c r="W680" i="6" a="1"/>
  <c r="W680" i="6" s="1"/>
  <c r="V680" i="6"/>
  <c r="V680" i="6" a="1"/>
  <c r="U680" i="6" a="1"/>
  <c r="U680" i="6" s="1"/>
  <c r="T680" i="6"/>
  <c r="T680" i="6" a="1"/>
  <c r="S680" i="6" a="1"/>
  <c r="S680" i="6" s="1"/>
  <c r="R680" i="6" a="1"/>
  <c r="R680" i="6" s="1"/>
  <c r="Q680" i="6" a="1"/>
  <c r="Q680" i="6" s="1"/>
  <c r="P680" i="6" a="1"/>
  <c r="P680" i="6" s="1"/>
  <c r="O680" i="6" a="1"/>
  <c r="O680" i="6" s="1"/>
  <c r="N680" i="6"/>
  <c r="N680" i="6" a="1"/>
  <c r="M680" i="6" a="1"/>
  <c r="M680" i="6" s="1"/>
  <c r="L680" i="6"/>
  <c r="L680" i="6" a="1"/>
  <c r="K680" i="6" a="1"/>
  <c r="K680" i="6" s="1"/>
  <c r="AI679" i="6" a="1"/>
  <c r="AI679" i="6" s="1"/>
  <c r="AH679" i="6"/>
  <c r="AH679" i="6" a="1"/>
  <c r="AG679" i="6" a="1"/>
  <c r="AG679" i="6" s="1"/>
  <c r="AF679" i="6"/>
  <c r="AF679" i="6" a="1"/>
  <c r="AE679" i="6" a="1"/>
  <c r="AE679" i="6" s="1"/>
  <c r="AD679" i="6" a="1"/>
  <c r="AD679" i="6" s="1"/>
  <c r="AC679" i="6" a="1"/>
  <c r="AC679" i="6" s="1"/>
  <c r="AB679" i="6"/>
  <c r="AB679" i="6" a="1"/>
  <c r="AA679" i="6" a="1"/>
  <c r="AA679" i="6" s="1"/>
  <c r="Z679" i="6"/>
  <c r="Z679" i="6" a="1"/>
  <c r="Y679" i="6" a="1"/>
  <c r="Y679" i="6" s="1"/>
  <c r="X679" i="6"/>
  <c r="X679" i="6" a="1"/>
  <c r="W679" i="6" a="1"/>
  <c r="W679" i="6" s="1"/>
  <c r="V679" i="6" a="1"/>
  <c r="V679" i="6" s="1"/>
  <c r="U679" i="6" a="1"/>
  <c r="U679" i="6" s="1"/>
  <c r="T679" i="6"/>
  <c r="T679" i="6" a="1"/>
  <c r="S679" i="6" a="1"/>
  <c r="S679" i="6" s="1"/>
  <c r="R679" i="6" a="1"/>
  <c r="R679" i="6" s="1"/>
  <c r="Q679" i="6" a="1"/>
  <c r="Q679" i="6" s="1"/>
  <c r="P679" i="6"/>
  <c r="P679" i="6" a="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c r="AD678" i="6" a="1"/>
  <c r="AC678" i="6" a="1"/>
  <c r="AC678" i="6" s="1"/>
  <c r="AB678" i="6" a="1"/>
  <c r="AB678" i="6" s="1"/>
  <c r="AA678" i="6" a="1"/>
  <c r="AA678" i="6" s="1"/>
  <c r="Z678" i="6" a="1"/>
  <c r="Z678" i="6" s="1"/>
  <c r="Y678" i="6" a="1"/>
  <c r="Y678" i="6" s="1"/>
  <c r="X678" i="6" a="1"/>
  <c r="X678" i="6" s="1"/>
  <c r="W678" i="6" a="1"/>
  <c r="W678" i="6" s="1"/>
  <c r="V678" i="6"/>
  <c r="V678" i="6" a="1"/>
  <c r="U678" i="6" a="1"/>
  <c r="U678" i="6" s="1"/>
  <c r="T678" i="6" a="1"/>
  <c r="T678" i="6" s="1"/>
  <c r="S678" i="6" a="1"/>
  <c r="S678" i="6" s="1"/>
  <c r="R678" i="6" a="1"/>
  <c r="R678" i="6" s="1"/>
  <c r="Q678" i="6" a="1"/>
  <c r="Q678" i="6" s="1"/>
  <c r="P678" i="6" a="1"/>
  <c r="P678" i="6" s="1"/>
  <c r="O678" i="6" a="1"/>
  <c r="O678" i="6" s="1"/>
  <c r="N678" i="6"/>
  <c r="N678" i="6" a="1"/>
  <c r="M678" i="6" a="1"/>
  <c r="M678" i="6" s="1"/>
  <c r="L678" i="6" a="1"/>
  <c r="L678" i="6" s="1"/>
  <c r="K678" i="6" a="1"/>
  <c r="K678" i="6" s="1"/>
  <c r="AI677" i="6" a="1"/>
  <c r="AI677" i="6" s="1"/>
  <c r="AH677" i="6"/>
  <c r="AH677" i="6" a="1"/>
  <c r="AG677" i="6" a="1"/>
  <c r="AG677" i="6" s="1"/>
  <c r="AF677" i="6" a="1"/>
  <c r="AF677" i="6" s="1"/>
  <c r="AE677" i="6" a="1"/>
  <c r="AE677" i="6" s="1"/>
  <c r="AD677" i="6" a="1"/>
  <c r="AD677" i="6" s="1"/>
  <c r="AC677" i="6" a="1"/>
  <c r="AC677" i="6" s="1"/>
  <c r="AB677" i="6" a="1"/>
  <c r="AB677" i="6" s="1"/>
  <c r="AA677" i="6" a="1"/>
  <c r="AA677" i="6" s="1"/>
  <c r="Z677" i="6"/>
  <c r="Z677" i="6" a="1"/>
  <c r="Y677" i="6" a="1"/>
  <c r="Y677" i="6" s="1"/>
  <c r="X677" i="6" a="1"/>
  <c r="X677" i="6" s="1"/>
  <c r="W677" i="6" a="1"/>
  <c r="W677" i="6" s="1"/>
  <c r="V677" i="6" a="1"/>
  <c r="V677" i="6" s="1"/>
  <c r="U677" i="6" a="1"/>
  <c r="U677" i="6" s="1"/>
  <c r="T677" i="6" a="1"/>
  <c r="T677" i="6" s="1"/>
  <c r="S677" i="6" a="1"/>
  <c r="S677" i="6" s="1"/>
  <c r="R677" i="6"/>
  <c r="R677" i="6" a="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c r="AD676" i="6" a="1"/>
  <c r="AC676" i="6" a="1"/>
  <c r="AC676" i="6" s="1"/>
  <c r="AB676" i="6" a="1"/>
  <c r="AB676" i="6" s="1"/>
  <c r="AA676" i="6" a="1"/>
  <c r="AA676" i="6" s="1"/>
  <c r="Z676" i="6" a="1"/>
  <c r="Z676" i="6" s="1"/>
  <c r="Y676" i="6" a="1"/>
  <c r="Y676" i="6" s="1"/>
  <c r="X676" i="6" a="1"/>
  <c r="X676" i="6" s="1"/>
  <c r="W676" i="6" a="1"/>
  <c r="W676" i="6" s="1"/>
  <c r="V676" i="6"/>
  <c r="V676" i="6" a="1"/>
  <c r="U676" i="6" a="1"/>
  <c r="U676" i="6" s="1"/>
  <c r="T676" i="6" a="1"/>
  <c r="T676" i="6" s="1"/>
  <c r="S676" i="6" a="1"/>
  <c r="S676" i="6" s="1"/>
  <c r="R676" i="6" a="1"/>
  <c r="R676" i="6" s="1"/>
  <c r="Q676" i="6" a="1"/>
  <c r="Q676" i="6" s="1"/>
  <c r="P676" i="6" a="1"/>
  <c r="P676" i="6" s="1"/>
  <c r="O676" i="6" a="1"/>
  <c r="O676" i="6" s="1"/>
  <c r="N676" i="6"/>
  <c r="N676" i="6" a="1"/>
  <c r="M676" i="6" a="1"/>
  <c r="M676" i="6" s="1"/>
  <c r="L676" i="6" a="1"/>
  <c r="L676" i="6" s="1"/>
  <c r="K676" i="6" a="1"/>
  <c r="K676" i="6" s="1"/>
  <c r="AI675" i="6" a="1"/>
  <c r="AI675" i="6" s="1"/>
  <c r="AH675" i="6"/>
  <c r="AH675" i="6" a="1"/>
  <c r="AG675" i="6" a="1"/>
  <c r="AG675" i="6" s="1"/>
  <c r="AF675" i="6" a="1"/>
  <c r="AF675" i="6" s="1"/>
  <c r="AE675" i="6" a="1"/>
  <c r="AE675" i="6" s="1"/>
  <c r="AD675" i="6" a="1"/>
  <c r="AD675" i="6" s="1"/>
  <c r="AC675" i="6" a="1"/>
  <c r="AC675" i="6" s="1"/>
  <c r="AB675" i="6" a="1"/>
  <c r="AB675" i="6" s="1"/>
  <c r="AA675" i="6" a="1"/>
  <c r="AA675" i="6" s="1"/>
  <c r="Z675" i="6"/>
  <c r="Z675" i="6" a="1"/>
  <c r="Y675" i="6" a="1"/>
  <c r="Y675" i="6" s="1"/>
  <c r="X675" i="6" a="1"/>
  <c r="X675" i="6" s="1"/>
  <c r="W675" i="6" a="1"/>
  <c r="W675" i="6" s="1"/>
  <c r="V675" i="6" a="1"/>
  <c r="V675" i="6" s="1"/>
  <c r="U675" i="6" a="1"/>
  <c r="U675" i="6" s="1"/>
  <c r="T675" i="6" a="1"/>
  <c r="T675" i="6" s="1"/>
  <c r="S675" i="6" a="1"/>
  <c r="S675" i="6" s="1"/>
  <c r="R675" i="6"/>
  <c r="R675" i="6" a="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c r="AD674" i="6" a="1"/>
  <c r="AC674" i="6" a="1"/>
  <c r="AC674" i="6" s="1"/>
  <c r="AB674" i="6" a="1"/>
  <c r="AB674" i="6" s="1"/>
  <c r="AA674" i="6" a="1"/>
  <c r="AA674" i="6" s="1"/>
  <c r="Z674" i="6" a="1"/>
  <c r="Z674" i="6" s="1"/>
  <c r="Y674" i="6" a="1"/>
  <c r="Y674" i="6" s="1"/>
  <c r="X674" i="6" a="1"/>
  <c r="X674" i="6" s="1"/>
  <c r="W674" i="6" a="1"/>
  <c r="W674" i="6" s="1"/>
  <c r="V674" i="6"/>
  <c r="V674" i="6" a="1"/>
  <c r="U674" i="6" a="1"/>
  <c r="U674" i="6" s="1"/>
  <c r="T674" i="6" a="1"/>
  <c r="T674" i="6" s="1"/>
  <c r="S674" i="6" a="1"/>
  <c r="S674" i="6" s="1"/>
  <c r="R674" i="6" a="1"/>
  <c r="R674" i="6" s="1"/>
  <c r="Q674" i="6" a="1"/>
  <c r="Q674" i="6" s="1"/>
  <c r="P674" i="6" a="1"/>
  <c r="P674" i="6" s="1"/>
  <c r="O674" i="6" a="1"/>
  <c r="O674" i="6" s="1"/>
  <c r="N674" i="6"/>
  <c r="N674" i="6" a="1"/>
  <c r="M674" i="6" a="1"/>
  <c r="M674" i="6" s="1"/>
  <c r="L674" i="6" a="1"/>
  <c r="L674" i="6" s="1"/>
  <c r="K674" i="6" a="1"/>
  <c r="K674" i="6" s="1"/>
  <c r="AI673" i="6" a="1"/>
  <c r="AI673" i="6" s="1"/>
  <c r="AH673" i="6"/>
  <c r="AH673" i="6" a="1"/>
  <c r="AG673" i="6" a="1"/>
  <c r="AG673" i="6" s="1"/>
  <c r="AF673" i="6" a="1"/>
  <c r="AF673" i="6" s="1"/>
  <c r="AE673" i="6" a="1"/>
  <c r="AE673" i="6" s="1"/>
  <c r="AD673" i="6" a="1"/>
  <c r="AD673" i="6" s="1"/>
  <c r="AC673" i="6" a="1"/>
  <c r="AC673" i="6" s="1"/>
  <c r="AB673" i="6" a="1"/>
  <c r="AB673" i="6" s="1"/>
  <c r="AA673" i="6" a="1"/>
  <c r="AA673" i="6" s="1"/>
  <c r="Z673" i="6"/>
  <c r="Z673" i="6" a="1"/>
  <c r="Y673" i="6" a="1"/>
  <c r="Y673" i="6" s="1"/>
  <c r="X673" i="6" a="1"/>
  <c r="X673" i="6" s="1"/>
  <c r="W673" i="6" a="1"/>
  <c r="W673" i="6" s="1"/>
  <c r="V673" i="6" a="1"/>
  <c r="V673" i="6" s="1"/>
  <c r="U673" i="6" a="1"/>
  <c r="U673" i="6" s="1"/>
  <c r="T673" i="6" a="1"/>
  <c r="T673" i="6" s="1"/>
  <c r="S673" i="6" a="1"/>
  <c r="S673" i="6" s="1"/>
  <c r="R673" i="6"/>
  <c r="R673" i="6" a="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c r="AD672" i="6" a="1"/>
  <c r="AC672" i="6" a="1"/>
  <c r="AC672" i="6" s="1"/>
  <c r="AB672" i="6" a="1"/>
  <c r="AB672" i="6" s="1"/>
  <c r="AA672" i="6" a="1"/>
  <c r="AA672" i="6" s="1"/>
  <c r="Z672" i="6" a="1"/>
  <c r="Z672" i="6" s="1"/>
  <c r="Y672" i="6" a="1"/>
  <c r="Y672" i="6" s="1"/>
  <c r="X672" i="6" a="1"/>
  <c r="X672" i="6" s="1"/>
  <c r="W672" i="6" a="1"/>
  <c r="W672" i="6" s="1"/>
  <c r="V672" i="6"/>
  <c r="V672" i="6" a="1"/>
  <c r="U672" i="6" a="1"/>
  <c r="U672" i="6" s="1"/>
  <c r="T672" i="6" a="1"/>
  <c r="T672" i="6" s="1"/>
  <c r="S672" i="6" a="1"/>
  <c r="S672" i="6" s="1"/>
  <c r="R672" i="6" a="1"/>
  <c r="R672" i="6" s="1"/>
  <c r="Q672" i="6" a="1"/>
  <c r="Q672" i="6" s="1"/>
  <c r="P672" i="6" a="1"/>
  <c r="P672" i="6" s="1"/>
  <c r="O672" i="6" a="1"/>
  <c r="O672" i="6" s="1"/>
  <c r="N672" i="6"/>
  <c r="N672" i="6" a="1"/>
  <c r="M672" i="6" a="1"/>
  <c r="M672" i="6" s="1"/>
  <c r="L672" i="6" a="1"/>
  <c r="L672" i="6" s="1"/>
  <c r="K672" i="6" a="1"/>
  <c r="K672" i="6" s="1"/>
  <c r="AI671" i="6" a="1"/>
  <c r="AI671" i="6" s="1"/>
  <c r="AH671" i="6"/>
  <c r="AH671" i="6" a="1"/>
  <c r="AG671" i="6" a="1"/>
  <c r="AG671" i="6" s="1"/>
  <c r="AF671" i="6" a="1"/>
  <c r="AF671" i="6" s="1"/>
  <c r="AE671" i="6" a="1"/>
  <c r="AE671" i="6" s="1"/>
  <c r="AD671" i="6" a="1"/>
  <c r="AD671" i="6" s="1"/>
  <c r="AC671" i="6" a="1"/>
  <c r="AC671" i="6" s="1"/>
  <c r="AB671" i="6" a="1"/>
  <c r="AB671" i="6" s="1"/>
  <c r="AA671" i="6" a="1"/>
  <c r="AA671" i="6" s="1"/>
  <c r="Z671" i="6"/>
  <c r="Z671" i="6" a="1"/>
  <c r="Y671" i="6" a="1"/>
  <c r="Y671" i="6" s="1"/>
  <c r="X671" i="6" a="1"/>
  <c r="X671" i="6" s="1"/>
  <c r="W671" i="6" a="1"/>
  <c r="W671" i="6" s="1"/>
  <c r="V671" i="6" a="1"/>
  <c r="V671" i="6" s="1"/>
  <c r="U671" i="6" a="1"/>
  <c r="U671" i="6" s="1"/>
  <c r="T671" i="6" a="1"/>
  <c r="T671" i="6" s="1"/>
  <c r="S671" i="6" a="1"/>
  <c r="S671" i="6" s="1"/>
  <c r="R671" i="6"/>
  <c r="R671" i="6" a="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c r="AD670" i="6" a="1"/>
  <c r="AC670" i="6" a="1"/>
  <c r="AC670" i="6" s="1"/>
  <c r="AB670" i="6" a="1"/>
  <c r="AB670" i="6" s="1"/>
  <c r="AA670" i="6" a="1"/>
  <c r="AA670" i="6" s="1"/>
  <c r="Z670" i="6" a="1"/>
  <c r="Z670" i="6" s="1"/>
  <c r="Y670" i="6" a="1"/>
  <c r="Y670" i="6" s="1"/>
  <c r="X670" i="6" a="1"/>
  <c r="X670" i="6" s="1"/>
  <c r="W670" i="6" a="1"/>
  <c r="W670" i="6" s="1"/>
  <c r="V670" i="6"/>
  <c r="V670" i="6" a="1"/>
  <c r="U670" i="6" a="1"/>
  <c r="U670" i="6" s="1"/>
  <c r="T670" i="6" a="1"/>
  <c r="T670" i="6" s="1"/>
  <c r="S670" i="6" a="1"/>
  <c r="S670" i="6" s="1"/>
  <c r="R670" i="6" a="1"/>
  <c r="R670" i="6" s="1"/>
  <c r="Q670" i="6" a="1"/>
  <c r="Q670" i="6" s="1"/>
  <c r="P670" i="6" a="1"/>
  <c r="P670" i="6" s="1"/>
  <c r="O670" i="6" a="1"/>
  <c r="O670" i="6" s="1"/>
  <c r="N670" i="6"/>
  <c r="N670" i="6" a="1"/>
  <c r="M670" i="6" a="1"/>
  <c r="M670" i="6" s="1"/>
  <c r="L670" i="6" a="1"/>
  <c r="L670" i="6" s="1"/>
  <c r="K670" i="6" a="1"/>
  <c r="K670" i="6" s="1"/>
  <c r="AI669" i="6" a="1"/>
  <c r="AI669" i="6" s="1"/>
  <c r="AH669" i="6" a="1"/>
  <c r="AH669" i="6" s="1"/>
  <c r="AG669" i="6" a="1"/>
  <c r="AG669" i="6" s="1"/>
  <c r="AF669" i="6" a="1"/>
  <c r="AF669" i="6" s="1"/>
  <c r="AE669" i="6" a="1"/>
  <c r="AE669" i="6" s="1"/>
  <c r="AD669" i="6"/>
  <c r="AD669" i="6" a="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c r="N669" i="6" a="1"/>
  <c r="M669" i="6" a="1"/>
  <c r="M669" i="6" s="1"/>
  <c r="L669" i="6" a="1"/>
  <c r="L669" i="6" s="1"/>
  <c r="K669" i="6" a="1"/>
  <c r="K669" i="6" s="1"/>
  <c r="AI668" i="6" a="1"/>
  <c r="AI668" i="6" s="1"/>
  <c r="AH668" i="6"/>
  <c r="AH668" i="6" a="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c r="R668" i="6" a="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c r="AD667" i="6" a="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c r="N667" i="6" a="1"/>
  <c r="M667" i="6" a="1"/>
  <c r="M667" i="6" s="1"/>
  <c r="L667" i="6" a="1"/>
  <c r="L667" i="6" s="1"/>
  <c r="K667" i="6" a="1"/>
  <c r="K667" i="6" s="1"/>
  <c r="AI666" i="6" a="1"/>
  <c r="AI666" i="6" s="1"/>
  <c r="AH666" i="6"/>
  <c r="AH666" i="6" a="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c r="R666" i="6" a="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c r="AD665" i="6" a="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c r="N665" i="6" a="1"/>
  <c r="M665" i="6" a="1"/>
  <c r="M665" i="6" s="1"/>
  <c r="L665" i="6" a="1"/>
  <c r="L665" i="6" s="1"/>
  <c r="K665" i="6" a="1"/>
  <c r="K665" i="6" s="1"/>
  <c r="AI664" i="6" a="1"/>
  <c r="AI664" i="6" s="1"/>
  <c r="AH664" i="6"/>
  <c r="AH664" i="6" a="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c r="R664" i="6" a="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c r="AD663" i="6" a="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c r="N663" i="6" a="1"/>
  <c r="M663" i="6" a="1"/>
  <c r="M663" i="6" s="1"/>
  <c r="L663" i="6" a="1"/>
  <c r="L663" i="6" s="1"/>
  <c r="K663" i="6" a="1"/>
  <c r="K663" i="6" s="1"/>
  <c r="AI662" i="6" a="1"/>
  <c r="AI662" i="6" s="1"/>
  <c r="AH662" i="6"/>
  <c r="AH662" i="6" a="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c r="R662" i="6" a="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c r="AD661" i="6" a="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c r="N661" i="6" a="1"/>
  <c r="M661" i="6" a="1"/>
  <c r="M661" i="6" s="1"/>
  <c r="L661" i="6" a="1"/>
  <c r="L661" i="6" s="1"/>
  <c r="K661" i="6" a="1"/>
  <c r="K661" i="6" s="1"/>
  <c r="AI660" i="6" a="1"/>
  <c r="AI660" i="6" s="1"/>
  <c r="AH660" i="6"/>
  <c r="AH660" i="6" a="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c r="R660" i="6" a="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c r="AD659" i="6" a="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c r="N659" i="6" a="1"/>
  <c r="M659" i="6" a="1"/>
  <c r="M659" i="6" s="1"/>
  <c r="L659" i="6" a="1"/>
  <c r="L659" i="6" s="1"/>
  <c r="K659" i="6" a="1"/>
  <c r="K659" i="6" s="1"/>
  <c r="AI658" i="6" a="1"/>
  <c r="AI658" i="6" s="1"/>
  <c r="AH658" i="6"/>
  <c r="AH658" i="6" a="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c r="R658" i="6" a="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c r="AD657" i="6" a="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c r="N657" i="6" a="1"/>
  <c r="M657" i="6" a="1"/>
  <c r="M657" i="6" s="1"/>
  <c r="L657" i="6" a="1"/>
  <c r="L657" i="6" s="1"/>
  <c r="K657" i="6" a="1"/>
  <c r="K657" i="6" s="1"/>
  <c r="AI656" i="6" a="1"/>
  <c r="AI656" i="6" s="1"/>
  <c r="AH656" i="6"/>
  <c r="AH656" i="6" a="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c r="R656" i="6" a="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c r="AD655" i="6" a="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c r="N655" i="6" a="1"/>
  <c r="M655" i="6" a="1"/>
  <c r="M655" i="6" s="1"/>
  <c r="L655" i="6" a="1"/>
  <c r="L655" i="6" s="1"/>
  <c r="K655" i="6" a="1"/>
  <c r="K655" i="6" s="1"/>
  <c r="AI654" i="6" a="1"/>
  <c r="AI654" i="6" s="1"/>
  <c r="AH654" i="6"/>
  <c r="AH654" i="6" a="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c r="AD653" i="6" a="1"/>
  <c r="AC653" i="6" a="1"/>
  <c r="AC653" i="6" s="1"/>
  <c r="AB653" i="6" a="1"/>
  <c r="AB653" i="6" s="1"/>
  <c r="AA653" i="6" a="1"/>
  <c r="AA653" i="6" s="1"/>
  <c r="Z653" i="6" a="1"/>
  <c r="Z653" i="6" s="1"/>
  <c r="Y653" i="6" a="1"/>
  <c r="Y653" i="6" s="1"/>
  <c r="X653" i="6" a="1"/>
  <c r="X653" i="6" s="1"/>
  <c r="W653" i="6" a="1"/>
  <c r="W653" i="6" s="1"/>
  <c r="V653" i="6"/>
  <c r="V653" i="6" a="1"/>
  <c r="U653" i="6" a="1"/>
  <c r="U653" i="6" s="1"/>
  <c r="T653" i="6" a="1"/>
  <c r="T653" i="6" s="1"/>
  <c r="S653" i="6" a="1"/>
  <c r="S653" i="6" s="1"/>
  <c r="R653" i="6" a="1"/>
  <c r="R653" i="6" s="1"/>
  <c r="Q653" i="6" a="1"/>
  <c r="Q653" i="6" s="1"/>
  <c r="P653" i="6" a="1"/>
  <c r="P653" i="6" s="1"/>
  <c r="O653" i="6" a="1"/>
  <c r="O653" i="6" s="1"/>
  <c r="N653" i="6" a="1"/>
  <c r="N653" i="6" s="1"/>
  <c r="M653" i="6" a="1"/>
  <c r="M653" i="6" s="1"/>
  <c r="L653" i="6"/>
  <c r="L653" i="6" a="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c r="Z652" i="6" a="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c r="V651" i="6" a="1"/>
  <c r="U651" i="6" a="1"/>
  <c r="U651" i="6" s="1"/>
  <c r="T651" i="6" a="1"/>
  <c r="T651" i="6" s="1"/>
  <c r="S651" i="6" a="1"/>
  <c r="S651" i="6" s="1"/>
  <c r="R651" i="6" a="1"/>
  <c r="R651" i="6" s="1"/>
  <c r="Q651" i="6" a="1"/>
  <c r="Q651" i="6" s="1"/>
  <c r="P651" i="6" a="1"/>
  <c r="P651" i="6" s="1"/>
  <c r="O651" i="6" a="1"/>
  <c r="O651" i="6" s="1"/>
  <c r="N651" i="6"/>
  <c r="N651" i="6" a="1"/>
  <c r="M651" i="6" a="1"/>
  <c r="M651" i="6" s="1"/>
  <c r="L651" i="6" a="1"/>
  <c r="L651" i="6" s="1"/>
  <c r="K651" i="6" a="1"/>
  <c r="K651" i="6" s="1"/>
  <c r="AI650" i="6" a="1"/>
  <c r="AI650" i="6" s="1"/>
  <c r="AH650" i="6"/>
  <c r="AH650" i="6" a="1"/>
  <c r="AG650" i="6" a="1"/>
  <c r="AG650" i="6" s="1"/>
  <c r="AF650" i="6" a="1"/>
  <c r="AF650" i="6" s="1"/>
  <c r="AE650" i="6" a="1"/>
  <c r="AE650" i="6" s="1"/>
  <c r="AD650" i="6" a="1"/>
  <c r="AD650" i="6" s="1"/>
  <c r="AC650" i="6" a="1"/>
  <c r="AC650" i="6" s="1"/>
  <c r="AB650" i="6" a="1"/>
  <c r="AB650" i="6" s="1"/>
  <c r="AA650" i="6" a="1"/>
  <c r="AA650" i="6" s="1"/>
  <c r="Z650" i="6"/>
  <c r="Z650" i="6" a="1"/>
  <c r="Y650" i="6" a="1"/>
  <c r="Y650" i="6" s="1"/>
  <c r="X650" i="6" a="1"/>
  <c r="X650" i="6" s="1"/>
  <c r="W650" i="6" a="1"/>
  <c r="W650" i="6" s="1"/>
  <c r="V650" i="6" a="1"/>
  <c r="V650" i="6" s="1"/>
  <c r="U650" i="6" a="1"/>
  <c r="U650" i="6" s="1"/>
  <c r="T650" i="6" a="1"/>
  <c r="T650" i="6" s="1"/>
  <c r="S650" i="6" a="1"/>
  <c r="S650" i="6" s="1"/>
  <c r="R650" i="6" a="1"/>
  <c r="R650" i="6" s="1"/>
  <c r="Q650" i="6" a="1"/>
  <c r="Q650" i="6" s="1"/>
  <c r="P650" i="6"/>
  <c r="P650" i="6" a="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c r="AD649" i="6" a="1"/>
  <c r="AC649" i="6" a="1"/>
  <c r="AC649" i="6" s="1"/>
  <c r="AB649" i="6" a="1"/>
  <c r="AB649" i="6" s="1"/>
  <c r="AA649" i="6" a="1"/>
  <c r="AA649" i="6" s="1"/>
  <c r="Z649" i="6" a="1"/>
  <c r="Z649" i="6" s="1"/>
  <c r="Y649" i="6" a="1"/>
  <c r="Y649" i="6" s="1"/>
  <c r="X649" i="6" a="1"/>
  <c r="X649" i="6" s="1"/>
  <c r="W649" i="6" a="1"/>
  <c r="W649" i="6" s="1"/>
  <c r="V649" i="6" a="1"/>
  <c r="V649" i="6" s="1"/>
  <c r="U649" i="6" a="1"/>
  <c r="U649" i="6" s="1"/>
  <c r="T649" i="6"/>
  <c r="T649" i="6" a="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c r="Z648" i="6" a="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c r="V647" i="6" a="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c r="Z646" i="6" a="1"/>
  <c r="Y646" i="6" a="1"/>
  <c r="Y646" i="6" s="1"/>
  <c r="X646" i="6" a="1"/>
  <c r="X646" i="6" s="1"/>
  <c r="W646" i="6" a="1"/>
  <c r="W646" i="6" s="1"/>
  <c r="V646" i="6" a="1"/>
  <c r="V646" i="6" s="1"/>
  <c r="U646" i="6" a="1"/>
  <c r="U646" i="6" s="1"/>
  <c r="T646" i="6" a="1"/>
  <c r="T646" i="6" s="1"/>
  <c r="S646" i="6" a="1"/>
  <c r="S646" i="6" s="1"/>
  <c r="R646" i="6"/>
  <c r="R646" i="6" a="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c r="AD645" i="6" a="1"/>
  <c r="AC645" i="6" a="1"/>
  <c r="AC645" i="6" s="1"/>
  <c r="AB645" i="6" a="1"/>
  <c r="AB645" i="6" s="1"/>
  <c r="AA645" i="6" a="1"/>
  <c r="AA645" i="6" s="1"/>
  <c r="Z645" i="6" a="1"/>
  <c r="Z645" i="6" s="1"/>
  <c r="Y645" i="6" a="1"/>
  <c r="Y645" i="6" s="1"/>
  <c r="X645" i="6" a="1"/>
  <c r="X645" i="6" s="1"/>
  <c r="W645" i="6" a="1"/>
  <c r="W645" i="6" s="1"/>
  <c r="V645" i="6"/>
  <c r="V645" i="6" a="1"/>
  <c r="U645" i="6" a="1"/>
  <c r="U645" i="6" s="1"/>
  <c r="T645" i="6" a="1"/>
  <c r="T645" i="6" s="1"/>
  <c r="S645" i="6" a="1"/>
  <c r="S645" i="6" s="1"/>
  <c r="R645" i="6" a="1"/>
  <c r="R645" i="6" s="1"/>
  <c r="Q645" i="6" a="1"/>
  <c r="Q645" i="6" s="1"/>
  <c r="P645" i="6" a="1"/>
  <c r="P645" i="6" s="1"/>
  <c r="O645" i="6" a="1"/>
  <c r="O645" i="6" s="1"/>
  <c r="N645" i="6" a="1"/>
  <c r="N645" i="6" s="1"/>
  <c r="M645" i="6" a="1"/>
  <c r="M645" i="6" s="1"/>
  <c r="L645" i="6"/>
  <c r="L645" i="6" a="1"/>
  <c r="K645" i="6" a="1"/>
  <c r="K645" i="6" s="1"/>
  <c r="AI644" i="6" a="1"/>
  <c r="AI644" i="6" s="1"/>
  <c r="AH644" i="6"/>
  <c r="AH644" i="6" a="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c r="R644" i="6" a="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c r="AD643" i="6" a="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c r="N643" i="6" a="1"/>
  <c r="M643" i="6" a="1"/>
  <c r="M643" i="6" s="1"/>
  <c r="L643" i="6" a="1"/>
  <c r="L643" i="6" s="1"/>
  <c r="K643" i="6" a="1"/>
  <c r="K643" i="6" s="1"/>
  <c r="AI642" i="6" a="1"/>
  <c r="AI642" i="6" s="1"/>
  <c r="AH642" i="6"/>
  <c r="AH642" i="6" a="1"/>
  <c r="AG642" i="6" a="1"/>
  <c r="AG642" i="6" s="1"/>
  <c r="AF642" i="6" a="1"/>
  <c r="AF642" i="6" s="1"/>
  <c r="AE642" i="6" a="1"/>
  <c r="AE642" i="6" s="1"/>
  <c r="AD642" i="6" a="1"/>
  <c r="AD642" i="6" s="1"/>
  <c r="AC642" i="6" a="1"/>
  <c r="AC642" i="6" s="1"/>
  <c r="AB642" i="6" a="1"/>
  <c r="AB642" i="6" s="1"/>
  <c r="AA642" i="6" a="1"/>
  <c r="AA642" i="6" s="1"/>
  <c r="Z642" i="6"/>
  <c r="Z642" i="6" a="1"/>
  <c r="Y642" i="6" a="1"/>
  <c r="Y642" i="6" s="1"/>
  <c r="X642" i="6" a="1"/>
  <c r="X642" i="6" s="1"/>
  <c r="W642" i="6" a="1"/>
  <c r="W642" i="6" s="1"/>
  <c r="V642" i="6" a="1"/>
  <c r="V642" i="6" s="1"/>
  <c r="U642" i="6" a="1"/>
  <c r="U642" i="6" s="1"/>
  <c r="T642" i="6" a="1"/>
  <c r="T642" i="6" s="1"/>
  <c r="S642" i="6" a="1"/>
  <c r="S642" i="6" s="1"/>
  <c r="R642" i="6" a="1"/>
  <c r="R642" i="6" s="1"/>
  <c r="Q642" i="6" a="1"/>
  <c r="Q642" i="6" s="1"/>
  <c r="P642" i="6"/>
  <c r="P642" i="6" a="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c r="AD641" i="6" a="1"/>
  <c r="AC641" i="6" a="1"/>
  <c r="AC641" i="6" s="1"/>
  <c r="AB641" i="6" a="1"/>
  <c r="AB641" i="6" s="1"/>
  <c r="AA641" i="6" a="1"/>
  <c r="AA641" i="6" s="1"/>
  <c r="Z641" i="6" a="1"/>
  <c r="Z641" i="6" s="1"/>
  <c r="Y641" i="6" a="1"/>
  <c r="Y641" i="6" s="1"/>
  <c r="X641" i="6" a="1"/>
  <c r="X641" i="6" s="1"/>
  <c r="W641" i="6" a="1"/>
  <c r="W641" i="6" s="1"/>
  <c r="V641" i="6" a="1"/>
  <c r="V641" i="6" s="1"/>
  <c r="U641" i="6" a="1"/>
  <c r="U641" i="6" s="1"/>
  <c r="T641" i="6"/>
  <c r="T641" i="6" a="1"/>
  <c r="S641" i="6" a="1"/>
  <c r="S641" i="6" s="1"/>
  <c r="R641" i="6" a="1"/>
  <c r="R641" i="6" s="1"/>
  <c r="Q641" i="6" a="1"/>
  <c r="Q641" i="6" s="1"/>
  <c r="P641" i="6" a="1"/>
  <c r="P641" i="6" s="1"/>
  <c r="O641" i="6" a="1"/>
  <c r="O641" i="6" s="1"/>
  <c r="N641" i="6" a="1"/>
  <c r="N641" i="6" s="1"/>
  <c r="M641" i="6" a="1"/>
  <c r="M641" i="6" s="1"/>
  <c r="L641" i="6"/>
  <c r="L641" i="6" a="1"/>
  <c r="K641" i="6" a="1"/>
  <c r="K641" i="6" s="1"/>
  <c r="AI640" i="6" a="1"/>
  <c r="AI640" i="6" s="1"/>
  <c r="AH640" i="6"/>
  <c r="AH640" i="6" a="1"/>
  <c r="AG640" i="6" a="1"/>
  <c r="AG640" i="6" s="1"/>
  <c r="AF640" i="6" a="1"/>
  <c r="AF640" i="6" s="1"/>
  <c r="AE640" i="6" a="1"/>
  <c r="AE640" i="6" s="1"/>
  <c r="AD640" i="6"/>
  <c r="AD640" i="6" a="1"/>
  <c r="AC640" i="6" a="1"/>
  <c r="AC640" i="6" s="1"/>
  <c r="AB640" i="6" a="1"/>
  <c r="AB640" i="6" s="1"/>
  <c r="AA640" i="6" a="1"/>
  <c r="AA640" i="6" s="1"/>
  <c r="Z640" i="6"/>
  <c r="Z640" i="6" a="1"/>
  <c r="Y640" i="6" a="1"/>
  <c r="Y640" i="6" s="1"/>
  <c r="X640" i="6" a="1"/>
  <c r="X640" i="6" s="1"/>
  <c r="W640" i="6" a="1"/>
  <c r="W640" i="6" s="1"/>
  <c r="V640" i="6"/>
  <c r="V640" i="6" a="1"/>
  <c r="U640" i="6" a="1"/>
  <c r="U640" i="6" s="1"/>
  <c r="T640" i="6" a="1"/>
  <c r="T640" i="6" s="1"/>
  <c r="S640" i="6" a="1"/>
  <c r="S640" i="6" s="1"/>
  <c r="R640" i="6"/>
  <c r="R640" i="6" a="1"/>
  <c r="Q640" i="6" a="1"/>
  <c r="Q640" i="6" s="1"/>
  <c r="P640" i="6" a="1"/>
  <c r="P640" i="6" s="1"/>
  <c r="O640" i="6" a="1"/>
  <c r="O640" i="6" s="1"/>
  <c r="N640" i="6"/>
  <c r="N640" i="6" a="1"/>
  <c r="M640" i="6" a="1"/>
  <c r="M640" i="6" s="1"/>
  <c r="L640" i="6" a="1"/>
  <c r="L640" i="6" s="1"/>
  <c r="K640" i="6" a="1"/>
  <c r="K640" i="6" s="1"/>
  <c r="AI639" i="6" a="1"/>
  <c r="AI639" i="6" s="1"/>
  <c r="AH639" i="6" a="1"/>
  <c r="AH639" i="6" s="1"/>
  <c r="AG639" i="6" a="1"/>
  <c r="AG639" i="6" s="1"/>
  <c r="AF639" i="6"/>
  <c r="AF639" i="6" a="1"/>
  <c r="AE639" i="6" a="1"/>
  <c r="AE639" i="6" s="1"/>
  <c r="AD639" i="6" a="1"/>
  <c r="AD639" i="6" s="1"/>
  <c r="AC639" i="6" a="1"/>
  <c r="AC639" i="6" s="1"/>
  <c r="AB639" i="6"/>
  <c r="AB639" i="6" a="1"/>
  <c r="AA639" i="6" a="1"/>
  <c r="AA639" i="6" s="1"/>
  <c r="Z639" i="6" a="1"/>
  <c r="Z639" i="6" s="1"/>
  <c r="Y639" i="6" a="1"/>
  <c r="Y639" i="6" s="1"/>
  <c r="X639" i="6"/>
  <c r="X639" i="6" a="1"/>
  <c r="W639" i="6" a="1"/>
  <c r="W639" i="6" s="1"/>
  <c r="V639" i="6" a="1"/>
  <c r="V639" i="6" s="1"/>
  <c r="U639" i="6" a="1"/>
  <c r="U639" i="6" s="1"/>
  <c r="T639" i="6"/>
  <c r="T639" i="6" a="1"/>
  <c r="S639" i="6" a="1"/>
  <c r="S639" i="6" s="1"/>
  <c r="R639" i="6" a="1"/>
  <c r="R639" i="6" s="1"/>
  <c r="Q639" i="6" a="1"/>
  <c r="Q639" i="6" s="1"/>
  <c r="P639" i="6"/>
  <c r="P639" i="6" a="1"/>
  <c r="O639" i="6" a="1"/>
  <c r="O639" i="6" s="1"/>
  <c r="N639" i="6" a="1"/>
  <c r="N639" i="6" s="1"/>
  <c r="M639" i="6" a="1"/>
  <c r="M639" i="6" s="1"/>
  <c r="L639" i="6"/>
  <c r="L639" i="6" a="1"/>
  <c r="K639" i="6" a="1"/>
  <c r="K639" i="6" s="1"/>
  <c r="AI638" i="6" a="1"/>
  <c r="AI638" i="6" s="1"/>
  <c r="AH638" i="6"/>
  <c r="AH638" i="6" a="1"/>
  <c r="AG638" i="6" a="1"/>
  <c r="AG638" i="6" s="1"/>
  <c r="AF638" i="6" a="1"/>
  <c r="AF638" i="6" s="1"/>
  <c r="AE638" i="6" a="1"/>
  <c r="AE638" i="6" s="1"/>
  <c r="AD638" i="6"/>
  <c r="AD638" i="6" a="1"/>
  <c r="AC638" i="6" a="1"/>
  <c r="AC638" i="6" s="1"/>
  <c r="AB638" i="6" a="1"/>
  <c r="AB638" i="6" s="1"/>
  <c r="AA638" i="6" a="1"/>
  <c r="AA638" i="6" s="1"/>
  <c r="Z638" i="6"/>
  <c r="Z638" i="6" a="1"/>
  <c r="Y638" i="6" a="1"/>
  <c r="Y638" i="6" s="1"/>
  <c r="X638" i="6" a="1"/>
  <c r="X638" i="6" s="1"/>
  <c r="W638" i="6" a="1"/>
  <c r="W638" i="6" s="1"/>
  <c r="V638" i="6"/>
  <c r="V638" i="6" a="1"/>
  <c r="U638" i="6" a="1"/>
  <c r="U638" i="6" s="1"/>
  <c r="T638" i="6" a="1"/>
  <c r="T638" i="6" s="1"/>
  <c r="S638" i="6" a="1"/>
  <c r="S638" i="6" s="1"/>
  <c r="R638" i="6"/>
  <c r="R638" i="6" a="1"/>
  <c r="Q638" i="6" a="1"/>
  <c r="Q638" i="6" s="1"/>
  <c r="P638" i="6" a="1"/>
  <c r="P638" i="6" s="1"/>
  <c r="O638" i="6" a="1"/>
  <c r="O638" i="6" s="1"/>
  <c r="N638" i="6"/>
  <c r="N638" i="6" a="1"/>
  <c r="M638" i="6" a="1"/>
  <c r="M638" i="6" s="1"/>
  <c r="L638" i="6" a="1"/>
  <c r="L638" i="6" s="1"/>
  <c r="K638" i="6" a="1"/>
  <c r="K638" i="6" s="1"/>
  <c r="AI637" i="6" a="1"/>
  <c r="AI637" i="6" s="1"/>
  <c r="AH637" i="6" a="1"/>
  <c r="AH637" i="6" s="1"/>
  <c r="AG637" i="6" a="1"/>
  <c r="AG637" i="6" s="1"/>
  <c r="AF637" i="6"/>
  <c r="AF637" i="6" a="1"/>
  <c r="AE637" i="6" a="1"/>
  <c r="AE637" i="6" s="1"/>
  <c r="AD637" i="6" a="1"/>
  <c r="AD637" i="6" s="1"/>
  <c r="AC637" i="6" a="1"/>
  <c r="AC637" i="6" s="1"/>
  <c r="AB637" i="6"/>
  <c r="AB637" i="6" a="1"/>
  <c r="AA637" i="6" a="1"/>
  <c r="AA637" i="6" s="1"/>
  <c r="Z637" i="6" a="1"/>
  <c r="Z637" i="6" s="1"/>
  <c r="Y637" i="6" a="1"/>
  <c r="Y637" i="6" s="1"/>
  <c r="X637" i="6"/>
  <c r="X637" i="6" a="1"/>
  <c r="W637" i="6" a="1"/>
  <c r="W637" i="6" s="1"/>
  <c r="V637" i="6" a="1"/>
  <c r="V637" i="6" s="1"/>
  <c r="U637" i="6" a="1"/>
  <c r="U637" i="6" s="1"/>
  <c r="T637" i="6"/>
  <c r="T637" i="6" a="1"/>
  <c r="S637" i="6" a="1"/>
  <c r="S637" i="6" s="1"/>
  <c r="R637" i="6" a="1"/>
  <c r="R637" i="6" s="1"/>
  <c r="Q637" i="6" a="1"/>
  <c r="Q637" i="6" s="1"/>
  <c r="P637" i="6"/>
  <c r="P637" i="6" a="1"/>
  <c r="O637" i="6" a="1"/>
  <c r="O637" i="6" s="1"/>
  <c r="N637" i="6" a="1"/>
  <c r="N637" i="6" s="1"/>
  <c r="M637" i="6" a="1"/>
  <c r="M637" i="6" s="1"/>
  <c r="L637" i="6"/>
  <c r="L637" i="6" a="1"/>
  <c r="K637" i="6" a="1"/>
  <c r="K637" i="6" s="1"/>
  <c r="AI636" i="6" a="1"/>
  <c r="AI636" i="6" s="1"/>
  <c r="AH636" i="6"/>
  <c r="AH636" i="6" a="1"/>
  <c r="AG636" i="6" a="1"/>
  <c r="AG636" i="6" s="1"/>
  <c r="AF636" i="6" a="1"/>
  <c r="AF636" i="6" s="1"/>
  <c r="AE636" i="6" a="1"/>
  <c r="AE636" i="6" s="1"/>
  <c r="AD636" i="6"/>
  <c r="AD636" i="6" a="1"/>
  <c r="AC636" i="6" a="1"/>
  <c r="AC636" i="6" s="1"/>
  <c r="AB636" i="6" a="1"/>
  <c r="AB636" i="6" s="1"/>
  <c r="AA636" i="6" a="1"/>
  <c r="AA636" i="6" s="1"/>
  <c r="Z636" i="6"/>
  <c r="Z636" i="6" a="1"/>
  <c r="Y636" i="6" a="1"/>
  <c r="Y636" i="6" s="1"/>
  <c r="X636" i="6" a="1"/>
  <c r="X636" i="6" s="1"/>
  <c r="W636" i="6" a="1"/>
  <c r="W636" i="6" s="1"/>
  <c r="V636" i="6"/>
  <c r="V636" i="6" a="1"/>
  <c r="U636" i="6" a="1"/>
  <c r="U636" i="6" s="1"/>
  <c r="T636" i="6" a="1"/>
  <c r="T636" i="6" s="1"/>
  <c r="S636" i="6" a="1"/>
  <c r="S636" i="6" s="1"/>
  <c r="R636" i="6"/>
  <c r="R636" i="6" a="1"/>
  <c r="Q636" i="6" a="1"/>
  <c r="Q636" i="6" s="1"/>
  <c r="P636" i="6" a="1"/>
  <c r="P636" i="6" s="1"/>
  <c r="O636" i="6" a="1"/>
  <c r="O636" i="6" s="1"/>
  <c r="N636" i="6"/>
  <c r="N636" i="6" a="1"/>
  <c r="M636" i="6" a="1"/>
  <c r="M636" i="6" s="1"/>
  <c r="L636" i="6" a="1"/>
  <c r="L636" i="6" s="1"/>
  <c r="K636" i="6" a="1"/>
  <c r="K636" i="6" s="1"/>
  <c r="AI635" i="6" a="1"/>
  <c r="AI635" i="6" s="1"/>
  <c r="AH635" i="6" a="1"/>
  <c r="AH635" i="6" s="1"/>
  <c r="AG635" i="6" a="1"/>
  <c r="AG635" i="6" s="1"/>
  <c r="AF635" i="6"/>
  <c r="AF635" i="6" a="1"/>
  <c r="AE635" i="6" a="1"/>
  <c r="AE635" i="6" s="1"/>
  <c r="AD635" i="6" a="1"/>
  <c r="AD635" i="6" s="1"/>
  <c r="AC635" i="6" a="1"/>
  <c r="AC635" i="6" s="1"/>
  <c r="AB635" i="6"/>
  <c r="AB635" i="6" a="1"/>
  <c r="AA635" i="6" a="1"/>
  <c r="AA635" i="6" s="1"/>
  <c r="Z635" i="6" a="1"/>
  <c r="Z635" i="6" s="1"/>
  <c r="Y635" i="6" a="1"/>
  <c r="Y635" i="6" s="1"/>
  <c r="X635" i="6"/>
  <c r="X635" i="6" a="1"/>
  <c r="W635" i="6" a="1"/>
  <c r="W635" i="6" s="1"/>
  <c r="V635" i="6" a="1"/>
  <c r="V635" i="6" s="1"/>
  <c r="U635" i="6" a="1"/>
  <c r="U635" i="6" s="1"/>
  <c r="T635" i="6"/>
  <c r="T635" i="6" a="1"/>
  <c r="S635" i="6" a="1"/>
  <c r="S635" i="6" s="1"/>
  <c r="R635" i="6" a="1"/>
  <c r="R635" i="6" s="1"/>
  <c r="Q635" i="6" a="1"/>
  <c r="Q635" i="6" s="1"/>
  <c r="P635" i="6"/>
  <c r="P635" i="6" a="1"/>
  <c r="O635" i="6" a="1"/>
  <c r="O635" i="6" s="1"/>
  <c r="N635" i="6" a="1"/>
  <c r="N635" i="6" s="1"/>
  <c r="M635" i="6" a="1"/>
  <c r="M635" i="6" s="1"/>
  <c r="L635" i="6"/>
  <c r="L635" i="6" a="1"/>
  <c r="K635" i="6" a="1"/>
  <c r="K635" i="6" s="1"/>
  <c r="AI634" i="6" a="1"/>
  <c r="AI634" i="6" s="1"/>
  <c r="AH634" i="6"/>
  <c r="AH634" i="6" a="1"/>
  <c r="AG634" i="6" a="1"/>
  <c r="AG634" i="6" s="1"/>
  <c r="AF634" i="6" a="1"/>
  <c r="AF634" i="6" s="1"/>
  <c r="AE634" i="6" a="1"/>
  <c r="AE634" i="6" s="1"/>
  <c r="AD634" i="6"/>
  <c r="AD634" i="6" a="1"/>
  <c r="AC634" i="6" a="1"/>
  <c r="AC634" i="6" s="1"/>
  <c r="AB634" i="6" a="1"/>
  <c r="AB634" i="6" s="1"/>
  <c r="AA634" i="6" a="1"/>
  <c r="AA634" i="6" s="1"/>
  <c r="Z634" i="6"/>
  <c r="Z634" i="6" a="1"/>
  <c r="Y634" i="6" a="1"/>
  <c r="Y634" i="6" s="1"/>
  <c r="X634" i="6" a="1"/>
  <c r="X634" i="6" s="1"/>
  <c r="W634" i="6" a="1"/>
  <c r="W634" i="6" s="1"/>
  <c r="V634" i="6"/>
  <c r="V634" i="6" a="1"/>
  <c r="U634" i="6" a="1"/>
  <c r="U634" i="6" s="1"/>
  <c r="T634" i="6" a="1"/>
  <c r="T634" i="6" s="1"/>
  <c r="S634" i="6" a="1"/>
  <c r="S634" i="6" s="1"/>
  <c r="R634" i="6"/>
  <c r="R634" i="6" a="1"/>
  <c r="Q634" i="6" a="1"/>
  <c r="Q634" i="6" s="1"/>
  <c r="P634" i="6" a="1"/>
  <c r="P634" i="6" s="1"/>
  <c r="O634" i="6" a="1"/>
  <c r="O634" i="6" s="1"/>
  <c r="N634" i="6"/>
  <c r="N634" i="6" a="1"/>
  <c r="M634" i="6" a="1"/>
  <c r="M634" i="6" s="1"/>
  <c r="L634" i="6" a="1"/>
  <c r="L634" i="6" s="1"/>
  <c r="K634" i="6" a="1"/>
  <c r="K634" i="6" s="1"/>
  <c r="AI633" i="6" a="1"/>
  <c r="AI633" i="6" s="1"/>
  <c r="AH633" i="6" a="1"/>
  <c r="AH633" i="6" s="1"/>
  <c r="AG633" i="6" a="1"/>
  <c r="AG633" i="6" s="1"/>
  <c r="AF633" i="6"/>
  <c r="AF633" i="6" a="1"/>
  <c r="AE633" i="6" a="1"/>
  <c r="AE633" i="6" s="1"/>
  <c r="AD633" i="6" a="1"/>
  <c r="AD633" i="6" s="1"/>
  <c r="AC633" i="6" a="1"/>
  <c r="AC633" i="6" s="1"/>
  <c r="AB633" i="6"/>
  <c r="AB633" i="6" a="1"/>
  <c r="AA633" i="6" a="1"/>
  <c r="AA633" i="6" s="1"/>
  <c r="Z633" i="6" a="1"/>
  <c r="Z633" i="6" s="1"/>
  <c r="Y633" i="6" a="1"/>
  <c r="Y633" i="6" s="1"/>
  <c r="X633" i="6"/>
  <c r="X633" i="6" a="1"/>
  <c r="W633" i="6" a="1"/>
  <c r="W633" i="6" s="1"/>
  <c r="V633" i="6" a="1"/>
  <c r="V633" i="6" s="1"/>
  <c r="U633" i="6" a="1"/>
  <c r="U633" i="6" s="1"/>
  <c r="T633" i="6"/>
  <c r="T633" i="6" a="1"/>
  <c r="S633" i="6" a="1"/>
  <c r="S633" i="6" s="1"/>
  <c r="R633" i="6" a="1"/>
  <c r="R633" i="6" s="1"/>
  <c r="Q633" i="6" a="1"/>
  <c r="Q633" i="6" s="1"/>
  <c r="P633" i="6"/>
  <c r="P633" i="6" a="1"/>
  <c r="O633" i="6" a="1"/>
  <c r="O633" i="6" s="1"/>
  <c r="N633" i="6" a="1"/>
  <c r="N633" i="6" s="1"/>
  <c r="M633" i="6" a="1"/>
  <c r="M633" i="6" s="1"/>
  <c r="L633" i="6"/>
  <c r="L633" i="6" a="1"/>
  <c r="K633" i="6" a="1"/>
  <c r="K633" i="6" s="1"/>
  <c r="AI632" i="6" a="1"/>
  <c r="AI632" i="6" s="1"/>
  <c r="AH632" i="6"/>
  <c r="AH632" i="6" a="1"/>
  <c r="AG632" i="6" a="1"/>
  <c r="AG632" i="6" s="1"/>
  <c r="AF632" i="6" a="1"/>
  <c r="AF632" i="6" s="1"/>
  <c r="AE632" i="6" a="1"/>
  <c r="AE632" i="6" s="1"/>
  <c r="AD632" i="6"/>
  <c r="AD632" i="6" a="1"/>
  <c r="AC632" i="6" a="1"/>
  <c r="AC632" i="6" s="1"/>
  <c r="AB632" i="6" a="1"/>
  <c r="AB632" i="6" s="1"/>
  <c r="AA632" i="6" a="1"/>
  <c r="AA632" i="6" s="1"/>
  <c r="Z632" i="6"/>
  <c r="Z632" i="6" a="1"/>
  <c r="Y632" i="6" a="1"/>
  <c r="Y632" i="6" s="1"/>
  <c r="X632" i="6" a="1"/>
  <c r="X632" i="6" s="1"/>
  <c r="W632" i="6" a="1"/>
  <c r="W632" i="6" s="1"/>
  <c r="V632" i="6"/>
  <c r="V632" i="6" a="1"/>
  <c r="U632" i="6" a="1"/>
  <c r="U632" i="6" s="1"/>
  <c r="T632" i="6" a="1"/>
  <c r="T632" i="6" s="1"/>
  <c r="S632" i="6" a="1"/>
  <c r="S632" i="6" s="1"/>
  <c r="R632" i="6"/>
  <c r="R632" i="6" a="1"/>
  <c r="Q632" i="6" a="1"/>
  <c r="Q632" i="6" s="1"/>
  <c r="P632" i="6" a="1"/>
  <c r="P632" i="6" s="1"/>
  <c r="O632" i="6" a="1"/>
  <c r="O632" i="6" s="1"/>
  <c r="N632" i="6"/>
  <c r="N632" i="6" a="1"/>
  <c r="M632" i="6" a="1"/>
  <c r="M632" i="6" s="1"/>
  <c r="L632" i="6" a="1"/>
  <c r="L632" i="6" s="1"/>
  <c r="K632" i="6" a="1"/>
  <c r="K632" i="6" s="1"/>
  <c r="AI631" i="6" a="1"/>
  <c r="AI631" i="6" s="1"/>
  <c r="AH631" i="6" a="1"/>
  <c r="AH631" i="6" s="1"/>
  <c r="AG631" i="6" a="1"/>
  <c r="AG631" i="6" s="1"/>
  <c r="AF631" i="6"/>
  <c r="AF631" i="6" a="1"/>
  <c r="AE631" i="6" a="1"/>
  <c r="AE631" i="6" s="1"/>
  <c r="AD631" i="6" a="1"/>
  <c r="AD631" i="6" s="1"/>
  <c r="AC631" i="6" a="1"/>
  <c r="AC631" i="6" s="1"/>
  <c r="AB631" i="6"/>
  <c r="AB631" i="6" a="1"/>
  <c r="AA631" i="6" a="1"/>
  <c r="AA631" i="6" s="1"/>
  <c r="Z631" i="6" a="1"/>
  <c r="Z631" i="6" s="1"/>
  <c r="Y631" i="6" a="1"/>
  <c r="Y631" i="6" s="1"/>
  <c r="X631" i="6"/>
  <c r="X631" i="6" a="1"/>
  <c r="W631" i="6" a="1"/>
  <c r="W631" i="6" s="1"/>
  <c r="V631" i="6" a="1"/>
  <c r="V631" i="6" s="1"/>
  <c r="U631" i="6" a="1"/>
  <c r="U631" i="6" s="1"/>
  <c r="T631" i="6"/>
  <c r="T631" i="6" a="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c r="V630" i="6" a="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c r="Z629" i="6" a="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c r="V628" i="6" a="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c r="Z627" i="6" a="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c r="V626" i="6" a="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c r="Z625" i="6" a="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c r="V624" i="6" a="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c r="Z623" i="6" a="1"/>
  <c r="Y623" i="6" a="1"/>
  <c r="Y623" i="6" s="1"/>
  <c r="X623" i="6" a="1"/>
  <c r="X623" i="6" s="1"/>
  <c r="W623" i="6" a="1"/>
  <c r="W623" i="6" s="1"/>
  <c r="V623" i="6" a="1"/>
  <c r="V623" i="6" s="1"/>
  <c r="U623" i="6" a="1"/>
  <c r="U623" i="6" s="1"/>
  <c r="T623" i="6" a="1"/>
  <c r="T623" i="6" s="1"/>
  <c r="S623" i="6" a="1"/>
  <c r="S623" i="6" s="1"/>
  <c r="R623" i="6"/>
  <c r="R623" i="6" a="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c r="AF622" i="6" a="1"/>
  <c r="AE622" i="6" a="1"/>
  <c r="AE622" i="6" s="1"/>
  <c r="AD622" i="6" a="1"/>
  <c r="AD622" i="6" s="1"/>
  <c r="AC622" i="6" a="1"/>
  <c r="AC622" i="6" s="1"/>
  <c r="AB622" i="6" a="1"/>
  <c r="AB622" i="6" s="1"/>
  <c r="AA622" i="6" a="1"/>
  <c r="AA622" i="6" s="1"/>
  <c r="Z622" i="6" a="1"/>
  <c r="Z622" i="6" s="1"/>
  <c r="Y622" i="6" a="1"/>
  <c r="Y622" i="6" s="1"/>
  <c r="X622" i="6"/>
  <c r="X622" i="6" a="1"/>
  <c r="W622" i="6" a="1"/>
  <c r="W622" i="6" s="1"/>
  <c r="V622" i="6" a="1"/>
  <c r="V622" i="6" s="1"/>
  <c r="U622" i="6" a="1"/>
  <c r="U622" i="6" s="1"/>
  <c r="T622" i="6" a="1"/>
  <c r="T622" i="6" s="1"/>
  <c r="S622" i="6" a="1"/>
  <c r="S622" i="6" s="1"/>
  <c r="R622" i="6" a="1"/>
  <c r="R622" i="6" s="1"/>
  <c r="Q622" i="6" a="1"/>
  <c r="Q622" i="6" s="1"/>
  <c r="P622" i="6" a="1"/>
  <c r="P622" i="6" s="1"/>
  <c r="O622" i="6" a="1"/>
  <c r="O622" i="6" s="1"/>
  <c r="N622" i="6"/>
  <c r="N622" i="6" a="1"/>
  <c r="M622" i="6" a="1"/>
  <c r="M622" i="6" s="1"/>
  <c r="L622" i="6" a="1"/>
  <c r="L622" i="6" s="1"/>
  <c r="K622" i="6" a="1"/>
  <c r="K622" i="6" s="1"/>
  <c r="AI621" i="6" a="1"/>
  <c r="AI621" i="6" s="1"/>
  <c r="AH621" i="6"/>
  <c r="AH621" i="6" a="1"/>
  <c r="AG621" i="6" a="1"/>
  <c r="AG621" i="6" s="1"/>
  <c r="AF621" i="6" a="1"/>
  <c r="AF621" i="6" s="1"/>
  <c r="AE621" i="6" a="1"/>
  <c r="AE621" i="6" s="1"/>
  <c r="AD621" i="6" a="1"/>
  <c r="AD621" i="6" s="1"/>
  <c r="AC621" i="6" a="1"/>
  <c r="AC621" i="6" s="1"/>
  <c r="AB621" i="6" a="1"/>
  <c r="AB621" i="6" s="1"/>
  <c r="AA621" i="6" a="1"/>
  <c r="AA621" i="6" s="1"/>
  <c r="Z621" i="6"/>
  <c r="Z621" i="6" a="1"/>
  <c r="Y621" i="6" a="1"/>
  <c r="Y621" i="6" s="1"/>
  <c r="X621" i="6" a="1"/>
  <c r="X621" i="6" s="1"/>
  <c r="W621" i="6" a="1"/>
  <c r="W621" i="6" s="1"/>
  <c r="V621" i="6" a="1"/>
  <c r="V621" i="6" s="1"/>
  <c r="U621" i="6" a="1"/>
  <c r="U621" i="6" s="1"/>
  <c r="T621" i="6" a="1"/>
  <c r="T621" i="6" s="1"/>
  <c r="S621" i="6" a="1"/>
  <c r="S621" i="6" s="1"/>
  <c r="R621" i="6"/>
  <c r="R621" i="6" a="1"/>
  <c r="Q621" i="6" a="1"/>
  <c r="Q621" i="6" s="1"/>
  <c r="P621" i="6" a="1"/>
  <c r="P621" i="6" s="1"/>
  <c r="O621" i="6" a="1"/>
  <c r="O621" i="6" s="1"/>
  <c r="N621" i="6" a="1"/>
  <c r="N621" i="6" s="1"/>
  <c r="M621" i="6" a="1"/>
  <c r="M621" i="6" s="1"/>
  <c r="L621" i="6"/>
  <c r="L621" i="6" a="1"/>
  <c r="K621" i="6" a="1"/>
  <c r="K621" i="6" s="1"/>
  <c r="AI620" i="6" a="1"/>
  <c r="AI620" i="6" s="1"/>
  <c r="AH620" i="6" a="1"/>
  <c r="AH620" i="6" s="1"/>
  <c r="AG620" i="6" a="1"/>
  <c r="AG620" i="6" s="1"/>
  <c r="AF620" i="6"/>
  <c r="AF620" i="6" a="1"/>
  <c r="AE620" i="6" a="1"/>
  <c r="AE620" i="6" s="1"/>
  <c r="AD620" i="6" a="1"/>
  <c r="AD620" i="6" s="1"/>
  <c r="AC620" i="6" a="1"/>
  <c r="AC620" i="6" s="1"/>
  <c r="AB620" i="6"/>
  <c r="AB620" i="6" a="1"/>
  <c r="AA620" i="6" a="1"/>
  <c r="AA620" i="6" s="1"/>
  <c r="Z620" i="6" a="1"/>
  <c r="Z620" i="6" s="1"/>
  <c r="Y620" i="6" a="1"/>
  <c r="Y620" i="6" s="1"/>
  <c r="X620" i="6" a="1"/>
  <c r="X620" i="6" s="1"/>
  <c r="W620" i="6" a="1"/>
  <c r="W620" i="6" s="1"/>
  <c r="V620" i="6"/>
  <c r="V620" i="6" a="1"/>
  <c r="U620" i="6" a="1"/>
  <c r="U620" i="6" s="1"/>
  <c r="T620" i="6" a="1"/>
  <c r="T620" i="6" s="1"/>
  <c r="S620" i="6" a="1"/>
  <c r="S620" i="6" s="1"/>
  <c r="R620" i="6" a="1"/>
  <c r="R620" i="6" s="1"/>
  <c r="Q620" i="6" a="1"/>
  <c r="Q620" i="6" s="1"/>
  <c r="P620" i="6" a="1"/>
  <c r="P620" i="6" s="1"/>
  <c r="O620" i="6" a="1"/>
  <c r="O620" i="6" s="1"/>
  <c r="N620" i="6" a="1"/>
  <c r="N620" i="6" s="1"/>
  <c r="M620" i="6" a="1"/>
  <c r="M620" i="6" s="1"/>
  <c r="L620" i="6"/>
  <c r="L620" i="6" a="1"/>
  <c r="K620" i="6" a="1"/>
  <c r="K620" i="6" s="1"/>
  <c r="AI619" i="6" a="1"/>
  <c r="AI619" i="6" s="1"/>
  <c r="AH619" i="6" a="1"/>
  <c r="AH619" i="6" s="1"/>
  <c r="AG619" i="6" a="1"/>
  <c r="AG619" i="6" s="1"/>
  <c r="AF619" i="6"/>
  <c r="AF619" i="6" a="1"/>
  <c r="AE619" i="6" a="1"/>
  <c r="AE619" i="6" s="1"/>
  <c r="AD619" i="6" a="1"/>
  <c r="AD619" i="6" s="1"/>
  <c r="AC619" i="6" a="1"/>
  <c r="AC619" i="6" s="1"/>
  <c r="AB619" i="6" a="1"/>
  <c r="AB619" i="6" s="1"/>
  <c r="AA619" i="6" a="1"/>
  <c r="AA619" i="6" s="1"/>
  <c r="Z619" i="6"/>
  <c r="Z619" i="6" a="1"/>
  <c r="Y619" i="6" a="1"/>
  <c r="Y619" i="6" s="1"/>
  <c r="X619" i="6" a="1"/>
  <c r="X619" i="6" s="1"/>
  <c r="W619" i="6" a="1"/>
  <c r="W619" i="6" s="1"/>
  <c r="V619" i="6" a="1"/>
  <c r="V619" i="6" s="1"/>
  <c r="U619" i="6" a="1"/>
  <c r="U619" i="6" s="1"/>
  <c r="T619" i="6"/>
  <c r="T619" i="6" a="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c r="AD618" i="6" a="1"/>
  <c r="AC618" i="6" a="1"/>
  <c r="AC618" i="6" s="1"/>
  <c r="AB618" i="6" a="1"/>
  <c r="AB618" i="6" s="1"/>
  <c r="AA618" i="6" a="1"/>
  <c r="AA618" i="6" s="1"/>
  <c r="Z618" i="6" a="1"/>
  <c r="Z618" i="6" s="1"/>
  <c r="Y618" i="6" a="1"/>
  <c r="Y618" i="6" s="1"/>
  <c r="X618" i="6"/>
  <c r="X618" i="6" a="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c r="AF617" i="6" a="1"/>
  <c r="AE617" i="6" a="1"/>
  <c r="AE617" i="6" s="1"/>
  <c r="AD617" i="6" a="1"/>
  <c r="AD617" i="6" s="1"/>
  <c r="AC617" i="6" a="1"/>
  <c r="AC617" i="6" s="1"/>
  <c r="AB617" i="6" a="1"/>
  <c r="AB617" i="6" s="1"/>
  <c r="AA617" i="6" a="1"/>
  <c r="AA617" i="6" s="1"/>
  <c r="Z617" i="6"/>
  <c r="Z617" i="6" a="1"/>
  <c r="Y617" i="6" a="1"/>
  <c r="Y617" i="6" s="1"/>
  <c r="X617" i="6" a="1"/>
  <c r="X617" i="6" s="1"/>
  <c r="W617" i="6" a="1"/>
  <c r="W617" i="6" s="1"/>
  <c r="V617" i="6" a="1"/>
  <c r="V617" i="6" s="1"/>
  <c r="U617" i="6" a="1"/>
  <c r="U617" i="6" s="1"/>
  <c r="T617" i="6"/>
  <c r="T617" i="6" a="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c r="AD616" i="6" a="1"/>
  <c r="AC616" i="6" a="1"/>
  <c r="AC616" i="6" s="1"/>
  <c r="AB616" i="6" a="1"/>
  <c r="AB616" i="6" s="1"/>
  <c r="AA616" i="6" a="1"/>
  <c r="AA616" i="6" s="1"/>
  <c r="Z616" i="6" a="1"/>
  <c r="Z616" i="6" s="1"/>
  <c r="Y616" i="6" a="1"/>
  <c r="Y616" i="6" s="1"/>
  <c r="X616" i="6"/>
  <c r="X616" i="6" a="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c r="AF615" i="6" a="1"/>
  <c r="AE615" i="6" a="1"/>
  <c r="AE615" i="6" s="1"/>
  <c r="AD615" i="6" a="1"/>
  <c r="AD615" i="6" s="1"/>
  <c r="AC615" i="6" a="1"/>
  <c r="AC615" i="6" s="1"/>
  <c r="AB615" i="6" a="1"/>
  <c r="AB615" i="6" s="1"/>
  <c r="AA615" i="6" a="1"/>
  <c r="AA615" i="6" s="1"/>
  <c r="Z615" i="6"/>
  <c r="Z615" i="6" a="1"/>
  <c r="Y615" i="6" a="1"/>
  <c r="Y615" i="6" s="1"/>
  <c r="X615" i="6" a="1"/>
  <c r="X615" i="6" s="1"/>
  <c r="W615" i="6" a="1"/>
  <c r="W615" i="6" s="1"/>
  <c r="V615" i="6" a="1"/>
  <c r="V615" i="6" s="1"/>
  <c r="U615" i="6" a="1"/>
  <c r="U615" i="6" s="1"/>
  <c r="T615" i="6"/>
  <c r="T615" i="6" a="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c r="AD614" i="6" a="1"/>
  <c r="AC614" i="6" a="1"/>
  <c r="AC614" i="6" s="1"/>
  <c r="AB614" i="6" a="1"/>
  <c r="AB614" i="6" s="1"/>
  <c r="AA614" i="6" a="1"/>
  <c r="AA614" i="6" s="1"/>
  <c r="Z614" i="6" a="1"/>
  <c r="Z614" i="6" s="1"/>
  <c r="Y614" i="6" a="1"/>
  <c r="Y614" i="6" s="1"/>
  <c r="X614" i="6"/>
  <c r="X614" i="6" a="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c r="AF613" i="6" a="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c r="P613" i="6" a="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c r="AB612" i="6" a="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c r="T611" i="6" a="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c r="AF610" i="6" a="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c r="P610" i="6" a="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c r="T609" i="6" a="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c r="V608" i="6" a="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c r="T607" i="6" a="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c r="AF606" i="6" a="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c r="T606" i="6" a="1"/>
  <c r="S606" i="6" a="1"/>
  <c r="S606" i="6" s="1"/>
  <c r="R606" i="6" a="1"/>
  <c r="R606" i="6" s="1"/>
  <c r="Q606" i="6" a="1"/>
  <c r="Q606" i="6" s="1"/>
  <c r="P606" i="6" a="1"/>
  <c r="P606" i="6" s="1"/>
  <c r="O606" i="6" a="1"/>
  <c r="O606" i="6" s="1"/>
  <c r="N606" i="6"/>
  <c r="N606" i="6" a="1"/>
  <c r="M606" i="6" a="1"/>
  <c r="M606" i="6" s="1"/>
  <c r="L606" i="6"/>
  <c r="L606" i="6" a="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c r="X605" i="6" a="1"/>
  <c r="W605" i="6" a="1"/>
  <c r="W605" i="6" s="1"/>
  <c r="V605" i="6" a="1"/>
  <c r="V605" i="6" s="1"/>
  <c r="U605" i="6" a="1"/>
  <c r="U605" i="6" s="1"/>
  <c r="T605" i="6" a="1"/>
  <c r="T605" i="6" s="1"/>
  <c r="S605" i="6" a="1"/>
  <c r="S605" i="6" s="1"/>
  <c r="R605" i="6"/>
  <c r="R605" i="6" a="1"/>
  <c r="Q605" i="6" a="1"/>
  <c r="Q605" i="6" s="1"/>
  <c r="P605" i="6"/>
  <c r="P605" i="6" a="1"/>
  <c r="O605" i="6" a="1"/>
  <c r="O605" i="6" s="1"/>
  <c r="N605" i="6" a="1"/>
  <c r="N605" i="6" s="1"/>
  <c r="M605" i="6" a="1"/>
  <c r="M605" i="6" s="1"/>
  <c r="L605" i="6"/>
  <c r="L605" i="6" a="1"/>
  <c r="K605" i="6" a="1"/>
  <c r="K605" i="6" s="1"/>
  <c r="AI604" i="6" a="1"/>
  <c r="AI604" i="6" s="1"/>
  <c r="AH604" i="6" a="1"/>
  <c r="AH604" i="6" s="1"/>
  <c r="AG604" i="6" a="1"/>
  <c r="AG604" i="6" s="1"/>
  <c r="AF604" i="6" a="1"/>
  <c r="AF604" i="6" s="1"/>
  <c r="AE604" i="6" a="1"/>
  <c r="AE604" i="6" s="1"/>
  <c r="AD604" i="6" a="1"/>
  <c r="AD604" i="6" s="1"/>
  <c r="AC604" i="6" a="1"/>
  <c r="AC604" i="6" s="1"/>
  <c r="AB604" i="6"/>
  <c r="AB604" i="6" a="1"/>
  <c r="AA604" i="6" a="1"/>
  <c r="AA604" i="6" s="1"/>
  <c r="Z604" i="6" a="1"/>
  <c r="Z604" i="6" s="1"/>
  <c r="Y604" i="6" a="1"/>
  <c r="Y604" i="6" s="1"/>
  <c r="X604" i="6" a="1"/>
  <c r="X604" i="6" s="1"/>
  <c r="W604" i="6" a="1"/>
  <c r="W604" i="6" s="1"/>
  <c r="V604" i="6"/>
  <c r="V604" i="6" a="1"/>
  <c r="U604" i="6" a="1"/>
  <c r="U604" i="6" s="1"/>
  <c r="T604" i="6"/>
  <c r="T604" i="6" a="1"/>
  <c r="S604" i="6" a="1"/>
  <c r="S604" i="6" s="1"/>
  <c r="R604" i="6" a="1"/>
  <c r="R604" i="6" s="1"/>
  <c r="Q604" i="6" a="1"/>
  <c r="Q604" i="6" s="1"/>
  <c r="P604" i="6"/>
  <c r="P604" i="6" a="1"/>
  <c r="O604" i="6" a="1"/>
  <c r="O604" i="6" s="1"/>
  <c r="N604" i="6"/>
  <c r="N604" i="6" a="1"/>
  <c r="M604" i="6" a="1"/>
  <c r="M604" i="6" s="1"/>
  <c r="L604" i="6" a="1"/>
  <c r="L604" i="6" s="1"/>
  <c r="K604" i="6" a="1"/>
  <c r="K604" i="6" s="1"/>
  <c r="AI603" i="6" a="1"/>
  <c r="AI603" i="6" s="1"/>
  <c r="AH603" i="6" a="1"/>
  <c r="AH603" i="6" s="1"/>
  <c r="AG603" i="6" a="1"/>
  <c r="AG603" i="6" s="1"/>
  <c r="AF603" i="6"/>
  <c r="AF603" i="6" a="1"/>
  <c r="AE603" i="6" a="1"/>
  <c r="AE603" i="6" s="1"/>
  <c r="AD603" i="6" a="1"/>
  <c r="AD603" i="6" s="1"/>
  <c r="AC603" i="6" a="1"/>
  <c r="AC603" i="6" s="1"/>
  <c r="AB603" i="6" a="1"/>
  <c r="AB603" i="6" s="1"/>
  <c r="AA603" i="6" a="1"/>
  <c r="AA603" i="6" s="1"/>
  <c r="Z603" i="6"/>
  <c r="Z603" i="6" a="1"/>
  <c r="Y603" i="6" a="1"/>
  <c r="Y603" i="6" s="1"/>
  <c r="X603" i="6"/>
  <c r="X603" i="6" a="1"/>
  <c r="W603" i="6" a="1"/>
  <c r="W603" i="6" s="1"/>
  <c r="V603" i="6" a="1"/>
  <c r="V603" i="6" s="1"/>
  <c r="U603" i="6" a="1"/>
  <c r="U603" i="6" s="1"/>
  <c r="T603" i="6"/>
  <c r="T603" i="6" a="1"/>
  <c r="S603" i="6" a="1"/>
  <c r="S603" i="6" s="1"/>
  <c r="R603" i="6"/>
  <c r="R603" i="6" a="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c r="AF602" i="6" a="1"/>
  <c r="AE602" i="6" a="1"/>
  <c r="AE602" i="6" s="1"/>
  <c r="AD602" i="6"/>
  <c r="AD602" i="6" a="1"/>
  <c r="AC602" i="6" a="1"/>
  <c r="AC602" i="6" s="1"/>
  <c r="AB602" i="6" a="1"/>
  <c r="AB602" i="6" s="1"/>
  <c r="AA602" i="6" a="1"/>
  <c r="AA602" i="6" s="1"/>
  <c r="Z602" i="6" a="1"/>
  <c r="Z602" i="6" s="1"/>
  <c r="Y602" i="6" a="1"/>
  <c r="Y602" i="6" s="1"/>
  <c r="X602" i="6"/>
  <c r="X602" i="6" a="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c r="T601" i="6" a="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c r="AF600" i="6" a="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c r="L600" i="6" a="1"/>
  <c r="K600" i="6" a="1"/>
  <c r="K600" i="6" s="1"/>
  <c r="AI599" i="6" a="1"/>
  <c r="AI599" i="6" s="1"/>
  <c r="AH599" i="6"/>
  <c r="AH599" i="6" a="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c r="T599" i="6" a="1"/>
  <c r="S599" i="6" a="1"/>
  <c r="S599" i="6" s="1"/>
  <c r="R599" i="6" a="1"/>
  <c r="R599" i="6" s="1"/>
  <c r="Q599" i="6" a="1"/>
  <c r="Q599" i="6" s="1"/>
  <c r="P599" i="6"/>
  <c r="P599" i="6" a="1"/>
  <c r="O599" i="6" a="1"/>
  <c r="O599" i="6" s="1"/>
  <c r="N599" i="6" a="1"/>
  <c r="N599" i="6" s="1"/>
  <c r="M599" i="6" a="1"/>
  <c r="M599" i="6" s="1"/>
  <c r="L599" i="6" a="1"/>
  <c r="L599" i="6" s="1"/>
  <c r="K599" i="6" a="1"/>
  <c r="K599" i="6" s="1"/>
  <c r="AI598" i="6" a="1"/>
  <c r="AI598" i="6" s="1"/>
  <c r="AH598" i="6" a="1"/>
  <c r="AH598" i="6" s="1"/>
  <c r="AG598" i="6" a="1"/>
  <c r="AG598" i="6" s="1"/>
  <c r="AF598" i="6"/>
  <c r="AF598" i="6" a="1"/>
  <c r="AE598" i="6" a="1"/>
  <c r="AE598" i="6" s="1"/>
  <c r="AD598" i="6" a="1"/>
  <c r="AD598" i="6" s="1"/>
  <c r="AC598" i="6" a="1"/>
  <c r="AC598" i="6" s="1"/>
  <c r="AB598" i="6" a="1"/>
  <c r="AB598" i="6" s="1"/>
  <c r="AA598" i="6" a="1"/>
  <c r="AA598" i="6" s="1"/>
  <c r="Z598" i="6" a="1"/>
  <c r="Z598" i="6" s="1"/>
  <c r="Y598" i="6" a="1"/>
  <c r="Y598" i="6" s="1"/>
  <c r="X598" i="6"/>
  <c r="X598" i="6" a="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c r="L598" i="6" a="1"/>
  <c r="K598" i="6" a="1"/>
  <c r="K598" i="6" s="1"/>
  <c r="AI597" i="6" a="1"/>
  <c r="AI597" i="6" s="1"/>
  <c r="AH597" i="6" a="1"/>
  <c r="AH597" i="6" s="1"/>
  <c r="AG597" i="6" a="1"/>
  <c r="AG597" i="6" s="1"/>
  <c r="AF597" i="6" a="1"/>
  <c r="AF597" i="6" s="1"/>
  <c r="AE597" i="6" a="1"/>
  <c r="AE597" i="6" s="1"/>
  <c r="AD597" i="6" a="1"/>
  <c r="AD597" i="6" s="1"/>
  <c r="AC597" i="6" a="1"/>
  <c r="AC597" i="6" s="1"/>
  <c r="AB597" i="6"/>
  <c r="AB597" i="6" a="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c r="P597" i="6" a="1"/>
  <c r="O597" i="6" a="1"/>
  <c r="O597" i="6" s="1"/>
  <c r="N597" i="6" a="1"/>
  <c r="N597" i="6" s="1"/>
  <c r="M597" i="6" a="1"/>
  <c r="M597" i="6" s="1"/>
  <c r="L597" i="6" a="1"/>
  <c r="L597" i="6" s="1"/>
  <c r="K597" i="6" a="1"/>
  <c r="K597" i="6" s="1"/>
  <c r="AI596" i="6" a="1"/>
  <c r="AI596" i="6" s="1"/>
  <c r="AH596" i="6" a="1"/>
  <c r="AH596" i="6" s="1"/>
  <c r="AG596" i="6" a="1"/>
  <c r="AG596" i="6" s="1"/>
  <c r="AF596" i="6"/>
  <c r="AF596" i="6" a="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c r="P596" i="6" a="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c r="AB595" i="6" a="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c r="AF594" i="6" a="1"/>
  <c r="AE594" i="6" a="1"/>
  <c r="AE594" i="6" s="1"/>
  <c r="AD594" i="6"/>
  <c r="AD594" i="6" a="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c r="P594" i="6" a="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c r="L593" i="6" a="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c r="P592" i="6" a="1"/>
  <c r="O592" i="6" a="1"/>
  <c r="O592" i="6" s="1"/>
  <c r="N592" i="6" a="1"/>
  <c r="N592" i="6" s="1"/>
  <c r="M592" i="6" a="1"/>
  <c r="M592" i="6" s="1"/>
  <c r="L592" i="6"/>
  <c r="L592" i="6" a="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c r="T591" i="6" a="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c r="AF590" i="6" a="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c r="X589" i="6" a="1"/>
  <c r="W589" i="6" a="1"/>
  <c r="W589" i="6" s="1"/>
  <c r="V589" i="6" a="1"/>
  <c r="V589" i="6" s="1"/>
  <c r="U589" i="6" a="1"/>
  <c r="U589" i="6" s="1"/>
  <c r="T589" i="6" a="1"/>
  <c r="T589" i="6" s="1"/>
  <c r="S589" i="6" a="1"/>
  <c r="S589" i="6" s="1"/>
  <c r="R589" i="6"/>
  <c r="R589" i="6" a="1"/>
  <c r="Q589" i="6" a="1"/>
  <c r="Q589" i="6" s="1"/>
  <c r="P589" i="6"/>
  <c r="P589" i="6" a="1"/>
  <c r="O589" i="6" a="1"/>
  <c r="O589" i="6" s="1"/>
  <c r="N589" i="6" a="1"/>
  <c r="N589" i="6" s="1"/>
  <c r="M589" i="6" a="1"/>
  <c r="M589" i="6" s="1"/>
  <c r="L589" i="6"/>
  <c r="L589" i="6" a="1"/>
  <c r="K589" i="6" a="1"/>
  <c r="K589" i="6" s="1"/>
  <c r="AI588" i="6" a="1"/>
  <c r="AI588" i="6" s="1"/>
  <c r="AH588" i="6" a="1"/>
  <c r="AH588" i="6" s="1"/>
  <c r="AG588" i="6" a="1"/>
  <c r="AG588" i="6" s="1"/>
  <c r="AF588" i="6" a="1"/>
  <c r="AF588" i="6" s="1"/>
  <c r="AE588" i="6" a="1"/>
  <c r="AE588" i="6" s="1"/>
  <c r="AD588" i="6" a="1"/>
  <c r="AD588" i="6" s="1"/>
  <c r="AC588" i="6" a="1"/>
  <c r="AC588" i="6" s="1"/>
  <c r="AB588" i="6"/>
  <c r="AB588" i="6" a="1"/>
  <c r="AA588" i="6" a="1"/>
  <c r="AA588" i="6" s="1"/>
  <c r="Z588" i="6" a="1"/>
  <c r="Z588" i="6" s="1"/>
  <c r="Y588" i="6" a="1"/>
  <c r="Y588" i="6" s="1"/>
  <c r="X588" i="6" a="1"/>
  <c r="X588" i="6" s="1"/>
  <c r="W588" i="6" a="1"/>
  <c r="W588" i="6" s="1"/>
  <c r="V588" i="6"/>
  <c r="V588" i="6" a="1"/>
  <c r="U588" i="6" a="1"/>
  <c r="U588" i="6" s="1"/>
  <c r="T588" i="6"/>
  <c r="T588" i="6" a="1"/>
  <c r="S588" i="6" a="1"/>
  <c r="S588" i="6" s="1"/>
  <c r="R588" i="6" a="1"/>
  <c r="R588" i="6" s="1"/>
  <c r="Q588" i="6" a="1"/>
  <c r="Q588" i="6" s="1"/>
  <c r="P588" i="6" a="1"/>
  <c r="P588" i="6" s="1"/>
  <c r="O588" i="6" a="1"/>
  <c r="O588" i="6" s="1"/>
  <c r="N588" i="6"/>
  <c r="N588" i="6" a="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c r="X587" i="6" a="1"/>
  <c r="W587" i="6" a="1"/>
  <c r="W587" i="6" s="1"/>
  <c r="V587" i="6" a="1"/>
  <c r="V587" i="6" s="1"/>
  <c r="U587" i="6" a="1"/>
  <c r="U587" i="6" s="1"/>
  <c r="T587" i="6" a="1"/>
  <c r="T587" i="6" s="1"/>
  <c r="S587" i="6" a="1"/>
  <c r="S587" i="6" s="1"/>
  <c r="R587" i="6"/>
  <c r="R587" i="6" a="1"/>
  <c r="Q587" i="6" a="1"/>
  <c r="Q587" i="6" s="1"/>
  <c r="P587" i="6" a="1"/>
  <c r="P587" i="6" s="1"/>
  <c r="O587" i="6" a="1"/>
  <c r="O587" i="6" s="1"/>
  <c r="N587" i="6" a="1"/>
  <c r="N587" i="6" s="1"/>
  <c r="M587" i="6" a="1"/>
  <c r="M587" i="6" s="1"/>
  <c r="L587" i="6"/>
  <c r="L587" i="6" a="1"/>
  <c r="K587" i="6" a="1"/>
  <c r="K587" i="6" s="1"/>
  <c r="AI586" i="6" a="1"/>
  <c r="AI586" i="6" s="1"/>
  <c r="AH586" i="6" a="1"/>
  <c r="AH586" i="6" s="1"/>
  <c r="AG586" i="6" a="1"/>
  <c r="AG586" i="6" s="1"/>
  <c r="AF586" i="6" a="1"/>
  <c r="AF586" i="6" s="1"/>
  <c r="AE586" i="6" a="1"/>
  <c r="AE586" i="6" s="1"/>
  <c r="AD586" i="6"/>
  <c r="AD586" i="6" a="1"/>
  <c r="AC586" i="6" a="1"/>
  <c r="AC586" i="6" s="1"/>
  <c r="AB586" i="6" a="1"/>
  <c r="AB586" i="6" s="1"/>
  <c r="AA586" i="6" a="1"/>
  <c r="AA586" i="6" s="1"/>
  <c r="Z586" i="6" a="1"/>
  <c r="Z586" i="6" s="1"/>
  <c r="Y586" i="6" a="1"/>
  <c r="Y586" i="6" s="1"/>
  <c r="X586" i="6"/>
  <c r="X586" i="6" a="1"/>
  <c r="W586" i="6" a="1"/>
  <c r="W586" i="6" s="1"/>
  <c r="V586" i="6" a="1"/>
  <c r="V586" i="6" s="1"/>
  <c r="U586" i="6" a="1"/>
  <c r="U586" i="6" s="1"/>
  <c r="T586" i="6" a="1"/>
  <c r="T586" i="6" s="1"/>
  <c r="S586" i="6" a="1"/>
  <c r="S586" i="6" s="1"/>
  <c r="R586" i="6" a="1"/>
  <c r="R586" i="6" s="1"/>
  <c r="Q586" i="6" a="1"/>
  <c r="Q586" i="6" s="1"/>
  <c r="P586" i="6" a="1"/>
  <c r="P586" i="6" s="1"/>
  <c r="O586" i="6" a="1"/>
  <c r="O586" i="6" s="1"/>
  <c r="N586" i="6"/>
  <c r="N586" i="6" a="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c r="Z585" i="6" a="1"/>
  <c r="Y585" i="6" a="1"/>
  <c r="Y585" i="6" s="1"/>
  <c r="X585" i="6" a="1"/>
  <c r="X585" i="6" s="1"/>
  <c r="W585" i="6" a="1"/>
  <c r="W585" i="6" s="1"/>
  <c r="V585" i="6" a="1"/>
  <c r="V585" i="6" s="1"/>
  <c r="U585" i="6" a="1"/>
  <c r="U585" i="6" s="1"/>
  <c r="T585" i="6"/>
  <c r="T585" i="6" a="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c r="AF584" i="6" a="1"/>
  <c r="AE584" i="6" a="1"/>
  <c r="AE584" i="6" s="1"/>
  <c r="AD584" i="6"/>
  <c r="AD584" i="6" a="1"/>
  <c r="AC584" i="6" a="1"/>
  <c r="AC584" i="6" s="1"/>
  <c r="AB584" i="6" a="1"/>
  <c r="AB584" i="6" s="1"/>
  <c r="AA584" i="6" a="1"/>
  <c r="AA584" i="6" s="1"/>
  <c r="Z584" i="6" a="1"/>
  <c r="Z584" i="6" s="1"/>
  <c r="Y584" i="6" a="1"/>
  <c r="Y584" i="6" s="1"/>
  <c r="X584" i="6"/>
  <c r="X584" i="6" a="1"/>
  <c r="W584" i="6" a="1"/>
  <c r="W584" i="6" s="1"/>
  <c r="V584" i="6" a="1"/>
  <c r="V584" i="6" s="1"/>
  <c r="U584" i="6" a="1"/>
  <c r="U584" i="6" s="1"/>
  <c r="T584" i="6" a="1"/>
  <c r="T584" i="6" s="1"/>
  <c r="S584" i="6" a="1"/>
  <c r="S584" i="6" s="1"/>
  <c r="R584" i="6" a="1"/>
  <c r="R584" i="6" s="1"/>
  <c r="Q584" i="6" a="1"/>
  <c r="Q584" i="6" s="1"/>
  <c r="P584" i="6"/>
  <c r="P584" i="6" a="1"/>
  <c r="O584" i="6" a="1"/>
  <c r="O584" i="6" s="1"/>
  <c r="N584" i="6"/>
  <c r="N584" i="6" a="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c r="T583" i="6" a="1"/>
  <c r="S583" i="6" a="1"/>
  <c r="S583" i="6" s="1"/>
  <c r="R583" i="6"/>
  <c r="R583" i="6" a="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c r="AF582" i="6" a="1"/>
  <c r="AE582" i="6" a="1"/>
  <c r="AE582" i="6" s="1"/>
  <c r="AD582" i="6"/>
  <c r="AD582" i="6" a="1"/>
  <c r="AC582" i="6" a="1"/>
  <c r="AC582" i="6" s="1"/>
  <c r="AB582" i="6" a="1"/>
  <c r="AB582" i="6" s="1"/>
  <c r="AA582" i="6" a="1"/>
  <c r="AA582" i="6" s="1"/>
  <c r="Z582" i="6" a="1"/>
  <c r="Z582" i="6" s="1"/>
  <c r="Y582" i="6" a="1"/>
  <c r="Y582" i="6" s="1"/>
  <c r="X582" i="6" a="1"/>
  <c r="X582" i="6" s="1"/>
  <c r="W582" i="6" a="1"/>
  <c r="W582" i="6" s="1"/>
  <c r="V582" i="6"/>
  <c r="V582" i="6" a="1"/>
  <c r="U582" i="6" a="1"/>
  <c r="U582" i="6" s="1"/>
  <c r="T582" i="6"/>
  <c r="T582" i="6" a="1"/>
  <c r="S582" i="6" a="1"/>
  <c r="S582" i="6" s="1"/>
  <c r="R582" i="6" a="1"/>
  <c r="R582" i="6" s="1"/>
  <c r="Q582" i="6" a="1"/>
  <c r="Q582" i="6" s="1"/>
  <c r="P582" i="6" a="1"/>
  <c r="P582" i="6" s="1"/>
  <c r="O582" i="6" a="1"/>
  <c r="O582" i="6" s="1"/>
  <c r="N582" i="6"/>
  <c r="N582" i="6" a="1"/>
  <c r="M582" i="6" a="1"/>
  <c r="M582" i="6" s="1"/>
  <c r="L582" i="6"/>
  <c r="L582" i="6" a="1"/>
  <c r="K582" i="6" a="1"/>
  <c r="K582" i="6" s="1"/>
  <c r="AI581" i="6" a="1"/>
  <c r="AI581" i="6" s="1"/>
  <c r="AH581" i="6"/>
  <c r="AH581" i="6" a="1"/>
  <c r="AG581" i="6" a="1"/>
  <c r="AG581" i="6" s="1"/>
  <c r="AF581" i="6" a="1"/>
  <c r="AF581" i="6" s="1"/>
  <c r="AE581" i="6" a="1"/>
  <c r="AE581" i="6" s="1"/>
  <c r="AD581" i="6" a="1"/>
  <c r="AD581" i="6" s="1"/>
  <c r="AC581" i="6" a="1"/>
  <c r="AC581" i="6" s="1"/>
  <c r="AB581" i="6"/>
  <c r="AB581" i="6" a="1"/>
  <c r="AA581" i="6" a="1"/>
  <c r="AA581" i="6" s="1"/>
  <c r="Z581" i="6" a="1"/>
  <c r="Z581" i="6" s="1"/>
  <c r="Y581" i="6" a="1"/>
  <c r="Y581" i="6" s="1"/>
  <c r="X581" i="6"/>
  <c r="X581" i="6" a="1"/>
  <c r="W581" i="6" a="1"/>
  <c r="W581" i="6" s="1"/>
  <c r="V581" i="6" a="1"/>
  <c r="V581" i="6" s="1"/>
  <c r="U581" i="6" a="1"/>
  <c r="U581" i="6" s="1"/>
  <c r="T581" i="6" a="1"/>
  <c r="T581" i="6" s="1"/>
  <c r="S581" i="6" a="1"/>
  <c r="S581" i="6" s="1"/>
  <c r="R581" i="6"/>
  <c r="R581" i="6" a="1"/>
  <c r="Q581" i="6" a="1"/>
  <c r="Q581" i="6" s="1"/>
  <c r="P581" i="6" a="1"/>
  <c r="P581" i="6" s="1"/>
  <c r="O581" i="6" a="1"/>
  <c r="O581" i="6" s="1"/>
  <c r="N581" i="6" a="1"/>
  <c r="N581" i="6" s="1"/>
  <c r="M581" i="6" a="1"/>
  <c r="M581" i="6" s="1"/>
  <c r="L581" i="6"/>
  <c r="L581" i="6" a="1"/>
  <c r="K581" i="6" a="1"/>
  <c r="K581" i="6" s="1"/>
  <c r="AI580" i="6" a="1"/>
  <c r="AI580" i="6" s="1"/>
  <c r="AH580" i="6" a="1"/>
  <c r="AH580" i="6" s="1"/>
  <c r="AG580" i="6" a="1"/>
  <c r="AG580" i="6" s="1"/>
  <c r="AF580" i="6" a="1"/>
  <c r="AF580" i="6" s="1"/>
  <c r="AE580" i="6" a="1"/>
  <c r="AE580" i="6" s="1"/>
  <c r="AD580" i="6"/>
  <c r="AD580" i="6" a="1"/>
  <c r="AC580" i="6" a="1"/>
  <c r="AC580" i="6" s="1"/>
  <c r="AB580" i="6" a="1"/>
  <c r="AB580" i="6" s="1"/>
  <c r="AA580" i="6" a="1"/>
  <c r="AA580" i="6" s="1"/>
  <c r="Z580" i="6" a="1"/>
  <c r="Z580" i="6" s="1"/>
  <c r="Y580" i="6" a="1"/>
  <c r="Y580" i="6" s="1"/>
  <c r="X580" i="6"/>
  <c r="X580" i="6" a="1"/>
  <c r="W580" i="6" a="1"/>
  <c r="W580" i="6" s="1"/>
  <c r="V580" i="6"/>
  <c r="V580" i="6" a="1"/>
  <c r="U580" i="6" a="1"/>
  <c r="U580" i="6" s="1"/>
  <c r="T580" i="6" a="1"/>
  <c r="T580" i="6" s="1"/>
  <c r="S580" i="6" a="1"/>
  <c r="S580" i="6" s="1"/>
  <c r="R580" i="6" a="1"/>
  <c r="R580" i="6" s="1"/>
  <c r="Q580" i="6" a="1"/>
  <c r="Q580" i="6" s="1"/>
  <c r="P580" i="6" a="1"/>
  <c r="P580" i="6" s="1"/>
  <c r="O580" i="6" a="1"/>
  <c r="O580" i="6" s="1"/>
  <c r="N580" i="6" a="1"/>
  <c r="N580" i="6" s="1"/>
  <c r="M580" i="6" a="1"/>
  <c r="M580" i="6" s="1"/>
  <c r="L580" i="6"/>
  <c r="L580" i="6" a="1"/>
  <c r="K580" i="6" a="1"/>
  <c r="K580" i="6" s="1"/>
  <c r="AI579" i="6" a="1"/>
  <c r="AI579" i="6" s="1"/>
  <c r="AH579" i="6"/>
  <c r="AH579" i="6" a="1"/>
  <c r="AG579" i="6" a="1"/>
  <c r="AG579" i="6" s="1"/>
  <c r="AF579" i="6"/>
  <c r="AF579" i="6" a="1"/>
  <c r="AE579" i="6" a="1"/>
  <c r="AE579" i="6" s="1"/>
  <c r="AD579" i="6" a="1"/>
  <c r="AD579" i="6" s="1"/>
  <c r="AC579" i="6" a="1"/>
  <c r="AC579" i="6" s="1"/>
  <c r="AB579" i="6" a="1"/>
  <c r="AB579" i="6" s="1"/>
  <c r="AA579" i="6" a="1"/>
  <c r="AA579" i="6" s="1"/>
  <c r="Z579" i="6"/>
  <c r="Z579" i="6" a="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c r="AF578" i="6" a="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c r="P578" i="6" a="1"/>
  <c r="O578" i="6" a="1"/>
  <c r="O578" i="6" s="1"/>
  <c r="N578" i="6"/>
  <c r="N578" i="6" a="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c r="AB577" i="6" a="1"/>
  <c r="AA577" i="6" a="1"/>
  <c r="AA577" i="6" s="1"/>
  <c r="Z577" i="6"/>
  <c r="Z577" i="6" a="1"/>
  <c r="Y577" i="6" a="1"/>
  <c r="Y577" i="6" s="1"/>
  <c r="X577" i="6" a="1"/>
  <c r="X577" i="6" s="1"/>
  <c r="W577" i="6" a="1"/>
  <c r="W577" i="6" s="1"/>
  <c r="V577" i="6" a="1"/>
  <c r="V577" i="6" s="1"/>
  <c r="U577" i="6" a="1"/>
  <c r="U577" i="6" s="1"/>
  <c r="T577" i="6"/>
  <c r="T577" i="6" a="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c r="AF576" i="6" a="1"/>
  <c r="AE576" i="6" a="1"/>
  <c r="AE576" i="6" s="1"/>
  <c r="AD576" i="6" a="1"/>
  <c r="AD576" i="6" s="1"/>
  <c r="AC576" i="6" a="1"/>
  <c r="AC576" i="6" s="1"/>
  <c r="AB576" i="6" a="1"/>
  <c r="AB576" i="6" s="1"/>
  <c r="AA576" i="6" a="1"/>
  <c r="AA576" i="6" s="1"/>
  <c r="Z576" i="6" a="1"/>
  <c r="Z576" i="6" s="1"/>
  <c r="Y576" i="6" a="1"/>
  <c r="Y576" i="6" s="1"/>
  <c r="X576" i="6" a="1"/>
  <c r="X576" i="6" s="1"/>
  <c r="W576" i="6" a="1"/>
  <c r="W576" i="6" s="1"/>
  <c r="V576" i="6"/>
  <c r="V576" i="6" a="1"/>
  <c r="U576" i="6" a="1"/>
  <c r="U576" i="6" s="1"/>
  <c r="T576" i="6"/>
  <c r="T576" i="6" a="1"/>
  <c r="S576" i="6" a="1"/>
  <c r="S576" i="6" s="1"/>
  <c r="R576" i="6" a="1"/>
  <c r="R576" i="6" s="1"/>
  <c r="Q576" i="6" a="1"/>
  <c r="Q576" i="6" s="1"/>
  <c r="P576" i="6" a="1"/>
  <c r="P576" i="6" s="1"/>
  <c r="O576" i="6" a="1"/>
  <c r="O576" i="6" s="1"/>
  <c r="N576" i="6"/>
  <c r="N576" i="6" a="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c r="T575" i="6" a="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c r="AF574" i="6" a="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c r="P574" i="6" a="1"/>
  <c r="O574" i="6" a="1"/>
  <c r="O574" i="6" s="1"/>
  <c r="N574" i="6" a="1"/>
  <c r="N574" i="6" s="1"/>
  <c r="M574" i="6" a="1"/>
  <c r="M574" i="6" s="1"/>
  <c r="L574" i="6" a="1"/>
  <c r="L574" i="6" s="1"/>
  <c r="K574" i="6" a="1"/>
  <c r="K574" i="6" s="1"/>
  <c r="AI573" i="6" a="1"/>
  <c r="AI573" i="6" s="1"/>
  <c r="AH573" i="6"/>
  <c r="AH573" i="6" a="1"/>
  <c r="AG573" i="6" a="1"/>
  <c r="AG573" i="6" s="1"/>
  <c r="AF573" i="6" a="1"/>
  <c r="AF573" i="6" s="1"/>
  <c r="AE573" i="6" a="1"/>
  <c r="AE573" i="6" s="1"/>
  <c r="AD573" i="6" a="1"/>
  <c r="AD573" i="6" s="1"/>
  <c r="AC573" i="6" a="1"/>
  <c r="AC573" i="6" s="1"/>
  <c r="AB573" i="6"/>
  <c r="AB573" i="6" a="1"/>
  <c r="AA573" i="6" a="1"/>
  <c r="AA573" i="6" s="1"/>
  <c r="Z573" i="6" a="1"/>
  <c r="Z573" i="6" s="1"/>
  <c r="Y573" i="6" a="1"/>
  <c r="Y573" i="6" s="1"/>
  <c r="X573" i="6"/>
  <c r="X573" i="6" a="1"/>
  <c r="W573" i="6" a="1"/>
  <c r="W573" i="6" s="1"/>
  <c r="V573" i="6" a="1"/>
  <c r="V573" i="6" s="1"/>
  <c r="U573" i="6" a="1"/>
  <c r="U573" i="6" s="1"/>
  <c r="T573" i="6" a="1"/>
  <c r="T573" i="6" s="1"/>
  <c r="S573" i="6" a="1"/>
  <c r="S573" i="6" s="1"/>
  <c r="R573" i="6"/>
  <c r="R573" i="6" a="1"/>
  <c r="Q573" i="6" a="1"/>
  <c r="Q573" i="6" s="1"/>
  <c r="P573" i="6" a="1"/>
  <c r="P573" i="6" s="1"/>
  <c r="O573" i="6" a="1"/>
  <c r="O573" i="6" s="1"/>
  <c r="N573" i="6" a="1"/>
  <c r="N573" i="6" s="1"/>
  <c r="M573" i="6" a="1"/>
  <c r="M573" i="6" s="1"/>
  <c r="L573" i="6"/>
  <c r="L573" i="6" a="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c r="X572" i="6" a="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c r="AF571" i="6" a="1"/>
  <c r="AE571" i="6" a="1"/>
  <c r="AE571" i="6" s="1"/>
  <c r="AD571" i="6" a="1"/>
  <c r="AD571" i="6" s="1"/>
  <c r="AC571" i="6" a="1"/>
  <c r="AC571" i="6" s="1"/>
  <c r="AB571" i="6" a="1"/>
  <c r="AB571" i="6" s="1"/>
  <c r="AA571" i="6" a="1"/>
  <c r="AA571" i="6" s="1"/>
  <c r="Z571" i="6"/>
  <c r="Z571" i="6" a="1"/>
  <c r="Y571" i="6" a="1"/>
  <c r="Y571" i="6" s="1"/>
  <c r="X571" i="6" a="1"/>
  <c r="X571" i="6" s="1"/>
  <c r="W571" i="6" a="1"/>
  <c r="W571" i="6" s="1"/>
  <c r="V571" i="6" a="1"/>
  <c r="V571" i="6" s="1"/>
  <c r="U571" i="6" a="1"/>
  <c r="U571" i="6" s="1"/>
  <c r="T571" i="6"/>
  <c r="T571" i="6" a="1"/>
  <c r="S571" i="6" a="1"/>
  <c r="S571" i="6" s="1"/>
  <c r="R571" i="6" a="1"/>
  <c r="R571" i="6" s="1"/>
  <c r="Q571" i="6" a="1"/>
  <c r="Q571" i="6" s="1"/>
  <c r="P571" i="6"/>
  <c r="P571" i="6" a="1"/>
  <c r="O571" i="6" a="1"/>
  <c r="O571" i="6" s="1"/>
  <c r="N571" i="6" a="1"/>
  <c r="N571" i="6" s="1"/>
  <c r="M571" i="6" a="1"/>
  <c r="M571" i="6" s="1"/>
  <c r="L571" i="6" a="1"/>
  <c r="L571" i="6" s="1"/>
  <c r="K571" i="6" a="1"/>
  <c r="K571" i="6" s="1"/>
  <c r="AI570" i="6" a="1"/>
  <c r="AI570" i="6" s="1"/>
  <c r="AH570" i="6" a="1"/>
  <c r="AH570" i="6" s="1"/>
  <c r="AG570" i="6" a="1"/>
  <c r="AG570" i="6" s="1"/>
  <c r="AF570" i="6"/>
  <c r="AF570" i="6" a="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c r="AH569" i="6" a="1"/>
  <c r="AG569" i="6" a="1"/>
  <c r="AG569" i="6" s="1"/>
  <c r="AF569" i="6" a="1"/>
  <c r="AF569" i="6" s="1"/>
  <c r="AE569" i="6" a="1"/>
  <c r="AE569" i="6" s="1"/>
  <c r="AD569" i="6" a="1"/>
  <c r="AD569" i="6" s="1"/>
  <c r="AC569" i="6" a="1"/>
  <c r="AC569" i="6" s="1"/>
  <c r="AB569" i="6"/>
  <c r="AB569" i="6" a="1"/>
  <c r="AA569" i="6" a="1"/>
  <c r="AA569" i="6" s="1"/>
  <c r="Z569" i="6" a="1"/>
  <c r="Z569" i="6" s="1"/>
  <c r="Y569" i="6" a="1"/>
  <c r="Y569" i="6" s="1"/>
  <c r="X569" i="6"/>
  <c r="X569" i="6" a="1"/>
  <c r="W569" i="6" a="1"/>
  <c r="W569" i="6" s="1"/>
  <c r="V569" i="6" a="1"/>
  <c r="V569" i="6" s="1"/>
  <c r="U569" i="6" a="1"/>
  <c r="U569" i="6" s="1"/>
  <c r="T569" i="6" a="1"/>
  <c r="T569" i="6" s="1"/>
  <c r="S569" i="6" a="1"/>
  <c r="S569" i="6" s="1"/>
  <c r="R569" i="6"/>
  <c r="R569" i="6" a="1"/>
  <c r="Q569" i="6" a="1"/>
  <c r="Q569" i="6" s="1"/>
  <c r="P569" i="6" a="1"/>
  <c r="P569" i="6" s="1"/>
  <c r="O569" i="6" a="1"/>
  <c r="O569" i="6" s="1"/>
  <c r="N569" i="6" a="1"/>
  <c r="N569" i="6" s="1"/>
  <c r="M569" i="6" a="1"/>
  <c r="M569" i="6" s="1"/>
  <c r="L569" i="6"/>
  <c r="L569" i="6" a="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c r="V568" i="6" a="1"/>
  <c r="U568" i="6" a="1"/>
  <c r="U568" i="6" s="1"/>
  <c r="T568" i="6" a="1"/>
  <c r="T568" i="6" s="1"/>
  <c r="S568" i="6" a="1"/>
  <c r="S568" i="6" s="1"/>
  <c r="R568" i="6" a="1"/>
  <c r="R568" i="6" s="1"/>
  <c r="Q568" i="6" a="1"/>
  <c r="Q568" i="6" s="1"/>
  <c r="P568" i="6"/>
  <c r="P568" i="6" a="1"/>
  <c r="O568" i="6" a="1"/>
  <c r="O568" i="6" s="1"/>
  <c r="N568" i="6" a="1"/>
  <c r="N568" i="6" s="1"/>
  <c r="M568" i="6" a="1"/>
  <c r="M568" i="6" s="1"/>
  <c r="L568" i="6"/>
  <c r="L568" i="6" a="1"/>
  <c r="K568" i="6" a="1"/>
  <c r="K568" i="6" s="1"/>
  <c r="AI567" i="6" a="1"/>
  <c r="AI567" i="6" s="1"/>
  <c r="AH567" i="6" a="1"/>
  <c r="AH567" i="6" s="1"/>
  <c r="AG567" i="6" a="1"/>
  <c r="AG567" i="6" s="1"/>
  <c r="AF567" i="6" a="1"/>
  <c r="AF567" i="6" s="1"/>
  <c r="AE567" i="6" a="1"/>
  <c r="AE567" i="6" s="1"/>
  <c r="AD567" i="6" a="1"/>
  <c r="AD567" i="6" s="1"/>
  <c r="AC567" i="6" a="1"/>
  <c r="AC567" i="6" s="1"/>
  <c r="AB567" i="6"/>
  <c r="AB567" i="6" a="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c r="L567" i="6" a="1"/>
  <c r="K567" i="6" a="1"/>
  <c r="K567" i="6" s="1"/>
  <c r="AI566" i="6" a="1"/>
  <c r="AI566" i="6" s="1"/>
  <c r="AH566" i="6" a="1"/>
  <c r="AH566" i="6" s="1"/>
  <c r="AG566" i="6" a="1"/>
  <c r="AG566" i="6" s="1"/>
  <c r="AF566" i="6" a="1"/>
  <c r="AF566" i="6" s="1"/>
  <c r="AE566" i="6" a="1"/>
  <c r="AE566" i="6" s="1"/>
  <c r="AD566" i="6"/>
  <c r="AD566" i="6" a="1"/>
  <c r="AC566" i="6" a="1"/>
  <c r="AC566" i="6" s="1"/>
  <c r="AB566" i="6" a="1"/>
  <c r="AB566" i="6" s="1"/>
  <c r="AA566" i="6" a="1"/>
  <c r="AA566" i="6" s="1"/>
  <c r="Z566" i="6" a="1"/>
  <c r="Z566" i="6" s="1"/>
  <c r="Y566" i="6" a="1"/>
  <c r="Y566" i="6" s="1"/>
  <c r="X566" i="6"/>
  <c r="X566" i="6" a="1"/>
  <c r="W566" i="6" a="1"/>
  <c r="W566" i="6" s="1"/>
  <c r="V566" i="6" a="1"/>
  <c r="V566" i="6" s="1"/>
  <c r="U566" i="6" a="1"/>
  <c r="U566" i="6" s="1"/>
  <c r="T566" i="6"/>
  <c r="T566" i="6" a="1"/>
  <c r="S566" i="6" a="1"/>
  <c r="S566" i="6" s="1"/>
  <c r="R566" i="6" a="1"/>
  <c r="R566" i="6" s="1"/>
  <c r="Q566" i="6" a="1"/>
  <c r="Q566" i="6" s="1"/>
  <c r="P566" i="6" a="1"/>
  <c r="P566" i="6" s="1"/>
  <c r="O566" i="6" a="1"/>
  <c r="O566" i="6" s="1"/>
  <c r="N566" i="6"/>
  <c r="N566" i="6" a="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c r="T565" i="6" a="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c r="AB564" i="6" a="1"/>
  <c r="AA564" i="6" a="1"/>
  <c r="AA564" i="6" s="1"/>
  <c r="Z564" i="6" a="1"/>
  <c r="Z564" i="6" s="1"/>
  <c r="Y564" i="6" a="1"/>
  <c r="Y564" i="6" s="1"/>
  <c r="X564" i="6" a="1"/>
  <c r="X564" i="6" s="1"/>
  <c r="W564" i="6" a="1"/>
  <c r="W564" i="6" s="1"/>
  <c r="V564" i="6"/>
  <c r="V564" i="6" a="1"/>
  <c r="U564" i="6" a="1"/>
  <c r="U564" i="6" s="1"/>
  <c r="T564" i="6" a="1"/>
  <c r="T564" i="6" s="1"/>
  <c r="S564" i="6" a="1"/>
  <c r="S564" i="6" s="1"/>
  <c r="R564" i="6" a="1"/>
  <c r="R564" i="6" s="1"/>
  <c r="Q564" i="6" a="1"/>
  <c r="Q564" i="6" s="1"/>
  <c r="P564" i="6"/>
  <c r="P564" i="6" a="1"/>
  <c r="O564" i="6" a="1"/>
  <c r="O564" i="6" s="1"/>
  <c r="N564" i="6" a="1"/>
  <c r="N564" i="6" s="1"/>
  <c r="M564" i="6" a="1"/>
  <c r="M564" i="6" s="1"/>
  <c r="L564" i="6"/>
  <c r="L564" i="6" a="1"/>
  <c r="K564" i="6" a="1"/>
  <c r="K564" i="6" s="1"/>
  <c r="AI563" i="6" a="1"/>
  <c r="AI563" i="6" s="1"/>
  <c r="AH563" i="6" a="1"/>
  <c r="AH563" i="6" s="1"/>
  <c r="AG563" i="6" a="1"/>
  <c r="AG563" i="6" s="1"/>
  <c r="AF563" i="6" a="1"/>
  <c r="AF563" i="6" s="1"/>
  <c r="AE563" i="6" a="1"/>
  <c r="AE563" i="6" s="1"/>
  <c r="AD563" i="6" a="1"/>
  <c r="AD563" i="6" s="1"/>
  <c r="AC563" i="6" a="1"/>
  <c r="AC563" i="6" s="1"/>
  <c r="AB563" i="6"/>
  <c r="AB563" i="6" a="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c r="L563" i="6" a="1"/>
  <c r="K563" i="6" a="1"/>
  <c r="K563" i="6" s="1"/>
  <c r="AI562" i="6" a="1"/>
  <c r="AI562" i="6" s="1"/>
  <c r="AH562" i="6" a="1"/>
  <c r="AH562" i="6" s="1"/>
  <c r="AG562" i="6" a="1"/>
  <c r="AG562" i="6" s="1"/>
  <c r="AF562" i="6"/>
  <c r="AF562" i="6" a="1"/>
  <c r="AE562" i="6" a="1"/>
  <c r="AE562" i="6" s="1"/>
  <c r="AD562" i="6"/>
  <c r="AD562" i="6" a="1"/>
  <c r="AC562" i="6" a="1"/>
  <c r="AC562" i="6" s="1"/>
  <c r="AB562" i="6" a="1"/>
  <c r="AB562" i="6" s="1"/>
  <c r="AA562" i="6" a="1"/>
  <c r="AA562" i="6" s="1"/>
  <c r="Z562" i="6" a="1"/>
  <c r="Z562" i="6" s="1"/>
  <c r="Y562" i="6" a="1"/>
  <c r="Y562" i="6" s="1"/>
  <c r="X562" i="6"/>
  <c r="X562" i="6" a="1"/>
  <c r="W562" i="6" a="1"/>
  <c r="W562" i="6" s="1"/>
  <c r="V562" i="6" a="1"/>
  <c r="V562" i="6" s="1"/>
  <c r="U562" i="6" a="1"/>
  <c r="U562" i="6" s="1"/>
  <c r="T562" i="6"/>
  <c r="T562" i="6" a="1"/>
  <c r="S562" i="6" a="1"/>
  <c r="S562" i="6" s="1"/>
  <c r="R562" i="6" a="1"/>
  <c r="R562" i="6" s="1"/>
  <c r="Q562" i="6" a="1"/>
  <c r="Q562" i="6" s="1"/>
  <c r="P562" i="6" a="1"/>
  <c r="P562" i="6" s="1"/>
  <c r="O562" i="6" a="1"/>
  <c r="O562" i="6" s="1"/>
  <c r="N562" i="6"/>
  <c r="N562" i="6" a="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c r="T561" i="6" a="1"/>
  <c r="S561" i="6" a="1"/>
  <c r="S561" i="6" s="1"/>
  <c r="R561" i="6" a="1"/>
  <c r="R561" i="6" s="1"/>
  <c r="Q561" i="6" a="1"/>
  <c r="Q561" i="6" s="1"/>
  <c r="P561" i="6" a="1"/>
  <c r="P561" i="6" s="1"/>
  <c r="O561" i="6" a="1"/>
  <c r="O561" i="6" s="1"/>
  <c r="N561" i="6" a="1"/>
  <c r="N561" i="6" s="1"/>
  <c r="M561" i="6" a="1"/>
  <c r="M561" i="6" s="1"/>
  <c r="L561" i="6"/>
  <c r="L561" i="6" a="1"/>
  <c r="K561" i="6" a="1"/>
  <c r="K561" i="6" s="1"/>
  <c r="AI560" i="6" a="1"/>
  <c r="AI560" i="6" s="1"/>
  <c r="AH560" i="6" a="1"/>
  <c r="AH560" i="6" s="1"/>
  <c r="AG560" i="6" a="1"/>
  <c r="AG560" i="6" s="1"/>
  <c r="AF560" i="6" a="1"/>
  <c r="AF560" i="6" s="1"/>
  <c r="AE560" i="6" a="1"/>
  <c r="AE560" i="6" s="1"/>
  <c r="AD560" i="6" a="1"/>
  <c r="AD560" i="6" s="1"/>
  <c r="AC560" i="6" a="1"/>
  <c r="AC560" i="6" s="1"/>
  <c r="AB560" i="6"/>
  <c r="AB560" i="6" a="1"/>
  <c r="AA560" i="6" a="1"/>
  <c r="AA560" i="6" s="1"/>
  <c r="Z560" i="6" a="1"/>
  <c r="Z560" i="6" s="1"/>
  <c r="Y560" i="6" a="1"/>
  <c r="Y560" i="6" s="1"/>
  <c r="X560" i="6" a="1"/>
  <c r="X560" i="6" s="1"/>
  <c r="W560" i="6" a="1"/>
  <c r="W560" i="6" s="1"/>
  <c r="V560" i="6"/>
  <c r="V560" i="6" a="1"/>
  <c r="U560" i="6" a="1"/>
  <c r="U560" i="6" s="1"/>
  <c r="T560" i="6" a="1"/>
  <c r="T560" i="6" s="1"/>
  <c r="S560" i="6" a="1"/>
  <c r="S560" i="6" s="1"/>
  <c r="R560" i="6" a="1"/>
  <c r="R560" i="6" s="1"/>
  <c r="Q560" i="6" a="1"/>
  <c r="Q560" i="6" s="1"/>
  <c r="P560" i="6"/>
  <c r="P560" i="6" a="1"/>
  <c r="O560" i="6" a="1"/>
  <c r="O560" i="6" s="1"/>
  <c r="N560" i="6" a="1"/>
  <c r="N560" i="6" s="1"/>
  <c r="M560" i="6" a="1"/>
  <c r="M560" i="6" s="1"/>
  <c r="L560" i="6"/>
  <c r="L560" i="6" a="1"/>
  <c r="K560" i="6" a="1"/>
  <c r="K560" i="6" s="1"/>
  <c r="AI559" i="6" a="1"/>
  <c r="AI559" i="6" s="1"/>
  <c r="AH559" i="6" a="1"/>
  <c r="AH559" i="6" s="1"/>
  <c r="AG559" i="6" a="1"/>
  <c r="AG559" i="6" s="1"/>
  <c r="AF559" i="6" a="1"/>
  <c r="AF559" i="6" s="1"/>
  <c r="AE559" i="6" a="1"/>
  <c r="AE559" i="6" s="1"/>
  <c r="AD559" i="6" a="1"/>
  <c r="AD559" i="6" s="1"/>
  <c r="AC559" i="6" a="1"/>
  <c r="AC559" i="6" s="1"/>
  <c r="AB559" i="6"/>
  <c r="AB559" i="6" a="1"/>
  <c r="AA559" i="6" a="1"/>
  <c r="AA559" i="6" s="1"/>
  <c r="Z559" i="6" a="1"/>
  <c r="Z559" i="6" s="1"/>
  <c r="Y559" i="6" a="1"/>
  <c r="Y559" i="6" s="1"/>
  <c r="X559" i="6" a="1"/>
  <c r="X559" i="6" s="1"/>
  <c r="W559" i="6" a="1"/>
  <c r="W559" i="6" s="1"/>
  <c r="V559" i="6" a="1"/>
  <c r="V559" i="6" s="1"/>
  <c r="U559" i="6" a="1"/>
  <c r="U559" i="6" s="1"/>
  <c r="T559" i="6"/>
  <c r="T559" i="6" a="1"/>
  <c r="S559" i="6" a="1"/>
  <c r="S559" i="6" s="1"/>
  <c r="R559" i="6" a="1"/>
  <c r="R559" i="6" s="1"/>
  <c r="Q559" i="6" a="1"/>
  <c r="Q559" i="6" s="1"/>
  <c r="P559" i="6" a="1"/>
  <c r="P559" i="6" s="1"/>
  <c r="O559" i="6" a="1"/>
  <c r="O559" i="6" s="1"/>
  <c r="N559" i="6" a="1"/>
  <c r="N559" i="6" s="1"/>
  <c r="M559" i="6" a="1"/>
  <c r="M559" i="6" s="1"/>
  <c r="L559" i="6"/>
  <c r="L559" i="6" a="1"/>
  <c r="K559" i="6" a="1"/>
  <c r="K559" i="6" s="1"/>
  <c r="AI558" i="6" a="1"/>
  <c r="AI558" i="6" s="1"/>
  <c r="AH558" i="6" a="1"/>
  <c r="AH558" i="6" s="1"/>
  <c r="AG558" i="6" a="1"/>
  <c r="AG558" i="6" s="1"/>
  <c r="AF558" i="6" a="1"/>
  <c r="AF558" i="6" s="1"/>
  <c r="AE558" i="6" a="1"/>
  <c r="AE558" i="6" s="1"/>
  <c r="AD558" i="6"/>
  <c r="AD558" i="6" a="1"/>
  <c r="AC558" i="6" a="1"/>
  <c r="AC558" i="6" s="1"/>
  <c r="AB558" i="6" a="1"/>
  <c r="AB558" i="6" s="1"/>
  <c r="AA558" i="6" a="1"/>
  <c r="AA558" i="6" s="1"/>
  <c r="Z558" i="6" a="1"/>
  <c r="Z558" i="6" s="1"/>
  <c r="Y558" i="6" a="1"/>
  <c r="Y558" i="6" s="1"/>
  <c r="X558" i="6"/>
  <c r="X558" i="6" a="1"/>
  <c r="W558" i="6" a="1"/>
  <c r="W558" i="6" s="1"/>
  <c r="V558" i="6" a="1"/>
  <c r="V558" i="6" s="1"/>
  <c r="U558" i="6" a="1"/>
  <c r="U558" i="6" s="1"/>
  <c r="T558" i="6"/>
  <c r="T558" i="6" a="1"/>
  <c r="S558" i="6" a="1"/>
  <c r="S558" i="6" s="1"/>
  <c r="R558" i="6" a="1"/>
  <c r="R558" i="6" s="1"/>
  <c r="Q558" i="6" a="1"/>
  <c r="Q558" i="6" s="1"/>
  <c r="P558" i="6" a="1"/>
  <c r="P558" i="6" s="1"/>
  <c r="O558" i="6" a="1"/>
  <c r="O558" i="6" s="1"/>
  <c r="N558" i="6"/>
  <c r="N558" i="6" a="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c r="T557" i="6" a="1"/>
  <c r="S557" i="6" a="1"/>
  <c r="S557" i="6" s="1"/>
  <c r="R557" i="6" a="1"/>
  <c r="R557" i="6" s="1"/>
  <c r="Q557" i="6" a="1"/>
  <c r="Q557" i="6" s="1"/>
  <c r="P557" i="6"/>
  <c r="P557" i="6" a="1"/>
  <c r="O557" i="6" a="1"/>
  <c r="O557" i="6" s="1"/>
  <c r="N557" i="6" a="1"/>
  <c r="N557" i="6" s="1"/>
  <c r="M557" i="6" a="1"/>
  <c r="M557" i="6" s="1"/>
  <c r="L557" i="6" a="1"/>
  <c r="L557" i="6" s="1"/>
  <c r="K557" i="6" a="1"/>
  <c r="K557" i="6" s="1"/>
  <c r="AI556" i="6" a="1"/>
  <c r="AI556" i="6" s="1"/>
  <c r="AH556" i="6" a="1"/>
  <c r="AH556" i="6" s="1"/>
  <c r="AG556" i="6" a="1"/>
  <c r="AG556" i="6" s="1"/>
  <c r="AF556" i="6"/>
  <c r="AF556" i="6" a="1"/>
  <c r="AE556" i="6" a="1"/>
  <c r="AE556" i="6" s="1"/>
  <c r="AD556" i="6" a="1"/>
  <c r="AD556" i="6" s="1"/>
  <c r="AC556" i="6" a="1"/>
  <c r="AC556" i="6" s="1"/>
  <c r="AB556" i="6"/>
  <c r="AB556" i="6" a="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c r="P556" i="6" a="1"/>
  <c r="O556" i="6" a="1"/>
  <c r="O556" i="6" s="1"/>
  <c r="N556" i="6" a="1"/>
  <c r="N556" i="6" s="1"/>
  <c r="M556" i="6" a="1"/>
  <c r="M556" i="6" s="1"/>
  <c r="L556" i="6"/>
  <c r="L556" i="6" a="1"/>
  <c r="K556" i="6" a="1"/>
  <c r="K556" i="6" s="1"/>
  <c r="AI555" i="6" a="1"/>
  <c r="AI555" i="6" s="1"/>
  <c r="AH555" i="6" a="1"/>
  <c r="AH555" i="6" s="1"/>
  <c r="AG555" i="6" a="1"/>
  <c r="AG555" i="6" s="1"/>
  <c r="AF555" i="6" a="1"/>
  <c r="AF555" i="6" s="1"/>
  <c r="AE555" i="6" a="1"/>
  <c r="AE555" i="6" s="1"/>
  <c r="AD555" i="6" a="1"/>
  <c r="AD555" i="6" s="1"/>
  <c r="AC555" i="6" a="1"/>
  <c r="AC555" i="6" s="1"/>
  <c r="AB555" i="6"/>
  <c r="AB555" i="6" a="1"/>
  <c r="AA555" i="6" a="1"/>
  <c r="AA555" i="6" s="1"/>
  <c r="Z555" i="6" a="1"/>
  <c r="Z555" i="6" s="1"/>
  <c r="Y555" i="6" a="1"/>
  <c r="Y555" i="6" s="1"/>
  <c r="X555" i="6"/>
  <c r="X555" i="6" a="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c r="L555" i="6" a="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c r="K535" i="6" a="1"/>
  <c r="AI534" i="6" a="1"/>
  <c r="AI534" i="6" s="1"/>
  <c r="AH534" i="6" a="1"/>
  <c r="AH534" i="6" s="1"/>
  <c r="AG534" i="6" a="1"/>
  <c r="AG534" i="6" s="1"/>
  <c r="AF534" i="6" a="1"/>
  <c r="AF534" i="6" s="1"/>
  <c r="AE534" i="6"/>
  <c r="AE534" i="6" a="1"/>
  <c r="AD534" i="6" a="1"/>
  <c r="AD534" i="6" s="1"/>
  <c r="AC534" i="6"/>
  <c r="AC534" i="6" a="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c r="S393" i="6" a="1"/>
  <c r="R393" i="6" a="1"/>
  <c r="R393" i="6" s="1"/>
  <c r="Q393" i="6"/>
  <c r="Q393" i="6" a="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c r="N375" i="6" a="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c r="W327" i="6" a="1"/>
  <c r="V327" i="6" a="1"/>
  <c r="V327" i="6" s="1"/>
  <c r="U327" i="6"/>
  <c r="U327" i="6" a="1"/>
  <c r="T327" i="6" a="1"/>
  <c r="T327" i="6" s="1"/>
  <c r="S327" i="6" a="1"/>
  <c r="S327" i="6" s="1"/>
  <c r="R327" i="6" a="1"/>
  <c r="R327" i="6" s="1"/>
  <c r="Q327" i="6" a="1"/>
  <c r="Q327" i="6" s="1"/>
  <c r="P327" i="6" a="1"/>
  <c r="P327" i="6" s="1"/>
  <c r="O327" i="6"/>
  <c r="O327" i="6" a="1"/>
  <c r="N327" i="6" a="1"/>
  <c r="N327" i="6" s="1"/>
  <c r="M327" i="6"/>
  <c r="M327" i="6" a="1"/>
  <c r="L327" i="6" a="1"/>
  <c r="L327" i="6" s="1"/>
  <c r="K327" i="6" a="1"/>
  <c r="K327" i="6" s="1"/>
  <c r="AI326" i="6"/>
  <c r="AI326" i="6" a="1"/>
  <c r="AH326" i="6" a="1"/>
  <c r="AH326" i="6" s="1"/>
  <c r="AG326" i="6"/>
  <c r="AG326" i="6" a="1"/>
  <c r="AF326" i="6" a="1"/>
  <c r="AF326" i="6" s="1"/>
  <c r="AE326" i="6" a="1"/>
  <c r="AE326" i="6" s="1"/>
  <c r="AD326" i="6" a="1"/>
  <c r="AD326" i="6" s="1"/>
  <c r="AC326" i="6" a="1"/>
  <c r="AC326" i="6" s="1"/>
  <c r="AB326" i="6" a="1"/>
  <c r="AB326" i="6" s="1"/>
  <c r="AA326" i="6"/>
  <c r="AA326" i="6" a="1"/>
  <c r="Z326" i="6" a="1"/>
  <c r="Z326" i="6" s="1"/>
  <c r="Y326" i="6"/>
  <c r="Y326" i="6" a="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c r="L233" i="6" a="1"/>
  <c r="K233" i="6" a="1"/>
  <c r="K233" i="6" s="1"/>
  <c r="AI232" i="6" a="1"/>
  <c r="AI232" i="6" s="1"/>
  <c r="AH232" i="6"/>
  <c r="AH232" i="6" a="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c r="AG42" i="6" a="1"/>
  <c r="AF42" i="6" a="1"/>
  <c r="AF42" i="6" s="1"/>
  <c r="AE42" i="6" a="1"/>
  <c r="AE42" i="6" s="1"/>
  <c r="AD42" i="6" a="1"/>
  <c r="AD42" i="6" s="1"/>
  <c r="AC42" i="6"/>
  <c r="AC42" i="6" a="1"/>
  <c r="AB42" i="6" a="1"/>
  <c r="AB42" i="6" s="1"/>
  <c r="AA42" i="6" a="1"/>
  <c r="AA42" i="6" s="1"/>
  <c r="Z42" i="6" a="1"/>
  <c r="Z42" i="6" s="1"/>
  <c r="Y42" i="6"/>
  <c r="Y42" i="6" a="1"/>
  <c r="X42" i="6" a="1"/>
  <c r="X42" i="6" s="1"/>
  <c r="W42" i="6" a="1"/>
  <c r="W42" i="6" s="1"/>
  <c r="V42" i="6" a="1"/>
  <c r="V42" i="6" s="1"/>
  <c r="U42" i="6"/>
  <c r="U42" i="6" a="1"/>
  <c r="T42" i="6" a="1"/>
  <c r="T42" i="6" s="1"/>
  <c r="S42" i="6" a="1"/>
  <c r="S42" i="6" s="1"/>
  <c r="R42" i="6" a="1"/>
  <c r="R42" i="6" s="1"/>
  <c r="Q42" i="6"/>
  <c r="Q42" i="6" a="1"/>
  <c r="P42" i="6" a="1"/>
  <c r="P42" i="6" s="1"/>
  <c r="O42" i="6" a="1"/>
  <c r="O42" i="6" s="1"/>
  <c r="N42" i="6" a="1"/>
  <c r="N42" i="6" s="1"/>
  <c r="M42" i="6"/>
  <c r="M42" i="6" a="1"/>
  <c r="L42" i="6" a="1"/>
  <c r="L42" i="6" s="1"/>
  <c r="K42" i="6" a="1"/>
  <c r="K42" i="6" s="1"/>
  <c r="AI41" i="6" a="1"/>
  <c r="AI41" i="6" s="1"/>
  <c r="AH41" i="6" a="1"/>
  <c r="AH41" i="6" s="1"/>
  <c r="AG41" i="6"/>
  <c r="AG41" i="6" a="1"/>
  <c r="AF41" i="6" a="1"/>
  <c r="AF41" i="6" s="1"/>
  <c r="AE41" i="6" a="1"/>
  <c r="AE41" i="6" s="1"/>
  <c r="AD41" i="6" a="1"/>
  <c r="AD41" i="6" s="1"/>
  <c r="AC41" i="6"/>
  <c r="AC41" i="6" a="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K4" i="6" s="1"/>
  <c r="AJ2" i="6"/>
  <c r="AI2" i="6"/>
  <c r="AI4" i="6" s="1"/>
  <c r="AH2" i="6"/>
  <c r="AG2" i="6"/>
  <c r="AG4" i="6" s="1"/>
  <c r="AF2" i="6"/>
  <c r="AE2" i="6"/>
  <c r="AE4" i="6" s="1"/>
  <c r="AD2" i="6"/>
  <c r="AC2" i="6"/>
  <c r="AC4" i="6" s="1"/>
  <c r="AB2" i="6"/>
  <c r="AA2" i="6"/>
  <c r="AA4" i="6" s="1"/>
  <c r="Z2" i="6"/>
  <c r="Y2" i="6"/>
  <c r="Y4" i="6" s="1"/>
  <c r="X2" i="6"/>
  <c r="W2" i="6"/>
  <c r="W4" i="6" s="1"/>
  <c r="V2" i="6"/>
  <c r="U2" i="6"/>
  <c r="U4" i="6" s="1"/>
  <c r="T2" i="6"/>
  <c r="S2" i="6"/>
  <c r="S4" i="6" s="1"/>
  <c r="R2" i="6"/>
  <c r="Q2" i="6"/>
  <c r="Q4" i="6" s="1"/>
  <c r="P2" i="6"/>
  <c r="O2" i="6"/>
  <c r="O4" i="6" s="1"/>
  <c r="N2" i="6"/>
  <c r="M2" i="6"/>
  <c r="M4" i="6" s="1"/>
  <c r="L2" i="6"/>
  <c r="J2" i="6" s="1"/>
  <c r="J4" i="6" s="1"/>
  <c r="K2" i="6"/>
  <c r="E21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J80" i="5"/>
  <c r="I80" i="5"/>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I77" i="5"/>
  <c r="J77" i="5" s="1"/>
  <c r="B11" i="5" s="1"/>
  <c r="H77" i="5"/>
  <c r="G77" i="5"/>
  <c r="F77" i="5"/>
  <c r="E77" i="5"/>
  <c r="D77" i="5"/>
  <c r="B77" i="5"/>
  <c r="M76" i="5"/>
  <c r="L76" i="5"/>
  <c r="K76" i="5"/>
  <c r="J76" i="5"/>
  <c r="I76" i="5"/>
  <c r="H76" i="5"/>
  <c r="G76" i="5"/>
  <c r="F76" i="5"/>
  <c r="E76" i="5"/>
  <c r="D76" i="5"/>
  <c r="C89" i="5" s="1"/>
  <c r="C90" i="5" s="1"/>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J64" i="5"/>
  <c r="I64" i="5"/>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B49" i="5"/>
  <c r="M44" i="5"/>
  <c r="L44" i="5"/>
  <c r="K44" i="5"/>
  <c r="I44" i="5"/>
  <c r="H44" i="5"/>
  <c r="G44" i="5"/>
  <c r="F44" i="5"/>
  <c r="E44" i="5"/>
  <c r="D44" i="5"/>
  <c r="B44" i="5"/>
  <c r="M43" i="5"/>
  <c r="L43" i="5"/>
  <c r="K43" i="5"/>
  <c r="I43" i="5"/>
  <c r="H43" i="5"/>
  <c r="F43" i="5"/>
  <c r="E43" i="5"/>
  <c r="D43" i="5"/>
  <c r="G43" i="5" s="1"/>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I28" i="5"/>
  <c r="J41" i="5" s="1"/>
  <c r="H28" i="5"/>
  <c r="G28" i="5"/>
  <c r="F28" i="5"/>
  <c r="E28" i="5"/>
  <c r="D28" i="5"/>
  <c r="B28" i="5"/>
  <c r="M27" i="5"/>
  <c r="L27" i="5"/>
  <c r="K27" i="5"/>
  <c r="H27" i="5"/>
  <c r="B34" i="5" s="1"/>
  <c r="G27" i="5"/>
  <c r="I27" i="5" s="1"/>
  <c r="F27" i="5"/>
  <c r="E27" i="5"/>
  <c r="D27" i="5"/>
  <c r="B27" i="5"/>
  <c r="B18" i="5"/>
  <c r="B17" i="5"/>
  <c r="B9" i="5"/>
  <c r="B6" i="5"/>
  <c r="P120" i="4"/>
  <c r="N98" i="4"/>
  <c r="N94" i="4"/>
  <c r="N90" i="4"/>
  <c r="N68" i="4"/>
  <c r="N63" i="4"/>
  <c r="N59" i="4"/>
  <c r="N55" i="4"/>
  <c r="N21" i="4"/>
  <c r="N17" i="4"/>
  <c r="N13" i="4"/>
  <c r="P62" i="3"/>
  <c r="P41" i="2"/>
  <c r="L18" i="14" l="1"/>
  <c r="M18" i="14" s="1"/>
  <c r="AF18" i="14"/>
  <c r="AD19" i="14"/>
  <c r="AG20" i="14"/>
  <c r="AH21" i="14"/>
  <c r="AE23" i="14"/>
  <c r="AI27" i="14"/>
  <c r="AF28" i="14"/>
  <c r="L30" i="14"/>
  <c r="AI35" i="14"/>
  <c r="AF36" i="14"/>
  <c r="L38" i="14"/>
  <c r="AI43" i="14"/>
  <c r="AF44" i="14"/>
  <c r="L46" i="14"/>
  <c r="AI51" i="14"/>
  <c r="L54" i="14"/>
  <c r="AI21" i="14"/>
  <c r="AI20" i="14"/>
  <c r="AI19" i="14"/>
  <c r="AH18" i="14"/>
  <c r="AG91" i="14"/>
  <c r="AG89" i="14"/>
  <c r="AG87" i="14"/>
  <c r="AG85" i="14"/>
  <c r="AG83" i="14"/>
  <c r="AI81" i="14"/>
  <c r="AF80" i="14"/>
  <c r="AI77" i="14"/>
  <c r="AF76" i="14"/>
  <c r="AI73" i="14"/>
  <c r="AF72" i="14"/>
  <c r="AI69" i="14"/>
  <c r="AF68" i="14"/>
  <c r="AI65" i="14"/>
  <c r="AF64" i="14"/>
  <c r="AI61" i="14"/>
  <c r="AF60" i="14"/>
  <c r="AI59" i="14"/>
  <c r="AF58" i="14"/>
  <c r="AI57" i="14"/>
  <c r="AF56" i="14"/>
  <c r="AI55" i="14"/>
  <c r="AF81" i="14"/>
  <c r="AI78" i="14"/>
  <c r="AF77" i="14"/>
  <c r="AI74" i="14"/>
  <c r="AF73" i="14"/>
  <c r="AI70" i="14"/>
  <c r="AF69" i="14"/>
  <c r="AI66" i="14"/>
  <c r="AF65" i="14"/>
  <c r="AI62" i="14"/>
  <c r="AF61" i="14"/>
  <c r="AG59" i="14"/>
  <c r="AG57" i="14"/>
  <c r="AG55" i="14"/>
  <c r="AG53" i="14"/>
  <c r="AG51" i="14"/>
  <c r="AG49" i="14"/>
  <c r="AG47" i="14"/>
  <c r="AG45" i="14"/>
  <c r="AG43" i="14"/>
  <c r="AG41" i="14"/>
  <c r="AG39" i="14"/>
  <c r="AG37" i="14"/>
  <c r="AG35" i="14"/>
  <c r="AG33" i="14"/>
  <c r="AG31" i="14"/>
  <c r="AG29" i="14"/>
  <c r="AG27" i="14"/>
  <c r="L97" i="14"/>
  <c r="L5" i="14"/>
  <c r="M5" i="14" s="1"/>
  <c r="L10" i="14"/>
  <c r="L13" i="14"/>
  <c r="M13" i="14" s="1"/>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91" i="14"/>
  <c r="AE89" i="14"/>
  <c r="AE87" i="14"/>
  <c r="AE85" i="14"/>
  <c r="AE83" i="14"/>
  <c r="AE81" i="14"/>
  <c r="AE77" i="14"/>
  <c r="AE73" i="14"/>
  <c r="AE69" i="14"/>
  <c r="AE65" i="14"/>
  <c r="AE61" i="14"/>
  <c r="AE21" i="14"/>
  <c r="AE20" i="14"/>
  <c r="AE18" i="14"/>
  <c r="AE92" i="14"/>
  <c r="AE90" i="14"/>
  <c r="AE88" i="14"/>
  <c r="AE86" i="14"/>
  <c r="AE84" i="14"/>
  <c r="AE82" i="14"/>
  <c r="AE78" i="14"/>
  <c r="AE74" i="14"/>
  <c r="AE70" i="14"/>
  <c r="AE66" i="14"/>
  <c r="AE62" i="14"/>
  <c r="AE59" i="14"/>
  <c r="AE57" i="14"/>
  <c r="AE55" i="14"/>
  <c r="AE53" i="14"/>
  <c r="AE51" i="14"/>
  <c r="AE49" i="14"/>
  <c r="AE47" i="14"/>
  <c r="AE45" i="14"/>
  <c r="AE43" i="14"/>
  <c r="AE41" i="14"/>
  <c r="AE39" i="14"/>
  <c r="AE37" i="14"/>
  <c r="AE35" i="14"/>
  <c r="AE33" i="14"/>
  <c r="AE31" i="14"/>
  <c r="AE29" i="14"/>
  <c r="AE27" i="14"/>
  <c r="AE25" i="14"/>
  <c r="AE22" i="14"/>
  <c r="AD21" i="14"/>
  <c r="AD20" i="14"/>
  <c r="AE19" i="14"/>
  <c r="AD18" i="14"/>
  <c r="AE94" i="14"/>
  <c r="AE79" i="14"/>
  <c r="AE75" i="14"/>
  <c r="AE71" i="14"/>
  <c r="AE67" i="14"/>
  <c r="AE63" i="14"/>
  <c r="AE93" i="14"/>
  <c r="AE80" i="14"/>
  <c r="AE76" i="14"/>
  <c r="AE72" i="14"/>
  <c r="AE68" i="14"/>
  <c r="AE64" i="14"/>
  <c r="AE60" i="14"/>
  <c r="AE58" i="14"/>
  <c r="AE56" i="14"/>
  <c r="AE54" i="14"/>
  <c r="AE52" i="14"/>
  <c r="AE50" i="14"/>
  <c r="AE48" i="14"/>
  <c r="AE46" i="14"/>
  <c r="AE44" i="14"/>
  <c r="AE42" i="14"/>
  <c r="AE40" i="14"/>
  <c r="AE38" i="14"/>
  <c r="AE36" i="14"/>
  <c r="AE34" i="14"/>
  <c r="AE32" i="14"/>
  <c r="AE30" i="14"/>
  <c r="AE28" i="14"/>
  <c r="AG18" i="14"/>
  <c r="AG19" i="14"/>
  <c r="AH20" i="14"/>
  <c r="AI23" i="14"/>
  <c r="AG25" i="14"/>
  <c r="L26" i="14"/>
  <c r="AI29" i="14"/>
  <c r="AF30" i="14"/>
  <c r="L32" i="14"/>
  <c r="AI37" i="14"/>
  <c r="AF38" i="14"/>
  <c r="L40" i="14"/>
  <c r="AI45" i="14"/>
  <c r="AF46" i="14"/>
  <c r="AI53" i="14"/>
  <c r="AF54" i="14"/>
  <c r="S2" i="14" a="1"/>
  <c r="S2" i="14" s="1"/>
  <c r="M2" i="14"/>
  <c r="W6" i="14" s="1"/>
  <c r="AH19" i="14"/>
  <c r="AG22" i="14"/>
  <c r="L23" i="14"/>
  <c r="AE24" i="14"/>
  <c r="AI25" i="14"/>
  <c r="AE26" i="14"/>
  <c r="AI31" i="14"/>
  <c r="AF32" i="14"/>
  <c r="L34" i="14"/>
  <c r="M34" i="14" s="1"/>
  <c r="AI39" i="14"/>
  <c r="AF40" i="14"/>
  <c r="L42" i="14"/>
  <c r="AI47" i="14"/>
  <c r="AF48" i="14"/>
  <c r="L50" i="14"/>
  <c r="L6" i="14"/>
  <c r="M6" i="14" s="1"/>
  <c r="L9" i="14"/>
  <c r="M9" i="14" s="1"/>
  <c r="L14" i="14"/>
  <c r="M14" i="14" s="1"/>
  <c r="AI91" i="14"/>
  <c r="AF21" i="14"/>
  <c r="L22" i="14"/>
  <c r="AI22" i="14"/>
  <c r="AD23" i="14"/>
  <c r="AF24" i="14"/>
  <c r="AF26" i="14"/>
  <c r="L28" i="14"/>
  <c r="M28" i="14" s="1"/>
  <c r="AI33" i="14"/>
  <c r="AF34" i="14"/>
  <c r="L36" i="14"/>
  <c r="AI41" i="14"/>
  <c r="AF42" i="14"/>
  <c r="L44" i="14"/>
  <c r="AI49" i="14"/>
  <c r="AF50" i="14"/>
  <c r="L52" i="14"/>
  <c r="L62" i="14"/>
  <c r="L66" i="14"/>
  <c r="L70" i="14"/>
  <c r="L74" i="14"/>
  <c r="L78" i="14"/>
  <c r="L82" i="14"/>
  <c r="O83" i="14"/>
  <c r="O85" i="14"/>
  <c r="O87" i="14"/>
  <c r="O89" i="14"/>
  <c r="O91" i="14"/>
  <c r="O94" i="14"/>
  <c r="L56" i="14"/>
  <c r="M56" i="14" s="1"/>
  <c r="L58" i="14"/>
  <c r="O59" i="14"/>
  <c r="L60" i="14"/>
  <c r="L61" i="14"/>
  <c r="M61" i="14" s="1"/>
  <c r="M62" i="14"/>
  <c r="L65" i="14"/>
  <c r="M66" i="14"/>
  <c r="L69" i="14"/>
  <c r="M69" i="14" s="1"/>
  <c r="M70" i="14"/>
  <c r="L73" i="14"/>
  <c r="M74" i="14"/>
  <c r="L77" i="14"/>
  <c r="M77" i="14" s="1"/>
  <c r="M78" i="14"/>
  <c r="L81" i="14"/>
  <c r="M82" i="14"/>
  <c r="L84" i="14"/>
  <c r="M84" i="14" s="1"/>
  <c r="L86" i="14"/>
  <c r="L88" i="14"/>
  <c r="L90" i="14"/>
  <c r="L92" i="14"/>
  <c r="M92" i="14" s="1"/>
  <c r="O95" i="14"/>
  <c r="L96" i="14"/>
  <c r="L3" i="14"/>
  <c r="O5" i="14"/>
  <c r="L7" i="14"/>
  <c r="O9" i="14"/>
  <c r="M10" i="14"/>
  <c r="L11" i="14"/>
  <c r="O13" i="14"/>
  <c r="L15" i="14"/>
  <c r="AF94" i="14"/>
  <c r="AF93" i="14"/>
  <c r="AF91" i="14"/>
  <c r="AF89" i="14"/>
  <c r="AF87" i="14"/>
  <c r="AF85" i="14"/>
  <c r="AF83" i="14"/>
  <c r="AG23" i="14"/>
  <c r="AG21" i="14"/>
  <c r="AF20" i="14"/>
  <c r="AG94" i="14"/>
  <c r="AG93" i="14"/>
  <c r="AG92" i="14"/>
  <c r="AG90" i="14"/>
  <c r="AG88" i="14"/>
  <c r="AG86" i="14"/>
  <c r="AG84"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O18" i="14"/>
  <c r="L21" i="14"/>
  <c r="M21" i="14" s="1"/>
  <c r="M22" i="14"/>
  <c r="M23" i="14"/>
  <c r="AF23" i="14"/>
  <c r="AG24" i="14"/>
  <c r="M26" i="14"/>
  <c r="AG26" i="14"/>
  <c r="AG28" i="14"/>
  <c r="M30" i="14"/>
  <c r="AG30" i="14"/>
  <c r="M32" i="14"/>
  <c r="AG32" i="14"/>
  <c r="AG34" i="14"/>
  <c r="M36" i="14"/>
  <c r="AG36" i="14"/>
  <c r="M38" i="14"/>
  <c r="AG38" i="14"/>
  <c r="M40" i="14"/>
  <c r="AG40" i="14"/>
  <c r="M42" i="14"/>
  <c r="AG42" i="14"/>
  <c r="M44" i="14"/>
  <c r="AG44" i="14"/>
  <c r="M46" i="14"/>
  <c r="AG46" i="14"/>
  <c r="M48" i="14"/>
  <c r="AG48" i="14"/>
  <c r="M50" i="14"/>
  <c r="AG50" i="14"/>
  <c r="M52" i="14"/>
  <c r="AG52" i="14"/>
  <c r="M54" i="14"/>
  <c r="AG54" i="14"/>
  <c r="AG56" i="14"/>
  <c r="M58" i="14"/>
  <c r="AG58" i="14"/>
  <c r="M60" i="14"/>
  <c r="AI60" i="14"/>
  <c r="AF63" i="14"/>
  <c r="L64" i="14"/>
  <c r="AI64" i="14"/>
  <c r="M65" i="14"/>
  <c r="AF67" i="14"/>
  <c r="L68" i="14"/>
  <c r="AI68" i="14"/>
  <c r="AF71" i="14"/>
  <c r="L72" i="14"/>
  <c r="AI72" i="14"/>
  <c r="M73" i="14"/>
  <c r="AF75" i="14"/>
  <c r="L76" i="14"/>
  <c r="AI76" i="14"/>
  <c r="AF79" i="14"/>
  <c r="L80" i="14"/>
  <c r="AI80" i="14"/>
  <c r="M81" i="14"/>
  <c r="AI83" i="14"/>
  <c r="AI85" i="14"/>
  <c r="AI87" i="14"/>
  <c r="AI89" i="14"/>
  <c r="M96" i="14"/>
  <c r="M97" i="14"/>
  <c r="M95" i="14"/>
  <c r="L95" i="14"/>
  <c r="L94" i="14"/>
  <c r="M94" i="14" s="1"/>
  <c r="L93" i="14"/>
  <c r="M93" i="14" s="1"/>
  <c r="L91" i="14"/>
  <c r="L89" i="14"/>
  <c r="L87" i="14"/>
  <c r="L85" i="14"/>
  <c r="L83" i="14"/>
  <c r="L20" i="14"/>
  <c r="M20" i="14" s="1"/>
  <c r="M90" i="14"/>
  <c r="M88" i="14"/>
  <c r="M86" i="14"/>
  <c r="O92" i="14"/>
  <c r="O90" i="14"/>
  <c r="O88" i="14"/>
  <c r="O86" i="14"/>
  <c r="O84" i="14"/>
  <c r="O24" i="14"/>
  <c r="O22" i="14"/>
  <c r="O97" i="14"/>
  <c r="O82" i="14"/>
  <c r="O81" i="14"/>
  <c r="O80" i="14"/>
  <c r="O79" i="14"/>
  <c r="O78" i="14"/>
  <c r="O77" i="14"/>
  <c r="O76" i="14"/>
  <c r="O75" i="14"/>
  <c r="O74" i="14"/>
  <c r="O73" i="14"/>
  <c r="O72" i="14"/>
  <c r="O71" i="14"/>
  <c r="O70" i="14"/>
  <c r="O69" i="14"/>
  <c r="O68" i="14"/>
  <c r="O67" i="14"/>
  <c r="O66" i="14"/>
  <c r="O65" i="14"/>
  <c r="O64" i="14"/>
  <c r="O63" i="14"/>
  <c r="O62" i="14"/>
  <c r="O61" i="14"/>
  <c r="M3" i="14"/>
  <c r="X19" i="14" s="1"/>
  <c r="L4" i="14"/>
  <c r="M4" i="14" s="1"/>
  <c r="O6" i="14"/>
  <c r="M7" i="14"/>
  <c r="L8" i="14"/>
  <c r="M8" i="14" s="1"/>
  <c r="O10" i="14"/>
  <c r="M11" i="14"/>
  <c r="L12" i="14"/>
  <c r="M12" i="14" s="1"/>
  <c r="O14" i="14"/>
  <c r="M15" i="14"/>
  <c r="L16" i="14"/>
  <c r="M16" i="14" s="1"/>
  <c r="AH94" i="14"/>
  <c r="AH93" i="14"/>
  <c r="AH92" i="14"/>
  <c r="AH91" i="14"/>
  <c r="AH90" i="14"/>
  <c r="AH89" i="14"/>
  <c r="AH88" i="14"/>
  <c r="AH87" i="14"/>
  <c r="AH86" i="14"/>
  <c r="AH85" i="14"/>
  <c r="AH84" i="14"/>
  <c r="AH83" i="14"/>
  <c r="AH82" i="14"/>
  <c r="AA98" i="14"/>
  <c r="AI94" i="14"/>
  <c r="AI93" i="14"/>
  <c r="AI92" i="14"/>
  <c r="AI90" i="14"/>
  <c r="AI88" i="14"/>
  <c r="AI86" i="14"/>
  <c r="AI84" i="14"/>
  <c r="AI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L17" i="14"/>
  <c r="M17" i="14" s="1"/>
  <c r="AI18" i="14"/>
  <c r="L19" i="14"/>
  <c r="M19" i="14" s="1"/>
  <c r="AF19" i="14"/>
  <c r="O20" i="14"/>
  <c r="O21" i="14"/>
  <c r="AF22" i="14"/>
  <c r="O23" i="14"/>
  <c r="AH23" i="14"/>
  <c r="L24" i="14"/>
  <c r="M24" i="14" s="1"/>
  <c r="AI24" i="14"/>
  <c r="L25" i="14"/>
  <c r="M25" i="14" s="1"/>
  <c r="AF25" i="14"/>
  <c r="O26" i="14"/>
  <c r="AI26" i="14"/>
  <c r="L27" i="14"/>
  <c r="M27" i="14" s="1"/>
  <c r="AF27" i="14"/>
  <c r="O28" i="14"/>
  <c r="AI28" i="14"/>
  <c r="L29" i="14"/>
  <c r="M29" i="14" s="1"/>
  <c r="AF29" i="14"/>
  <c r="O30" i="14"/>
  <c r="AI30" i="14"/>
  <c r="L31" i="14"/>
  <c r="M31" i="14" s="1"/>
  <c r="AF31" i="14"/>
  <c r="O32" i="14"/>
  <c r="AI32" i="14"/>
  <c r="L33" i="14"/>
  <c r="M33" i="14" s="1"/>
  <c r="AF33" i="14"/>
  <c r="O34" i="14"/>
  <c r="AI34" i="14"/>
  <c r="L35" i="14"/>
  <c r="M35" i="14" s="1"/>
  <c r="AF35" i="14"/>
  <c r="O36" i="14"/>
  <c r="AI36" i="14"/>
  <c r="L37" i="14"/>
  <c r="M37" i="14" s="1"/>
  <c r="AF37" i="14"/>
  <c r="O38" i="14"/>
  <c r="AI38" i="14"/>
  <c r="L39" i="14"/>
  <c r="M39" i="14" s="1"/>
  <c r="AF39" i="14"/>
  <c r="O40" i="14"/>
  <c r="AI40" i="14"/>
  <c r="L41" i="14"/>
  <c r="M41" i="14" s="1"/>
  <c r="AF41" i="14"/>
  <c r="O42" i="14"/>
  <c r="AI42" i="14"/>
  <c r="L43" i="14"/>
  <c r="M43" i="14" s="1"/>
  <c r="AF43" i="14"/>
  <c r="O44" i="14"/>
  <c r="AI44" i="14"/>
  <c r="L45" i="14"/>
  <c r="M45" i="14" s="1"/>
  <c r="AF45" i="14"/>
  <c r="O46" i="14"/>
  <c r="AI46" i="14"/>
  <c r="L47" i="14"/>
  <c r="M47" i="14" s="1"/>
  <c r="AF47" i="14"/>
  <c r="O48" i="14"/>
  <c r="AI48" i="14"/>
  <c r="L49" i="14"/>
  <c r="M49" i="14" s="1"/>
  <c r="AF49" i="14"/>
  <c r="O50" i="14"/>
  <c r="AI50" i="14"/>
  <c r="L51" i="14"/>
  <c r="M51" i="14" s="1"/>
  <c r="AF51" i="14"/>
  <c r="O52" i="14"/>
  <c r="AI52" i="14"/>
  <c r="L53" i="14"/>
  <c r="M53" i="14" s="1"/>
  <c r="AF53" i="14"/>
  <c r="O54" i="14"/>
  <c r="AI54" i="14"/>
  <c r="L55" i="14"/>
  <c r="M55" i="14" s="1"/>
  <c r="AF55" i="14"/>
  <c r="O56" i="14"/>
  <c r="AI56" i="14"/>
  <c r="L57" i="14"/>
  <c r="M57" i="14" s="1"/>
  <c r="AF57" i="14"/>
  <c r="O58" i="14"/>
  <c r="AI58" i="14"/>
  <c r="L59" i="14"/>
  <c r="M59" i="14" s="1"/>
  <c r="AF59" i="14"/>
  <c r="O60" i="14"/>
  <c r="AF62" i="14"/>
  <c r="L63" i="14"/>
  <c r="M63" i="14" s="1"/>
  <c r="AI63" i="14"/>
  <c r="M64" i="14"/>
  <c r="AF66" i="14"/>
  <c r="L67" i="14"/>
  <c r="M67" i="14" s="1"/>
  <c r="AI67" i="14"/>
  <c r="M68" i="14"/>
  <c r="AF70" i="14"/>
  <c r="L71" i="14"/>
  <c r="M71" i="14" s="1"/>
  <c r="AI71" i="14"/>
  <c r="M72" i="14"/>
  <c r="AF74" i="14"/>
  <c r="L75" i="14"/>
  <c r="M75" i="14" s="1"/>
  <c r="AI75" i="14"/>
  <c r="M76" i="14"/>
  <c r="AF78" i="14"/>
  <c r="L79" i="14"/>
  <c r="M79" i="14" s="1"/>
  <c r="AI79" i="14"/>
  <c r="M80" i="14"/>
  <c r="AF82" i="14"/>
  <c r="M83" i="14"/>
  <c r="AF84" i="14"/>
  <c r="M85" i="14"/>
  <c r="AF86" i="14"/>
  <c r="M87" i="14"/>
  <c r="AF88" i="14"/>
  <c r="M89" i="14"/>
  <c r="AF90" i="14"/>
  <c r="M91" i="14"/>
  <c r="AF92" i="14"/>
  <c r="O93" i="14"/>
  <c r="F44" i="11"/>
  <c r="F40" i="11"/>
  <c r="F34" i="11"/>
  <c r="F28" i="11"/>
  <c r="F24" i="11"/>
  <c r="F18" i="11"/>
  <c r="F14" i="11"/>
  <c r="F47" i="11"/>
  <c r="F41" i="11"/>
  <c r="F31" i="11"/>
  <c r="F49" i="11"/>
  <c r="F43" i="11"/>
  <c r="F39" i="11"/>
  <c r="F33" i="11"/>
  <c r="F27" i="11"/>
  <c r="F23" i="11"/>
  <c r="F17" i="11"/>
  <c r="F25" i="11"/>
  <c r="F21" i="11"/>
  <c r="F15" i="11"/>
  <c r="F48" i="11"/>
  <c r="F42" i="11"/>
  <c r="F38" i="11"/>
  <c r="F32" i="11"/>
  <c r="F26" i="11"/>
  <c r="F22" i="11"/>
  <c r="F16" i="11"/>
  <c r="F35" i="11"/>
  <c r="G51" i="11"/>
  <c r="H14" i="10"/>
  <c r="I19" i="10"/>
  <c r="K16" i="10" s="1"/>
  <c r="H15" i="10"/>
  <c r="H16" i="10"/>
  <c r="H17" i="10"/>
  <c r="H13" i="10"/>
  <c r="F16" i="10"/>
  <c r="B27" i="10" s="1"/>
  <c r="F17" i="10"/>
  <c r="F13" i="10"/>
  <c r="B24" i="10" s="1"/>
  <c r="F14" i="10"/>
  <c r="B25" i="10" s="1"/>
  <c r="F15" i="10"/>
  <c r="B26" i="10" s="1"/>
  <c r="I14" i="10"/>
  <c r="I13" i="10"/>
  <c r="K13" i="10" s="1"/>
  <c r="P39" i="8"/>
  <c r="P4" i="6"/>
  <c r="T4" i="6"/>
  <c r="X4" i="6"/>
  <c r="AB4" i="6"/>
  <c r="AF4" i="6"/>
  <c r="AJ4" i="6"/>
  <c r="E10" i="6"/>
  <c r="E14" i="6"/>
  <c r="E18" i="6"/>
  <c r="E22" i="6"/>
  <c r="E26" i="6"/>
  <c r="E30" i="6"/>
  <c r="E34" i="6"/>
  <c r="E38" i="6"/>
  <c r="E11" i="6"/>
  <c r="E15" i="6"/>
  <c r="E19" i="6"/>
  <c r="E23" i="6"/>
  <c r="E27" i="6"/>
  <c r="E31" i="6"/>
  <c r="E35" i="6"/>
  <c r="E39" i="6"/>
  <c r="N4" i="6"/>
  <c r="R4" i="6"/>
  <c r="V4" i="6"/>
  <c r="Z4" i="6"/>
  <c r="AD4" i="6"/>
  <c r="AH4" i="6"/>
  <c r="AL4" i="6"/>
  <c r="E12" i="6"/>
  <c r="E16" i="6"/>
  <c r="E20" i="6"/>
  <c r="E24" i="6"/>
  <c r="E28" i="6"/>
  <c r="E32" i="6"/>
  <c r="E36" i="6"/>
  <c r="E9" i="6"/>
  <c r="E13" i="6"/>
  <c r="E17" i="6"/>
  <c r="E21" i="6"/>
  <c r="E25" i="6"/>
  <c r="E29" i="6"/>
  <c r="E33" i="6"/>
  <c r="E37" i="6"/>
  <c r="L4"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F804" i="6"/>
  <c r="F803" i="6"/>
  <c r="F802" i="6"/>
  <c r="F801" i="6"/>
  <c r="F800" i="6"/>
  <c r="F799" i="6"/>
  <c r="E798" i="6"/>
  <c r="E804" i="6"/>
  <c r="E803" i="6"/>
  <c r="F798" i="6"/>
  <c r="E796" i="6"/>
  <c r="E794" i="6"/>
  <c r="E801" i="6"/>
  <c r="E799" i="6"/>
  <c r="F797" i="6"/>
  <c r="F795" i="6"/>
  <c r="F793" i="6"/>
  <c r="F792" i="6"/>
  <c r="F791" i="6"/>
  <c r="F790" i="6"/>
  <c r="F789" i="6"/>
  <c r="F788" i="6"/>
  <c r="E797" i="6"/>
  <c r="E795" i="6"/>
  <c r="E793" i="6"/>
  <c r="E792" i="6"/>
  <c r="E790" i="6"/>
  <c r="E788" i="6"/>
  <c r="F796" i="6"/>
  <c r="F787" i="6"/>
  <c r="F786" i="6"/>
  <c r="F785" i="6"/>
  <c r="F784" i="6"/>
  <c r="F783" i="6"/>
  <c r="F782" i="6"/>
  <c r="F781" i="6"/>
  <c r="F780" i="6"/>
  <c r="F779" i="6"/>
  <c r="F778" i="6"/>
  <c r="F777" i="6"/>
  <c r="E800" i="6"/>
  <c r="E791" i="6"/>
  <c r="E789" i="6"/>
  <c r="E786" i="6"/>
  <c r="E784" i="6"/>
  <c r="E782" i="6"/>
  <c r="E780" i="6"/>
  <c r="E778" i="6"/>
  <c r="F776" i="6"/>
  <c r="F775" i="6"/>
  <c r="F774" i="6"/>
  <c r="F773" i="6"/>
  <c r="F772" i="6"/>
  <c r="F771" i="6"/>
  <c r="F770" i="6"/>
  <c r="F769" i="6"/>
  <c r="F768" i="6"/>
  <c r="F767" i="6"/>
  <c r="F766" i="6"/>
  <c r="F765" i="6"/>
  <c r="F764" i="6"/>
  <c r="F763" i="6"/>
  <c r="F762" i="6"/>
  <c r="F761" i="6"/>
  <c r="F760" i="6"/>
  <c r="F759" i="6"/>
  <c r="F758" i="6"/>
  <c r="F757" i="6"/>
  <c r="F756" i="6"/>
  <c r="F755" i="6"/>
  <c r="F794" i="6"/>
  <c r="E787" i="6"/>
  <c r="E785" i="6"/>
  <c r="E783" i="6"/>
  <c r="E781" i="6"/>
  <c r="E779" i="6"/>
  <c r="E777" i="6"/>
  <c r="E776" i="6"/>
  <c r="E775" i="6"/>
  <c r="E802" i="6"/>
  <c r="E773" i="6"/>
  <c r="E771" i="6"/>
  <c r="E769" i="6"/>
  <c r="E767" i="6"/>
  <c r="E754" i="6"/>
  <c r="E753" i="6"/>
  <c r="E774" i="6"/>
  <c r="E772" i="6"/>
  <c r="E770" i="6"/>
  <c r="E768" i="6"/>
  <c r="E766" i="6"/>
  <c r="E764" i="6"/>
  <c r="E762" i="6"/>
  <c r="E760" i="6"/>
  <c r="E758" i="6"/>
  <c r="E756" i="6"/>
  <c r="E765" i="6"/>
  <c r="E757" i="6"/>
  <c r="F751" i="6"/>
  <c r="F749" i="6"/>
  <c r="E759" i="6"/>
  <c r="E751" i="6"/>
  <c r="E749" i="6"/>
  <c r="E761" i="6"/>
  <c r="F754" i="6"/>
  <c r="F753" i="6"/>
  <c r="F752" i="6"/>
  <c r="F750" i="6"/>
  <c r="E747" i="6"/>
  <c r="F746" i="6"/>
  <c r="E744" i="6"/>
  <c r="E742" i="6"/>
  <c r="E740" i="6"/>
  <c r="E738" i="6"/>
  <c r="E736" i="6"/>
  <c r="E734" i="6"/>
  <c r="E732" i="6"/>
  <c r="E730" i="6"/>
  <c r="E728" i="6"/>
  <c r="E726" i="6"/>
  <c r="E724" i="6"/>
  <c r="E722" i="6"/>
  <c r="E720" i="6"/>
  <c r="E718" i="6"/>
  <c r="E716" i="6"/>
  <c r="E714" i="6"/>
  <c r="E712" i="6"/>
  <c r="E763" i="6"/>
  <c r="E752" i="6"/>
  <c r="E746" i="6"/>
  <c r="F745" i="6"/>
  <c r="F743" i="6"/>
  <c r="F741" i="6"/>
  <c r="F739" i="6"/>
  <c r="F737" i="6"/>
  <c r="F735" i="6"/>
  <c r="F733" i="6"/>
  <c r="E755" i="6"/>
  <c r="E750" i="6"/>
  <c r="F748" i="6"/>
  <c r="E745" i="6"/>
  <c r="E743" i="6"/>
  <c r="E741" i="6"/>
  <c r="E739" i="6"/>
  <c r="E737" i="6"/>
  <c r="E735" i="6"/>
  <c r="E748" i="6"/>
  <c r="F747" i="6"/>
  <c r="F744" i="6"/>
  <c r="F742" i="6"/>
  <c r="F740" i="6"/>
  <c r="F738" i="6"/>
  <c r="F736" i="6"/>
  <c r="F734" i="6"/>
  <c r="F732" i="6"/>
  <c r="F730" i="6"/>
  <c r="F728" i="6"/>
  <c r="F726" i="6"/>
  <c r="F724" i="6"/>
  <c r="E729" i="6"/>
  <c r="F727" i="6"/>
  <c r="E723" i="6"/>
  <c r="F720" i="6"/>
  <c r="E727" i="6"/>
  <c r="F725" i="6"/>
  <c r="F722" i="6"/>
  <c r="F719" i="6"/>
  <c r="E717" i="6"/>
  <c r="F714" i="6"/>
  <c r="F711" i="6"/>
  <c r="F710" i="6"/>
  <c r="F708" i="6"/>
  <c r="F706" i="6"/>
  <c r="F704" i="6"/>
  <c r="F702" i="6"/>
  <c r="F731" i="6"/>
  <c r="E725" i="6"/>
  <c r="F721" i="6"/>
  <c r="E719" i="6"/>
  <c r="F716" i="6"/>
  <c r="F713" i="6"/>
  <c r="E711" i="6"/>
  <c r="E710" i="6"/>
  <c r="E708" i="6"/>
  <c r="E706" i="6"/>
  <c r="E704" i="6"/>
  <c r="E702" i="6"/>
  <c r="F701" i="6"/>
  <c r="F700" i="6"/>
  <c r="F699" i="6"/>
  <c r="F698" i="6"/>
  <c r="F697" i="6"/>
  <c r="F696" i="6"/>
  <c r="F695" i="6"/>
  <c r="F694" i="6"/>
  <c r="F693" i="6"/>
  <c r="F692" i="6"/>
  <c r="F691" i="6"/>
  <c r="F690" i="6"/>
  <c r="F689" i="6"/>
  <c r="F688" i="6"/>
  <c r="F687" i="6"/>
  <c r="F686" i="6"/>
  <c r="F685" i="6"/>
  <c r="F684" i="6"/>
  <c r="E733" i="6"/>
  <c r="E731" i="6"/>
  <c r="F729" i="6"/>
  <c r="F723" i="6"/>
  <c r="E721" i="6"/>
  <c r="F718" i="6"/>
  <c r="F712" i="6"/>
  <c r="F709" i="6"/>
  <c r="F707" i="6"/>
  <c r="E705" i="6"/>
  <c r="E703" i="6"/>
  <c r="E709" i="6"/>
  <c r="E707" i="6"/>
  <c r="E699" i="6"/>
  <c r="E697" i="6"/>
  <c r="E695" i="6"/>
  <c r="E693" i="6"/>
  <c r="E691" i="6"/>
  <c r="E689" i="6"/>
  <c r="E687" i="6"/>
  <c r="E685" i="6"/>
  <c r="E683" i="6"/>
  <c r="E682" i="6"/>
  <c r="E681" i="6"/>
  <c r="E680" i="6"/>
  <c r="F717" i="6"/>
  <c r="F715" i="6"/>
  <c r="E701" i="6"/>
  <c r="E715" i="6"/>
  <c r="E713" i="6"/>
  <c r="F705" i="6"/>
  <c r="F703" i="6"/>
  <c r="E700" i="6"/>
  <c r="E698" i="6"/>
  <c r="E696" i="6"/>
  <c r="E694" i="6"/>
  <c r="E686" i="6"/>
  <c r="F679" i="6"/>
  <c r="F677" i="6"/>
  <c r="F675" i="6"/>
  <c r="F673" i="6"/>
  <c r="F671" i="6"/>
  <c r="F669" i="6"/>
  <c r="F667" i="6"/>
  <c r="F665" i="6"/>
  <c r="F663" i="6"/>
  <c r="F661" i="6"/>
  <c r="F659" i="6"/>
  <c r="F657" i="6"/>
  <c r="F655" i="6"/>
  <c r="F653" i="6"/>
  <c r="F651" i="6"/>
  <c r="F649" i="6"/>
  <c r="F647" i="6"/>
  <c r="F645" i="6"/>
  <c r="F643" i="6"/>
  <c r="E641" i="6"/>
  <c r="E640" i="6"/>
  <c r="E639" i="6"/>
  <c r="E638" i="6"/>
  <c r="E637" i="6"/>
  <c r="E636" i="6"/>
  <c r="E635" i="6"/>
  <c r="E634" i="6"/>
  <c r="E633" i="6"/>
  <c r="E632" i="6"/>
  <c r="E692" i="6"/>
  <c r="E684" i="6"/>
  <c r="E679" i="6"/>
  <c r="E677" i="6"/>
  <c r="E675" i="6"/>
  <c r="E673" i="6"/>
  <c r="E671" i="6"/>
  <c r="E669" i="6"/>
  <c r="E667" i="6"/>
  <c r="E665" i="6"/>
  <c r="E663" i="6"/>
  <c r="E661" i="6"/>
  <c r="E659" i="6"/>
  <c r="E657" i="6"/>
  <c r="E655" i="6"/>
  <c r="E653" i="6"/>
  <c r="E651" i="6"/>
  <c r="E649" i="6"/>
  <c r="E647" i="6"/>
  <c r="E645" i="6"/>
  <c r="E643" i="6"/>
  <c r="E690" i="6"/>
  <c r="F678" i="6"/>
  <c r="F676" i="6"/>
  <c r="F674" i="6"/>
  <c r="F672" i="6"/>
  <c r="F670" i="6"/>
  <c r="F668" i="6"/>
  <c r="F666" i="6"/>
  <c r="F664" i="6"/>
  <c r="F662" i="6"/>
  <c r="F660" i="6"/>
  <c r="F658" i="6"/>
  <c r="F656" i="6"/>
  <c r="E688" i="6"/>
  <c r="F683" i="6"/>
  <c r="F682" i="6"/>
  <c r="F681" i="6"/>
  <c r="F680" i="6"/>
  <c r="E678" i="6"/>
  <c r="E676" i="6"/>
  <c r="E674" i="6"/>
  <c r="E670" i="6"/>
  <c r="E662" i="6"/>
  <c r="F652" i="6"/>
  <c r="E650" i="6"/>
  <c r="F644" i="6"/>
  <c r="E642" i="6"/>
  <c r="E631" i="6"/>
  <c r="E629" i="6"/>
  <c r="E627" i="6"/>
  <c r="E625" i="6"/>
  <c r="E623" i="6"/>
  <c r="E621" i="6"/>
  <c r="E619" i="6"/>
  <c r="E617" i="6"/>
  <c r="E615" i="6"/>
  <c r="E613" i="6"/>
  <c r="E611" i="6"/>
  <c r="E664" i="6"/>
  <c r="E656" i="6"/>
  <c r="F654" i="6"/>
  <c r="E652" i="6"/>
  <c r="F646" i="6"/>
  <c r="E644" i="6"/>
  <c r="F630" i="6"/>
  <c r="F628" i="6"/>
  <c r="F626" i="6"/>
  <c r="F624" i="6"/>
  <c r="F622" i="6"/>
  <c r="F620" i="6"/>
  <c r="F618" i="6"/>
  <c r="F616" i="6"/>
  <c r="F614" i="6"/>
  <c r="F612" i="6"/>
  <c r="E666" i="6"/>
  <c r="E658" i="6"/>
  <c r="E654" i="6"/>
  <c r="F648" i="6"/>
  <c r="E646" i="6"/>
  <c r="F641" i="6"/>
  <c r="F640" i="6"/>
  <c r="F639" i="6"/>
  <c r="F638" i="6"/>
  <c r="F637" i="6"/>
  <c r="F636" i="6"/>
  <c r="F635" i="6"/>
  <c r="F634" i="6"/>
  <c r="F633" i="6"/>
  <c r="F632" i="6"/>
  <c r="E630" i="6"/>
  <c r="E628" i="6"/>
  <c r="E626" i="6"/>
  <c r="E624" i="6"/>
  <c r="E622" i="6"/>
  <c r="E620" i="6"/>
  <c r="E618" i="6"/>
  <c r="E616" i="6"/>
  <c r="E614" i="6"/>
  <c r="E612" i="6"/>
  <c r="E610" i="6"/>
  <c r="E608" i="6"/>
  <c r="E606" i="6"/>
  <c r="E604" i="6"/>
  <c r="E602" i="6"/>
  <c r="E600" i="6"/>
  <c r="E598" i="6"/>
  <c r="E596" i="6"/>
  <c r="E594" i="6"/>
  <c r="E592" i="6"/>
  <c r="E590" i="6"/>
  <c r="E588" i="6"/>
  <c r="E672" i="6"/>
  <c r="E668" i="6"/>
  <c r="E660" i="6"/>
  <c r="F650" i="6"/>
  <c r="E648" i="6"/>
  <c r="F642" i="6"/>
  <c r="F631" i="6"/>
  <c r="F629" i="6"/>
  <c r="F627" i="6"/>
  <c r="F625" i="6"/>
  <c r="F623" i="6"/>
  <c r="F621" i="6"/>
  <c r="F619" i="6"/>
  <c r="F617" i="6"/>
  <c r="F615" i="6"/>
  <c r="F613" i="6"/>
  <c r="F611" i="6"/>
  <c r="F609" i="6"/>
  <c r="E609" i="6"/>
  <c r="F607" i="6"/>
  <c r="E605" i="6"/>
  <c r="F602" i="6"/>
  <c r="F599" i="6"/>
  <c r="E597" i="6"/>
  <c r="F594" i="6"/>
  <c r="F591" i="6"/>
  <c r="E589" i="6"/>
  <c r="F608" i="6"/>
  <c r="E607" i="6"/>
  <c r="F604" i="6"/>
  <c r="F601" i="6"/>
  <c r="E599" i="6"/>
  <c r="F596" i="6"/>
  <c r="F593" i="6"/>
  <c r="E591" i="6"/>
  <c r="F610" i="6"/>
  <c r="F606" i="6"/>
  <c r="F603" i="6"/>
  <c r="E601" i="6"/>
  <c r="F598" i="6"/>
  <c r="F595" i="6"/>
  <c r="E593" i="6"/>
  <c r="F590" i="6"/>
  <c r="F586" i="6"/>
  <c r="F584" i="6"/>
  <c r="F582" i="6"/>
  <c r="F580" i="6"/>
  <c r="F578" i="6"/>
  <c r="F576" i="6"/>
  <c r="F605" i="6"/>
  <c r="E603" i="6"/>
  <c r="F600" i="6"/>
  <c r="F597" i="6"/>
  <c r="E595" i="6"/>
  <c r="F592" i="6"/>
  <c r="F589" i="6"/>
  <c r="E586" i="6"/>
  <c r="E584" i="6"/>
  <c r="E582" i="6"/>
  <c r="E580" i="6"/>
  <c r="E578" i="6"/>
  <c r="E576" i="6"/>
  <c r="E574" i="6"/>
  <c r="E572" i="6"/>
  <c r="E570" i="6"/>
  <c r="E568" i="6"/>
  <c r="E566" i="6"/>
  <c r="E564" i="6"/>
  <c r="E562" i="6"/>
  <c r="E560" i="6"/>
  <c r="E558" i="6"/>
  <c r="E587" i="6"/>
  <c r="F585" i="6"/>
  <c r="E579" i="6"/>
  <c r="F577" i="6"/>
  <c r="F574" i="6"/>
  <c r="F571" i="6"/>
  <c r="E569" i="6"/>
  <c r="F566" i="6"/>
  <c r="F563" i="6"/>
  <c r="E561" i="6"/>
  <c r="F558" i="6"/>
  <c r="F557" i="6"/>
  <c r="E585" i="6"/>
  <c r="F583" i="6"/>
  <c r="E577" i="6"/>
  <c r="F573" i="6"/>
  <c r="E571" i="6"/>
  <c r="F568" i="6"/>
  <c r="F565" i="6"/>
  <c r="E563" i="6"/>
  <c r="F560" i="6"/>
  <c r="E557" i="6"/>
  <c r="E555" i="6"/>
  <c r="F554" i="6"/>
  <c r="F553" i="6"/>
  <c r="F552" i="6"/>
  <c r="F551" i="6"/>
  <c r="F550" i="6"/>
  <c r="F549" i="6"/>
  <c r="F548" i="6"/>
  <c r="F547" i="6"/>
  <c r="F546" i="6"/>
  <c r="F545" i="6"/>
  <c r="F544" i="6"/>
  <c r="F543" i="6"/>
  <c r="F542" i="6"/>
  <c r="F541" i="6"/>
  <c r="F540" i="6"/>
  <c r="F539" i="6"/>
  <c r="F538" i="6"/>
  <c r="F537" i="6"/>
  <c r="F536" i="6"/>
  <c r="E583" i="6"/>
  <c r="F581" i="6"/>
  <c r="F575" i="6"/>
  <c r="E573" i="6"/>
  <c r="F570" i="6"/>
  <c r="F567" i="6"/>
  <c r="E565" i="6"/>
  <c r="F562" i="6"/>
  <c r="F559" i="6"/>
  <c r="F556" i="6"/>
  <c r="F588" i="6"/>
  <c r="F587" i="6"/>
  <c r="E581" i="6"/>
  <c r="F579" i="6"/>
  <c r="E575" i="6"/>
  <c r="F572" i="6"/>
  <c r="F569" i="6"/>
  <c r="E567" i="6"/>
  <c r="F564" i="6"/>
  <c r="F561" i="6"/>
  <c r="E559" i="6"/>
  <c r="E556" i="6"/>
  <c r="E535" i="6"/>
  <c r="E534" i="6"/>
  <c r="E533" i="6"/>
  <c r="E532" i="6"/>
  <c r="E531" i="6"/>
  <c r="E530" i="6"/>
  <c r="F555" i="6"/>
  <c r="E554" i="6"/>
  <c r="E553" i="6"/>
  <c r="E552" i="6"/>
  <c r="E551" i="6"/>
  <c r="E550" i="6"/>
  <c r="E549" i="6"/>
  <c r="E548" i="6"/>
  <c r="E547" i="6"/>
  <c r="E546" i="6"/>
  <c r="E545" i="6"/>
  <c r="E544" i="6"/>
  <c r="E543" i="6"/>
  <c r="E542" i="6"/>
  <c r="E541" i="6"/>
  <c r="E540" i="6"/>
  <c r="E539" i="6"/>
  <c r="E538" i="6"/>
  <c r="E537" i="6"/>
  <c r="E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E487" i="6"/>
  <c r="E486" i="6"/>
  <c r="E485" i="6"/>
  <c r="E484" i="6"/>
  <c r="E483" i="6"/>
  <c r="E482"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F393" i="6"/>
  <c r="F392" i="6"/>
  <c r="F391" i="6"/>
  <c r="F390" i="6"/>
  <c r="F389" i="6"/>
  <c r="F388" i="6"/>
  <c r="F387" i="6"/>
  <c r="F386" i="6"/>
  <c r="F385" i="6"/>
  <c r="F384" i="6"/>
  <c r="F383" i="6"/>
  <c r="F382" i="6"/>
  <c r="F381" i="6"/>
  <c r="F380" i="6"/>
  <c r="F379" i="6"/>
  <c r="F378" i="6"/>
  <c r="F377" i="6"/>
  <c r="F376" i="6"/>
  <c r="E392" i="6"/>
  <c r="E391" i="6"/>
  <c r="E390" i="6"/>
  <c r="E389" i="6"/>
  <c r="E388" i="6"/>
  <c r="E387" i="6"/>
  <c r="E386" i="6"/>
  <c r="E385" i="6"/>
  <c r="E384" i="6"/>
  <c r="E383" i="6"/>
  <c r="E382" i="6"/>
  <c r="E381" i="6"/>
  <c r="E380" i="6"/>
  <c r="E379" i="6"/>
  <c r="E378" i="6"/>
  <c r="E377" i="6"/>
  <c r="E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E393" i="6"/>
  <c r="E375" i="6"/>
  <c r="E374" i="6"/>
  <c r="E373"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E233" i="6"/>
  <c r="E232" i="6"/>
  <c r="E231" i="6"/>
  <c r="E230" i="6"/>
  <c r="E229" i="6"/>
  <c r="E228" i="6"/>
  <c r="E227" i="6"/>
  <c r="E226" i="6"/>
  <c r="E225" i="6"/>
  <c r="E224" i="6"/>
  <c r="E223" i="6"/>
  <c r="E222" i="6"/>
  <c r="E221" i="6"/>
  <c r="E220" i="6"/>
  <c r="E219" i="6"/>
  <c r="E218" i="6"/>
  <c r="E217" i="6"/>
  <c r="E216" i="6"/>
  <c r="E215"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J3" i="6"/>
  <c r="J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J214" i="6" s="1"/>
  <c r="G40" i="6"/>
  <c r="G41" i="6"/>
  <c r="G42" i="6"/>
  <c r="G43" i="6"/>
  <c r="G44" i="6"/>
  <c r="G216" i="6"/>
  <c r="H804" i="6"/>
  <c r="H803" i="6"/>
  <c r="H802" i="6"/>
  <c r="H801" i="6"/>
  <c r="H800" i="6"/>
  <c r="H799" i="6"/>
  <c r="G804" i="6"/>
  <c r="G803" i="6"/>
  <c r="G802" i="6"/>
  <c r="G801" i="6"/>
  <c r="G800" i="6"/>
  <c r="G799" i="6"/>
  <c r="H798" i="6"/>
  <c r="H797" i="6"/>
  <c r="H796" i="6"/>
  <c r="H795" i="6"/>
  <c r="H794" i="6"/>
  <c r="G797" i="6"/>
  <c r="G795" i="6"/>
  <c r="G793" i="6"/>
  <c r="G796" i="6"/>
  <c r="G794" i="6"/>
  <c r="G798" i="6"/>
  <c r="H791" i="6"/>
  <c r="H789" i="6"/>
  <c r="G787" i="6"/>
  <c r="G791" i="6"/>
  <c r="G789" i="6"/>
  <c r="H793" i="6"/>
  <c r="H792" i="6"/>
  <c r="H790" i="6"/>
  <c r="H788" i="6"/>
  <c r="G788" i="6"/>
  <c r="H785" i="6"/>
  <c r="H783" i="6"/>
  <c r="H781" i="6"/>
  <c r="H779" i="6"/>
  <c r="H777" i="6"/>
  <c r="G790" i="6"/>
  <c r="H787" i="6"/>
  <c r="G785" i="6"/>
  <c r="G783" i="6"/>
  <c r="G781" i="6"/>
  <c r="G779" i="6"/>
  <c r="G777" i="6"/>
  <c r="H786" i="6"/>
  <c r="H784" i="6"/>
  <c r="H782" i="6"/>
  <c r="H780" i="6"/>
  <c r="H778" i="6"/>
  <c r="G792" i="6"/>
  <c r="G776" i="6"/>
  <c r="G775" i="6"/>
  <c r="H774" i="6"/>
  <c r="H772" i="6"/>
  <c r="H770" i="6"/>
  <c r="H768" i="6"/>
  <c r="H766" i="6"/>
  <c r="G780" i="6"/>
  <c r="G774" i="6"/>
  <c r="G772" i="6"/>
  <c r="G770" i="6"/>
  <c r="G768" i="6"/>
  <c r="G766" i="6"/>
  <c r="G764" i="6"/>
  <c r="G762" i="6"/>
  <c r="G760" i="6"/>
  <c r="G758" i="6"/>
  <c r="G756" i="6"/>
  <c r="G786" i="6"/>
  <c r="H773" i="6"/>
  <c r="H771" i="6"/>
  <c r="H769" i="6"/>
  <c r="H767" i="6"/>
  <c r="H765" i="6"/>
  <c r="H763" i="6"/>
  <c r="H761" i="6"/>
  <c r="H759" i="6"/>
  <c r="H757" i="6"/>
  <c r="H755" i="6"/>
  <c r="H754" i="6"/>
  <c r="H753" i="6"/>
  <c r="H752" i="6"/>
  <c r="H751" i="6"/>
  <c r="H750" i="6"/>
  <c r="H749" i="6"/>
  <c r="G784" i="6"/>
  <c r="G782" i="6"/>
  <c r="G771" i="6"/>
  <c r="H762" i="6"/>
  <c r="G759" i="6"/>
  <c r="G769" i="6"/>
  <c r="H764" i="6"/>
  <c r="G761" i="6"/>
  <c r="H756" i="6"/>
  <c r="G754" i="6"/>
  <c r="G753" i="6"/>
  <c r="G752" i="6"/>
  <c r="G750"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76" i="6"/>
  <c r="H775" i="6"/>
  <c r="G767" i="6"/>
  <c r="G763" i="6"/>
  <c r="H758" i="6"/>
  <c r="G755" i="6"/>
  <c r="G748" i="6"/>
  <c r="G747" i="6"/>
  <c r="G746" i="6"/>
  <c r="G745" i="6"/>
  <c r="G778" i="6"/>
  <c r="H760" i="6"/>
  <c r="G743" i="6"/>
  <c r="G741" i="6"/>
  <c r="G739" i="6"/>
  <c r="G737" i="6"/>
  <c r="G735" i="6"/>
  <c r="G733" i="6"/>
  <c r="G731" i="6"/>
  <c r="G729" i="6"/>
  <c r="G727" i="6"/>
  <c r="G725" i="6"/>
  <c r="G723" i="6"/>
  <c r="G721" i="6"/>
  <c r="G719" i="6"/>
  <c r="G717" i="6"/>
  <c r="G715" i="6"/>
  <c r="G713" i="6"/>
  <c r="G711" i="6"/>
  <c r="G765" i="6"/>
  <c r="G751" i="6"/>
  <c r="G757" i="6"/>
  <c r="G749" i="6"/>
  <c r="G744" i="6"/>
  <c r="G742" i="6"/>
  <c r="G740" i="6"/>
  <c r="G738" i="6"/>
  <c r="G736" i="6"/>
  <c r="G734" i="6"/>
  <c r="G773" i="6"/>
  <c r="G728" i="6"/>
  <c r="G722" i="6"/>
  <c r="G726" i="6"/>
  <c r="G716" i="6"/>
  <c r="G701" i="6"/>
  <c r="G700" i="6"/>
  <c r="G732" i="6"/>
  <c r="G724" i="6"/>
  <c r="G718" i="6"/>
  <c r="G709" i="6"/>
  <c r="G707" i="6"/>
  <c r="G705" i="6"/>
  <c r="G703" i="6"/>
  <c r="G730" i="6"/>
  <c r="G720" i="6"/>
  <c r="G708" i="6"/>
  <c r="G710" i="6"/>
  <c r="H701" i="6"/>
  <c r="H698" i="6"/>
  <c r="H696" i="6"/>
  <c r="H694" i="6"/>
  <c r="H692" i="6"/>
  <c r="H690" i="6"/>
  <c r="H688" i="6"/>
  <c r="H686" i="6"/>
  <c r="H684" i="6"/>
  <c r="H700" i="6"/>
  <c r="G698" i="6"/>
  <c r="G696" i="6"/>
  <c r="G694" i="6"/>
  <c r="G692" i="6"/>
  <c r="G690" i="6"/>
  <c r="G688" i="6"/>
  <c r="G686" i="6"/>
  <c r="G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G714" i="6"/>
  <c r="G712" i="6"/>
  <c r="G706" i="6"/>
  <c r="G704" i="6"/>
  <c r="G702" i="6"/>
  <c r="H699" i="6"/>
  <c r="H697" i="6"/>
  <c r="H695" i="6"/>
  <c r="G699" i="6"/>
  <c r="H693" i="6"/>
  <c r="G687" i="6"/>
  <c r="H685" i="6"/>
  <c r="G693" i="6"/>
  <c r="H691" i="6"/>
  <c r="G685" i="6"/>
  <c r="G678" i="6"/>
  <c r="G676" i="6"/>
  <c r="G674" i="6"/>
  <c r="G672" i="6"/>
  <c r="G670" i="6"/>
  <c r="G668" i="6"/>
  <c r="G666" i="6"/>
  <c r="G664" i="6"/>
  <c r="G662" i="6"/>
  <c r="G660" i="6"/>
  <c r="G658" i="6"/>
  <c r="G656" i="6"/>
  <c r="G654" i="6"/>
  <c r="G652" i="6"/>
  <c r="G650" i="6"/>
  <c r="G648" i="6"/>
  <c r="G646" i="6"/>
  <c r="G644" i="6"/>
  <c r="G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G695" i="6"/>
  <c r="G691" i="6"/>
  <c r="H689" i="6"/>
  <c r="G683" i="6"/>
  <c r="G682" i="6"/>
  <c r="G681" i="6"/>
  <c r="G680" i="6"/>
  <c r="G697" i="6"/>
  <c r="G689" i="6"/>
  <c r="H687" i="6"/>
  <c r="G679" i="6"/>
  <c r="G677" i="6"/>
  <c r="G675" i="6"/>
  <c r="G667" i="6"/>
  <c r="G659" i="6"/>
  <c r="G647" i="6"/>
  <c r="G630" i="6"/>
  <c r="G628" i="6"/>
  <c r="G626" i="6"/>
  <c r="G624" i="6"/>
  <c r="G622" i="6"/>
  <c r="G620" i="6"/>
  <c r="G618" i="6"/>
  <c r="G616" i="6"/>
  <c r="G614" i="6"/>
  <c r="G612" i="6"/>
  <c r="G669" i="6"/>
  <c r="G661" i="6"/>
  <c r="G649" i="6"/>
  <c r="G641" i="6"/>
  <c r="G640" i="6"/>
  <c r="G639" i="6"/>
  <c r="G638" i="6"/>
  <c r="G637" i="6"/>
  <c r="G636" i="6"/>
  <c r="G635" i="6"/>
  <c r="G634" i="6"/>
  <c r="G633" i="6"/>
  <c r="G632" i="6"/>
  <c r="G673" i="6"/>
  <c r="G663" i="6"/>
  <c r="G655" i="6"/>
  <c r="G651" i="6"/>
  <c r="G643" i="6"/>
  <c r="G631" i="6"/>
  <c r="G629" i="6"/>
  <c r="G627" i="6"/>
  <c r="G625" i="6"/>
  <c r="G623" i="6"/>
  <c r="G621" i="6"/>
  <c r="G619" i="6"/>
  <c r="G617" i="6"/>
  <c r="G615" i="6"/>
  <c r="G613" i="6"/>
  <c r="G611" i="6"/>
  <c r="G609" i="6"/>
  <c r="G607" i="6"/>
  <c r="G605" i="6"/>
  <c r="G603" i="6"/>
  <c r="G601" i="6"/>
  <c r="G599" i="6"/>
  <c r="G597" i="6"/>
  <c r="G595" i="6"/>
  <c r="G593" i="6"/>
  <c r="G591" i="6"/>
  <c r="G589" i="6"/>
  <c r="G671" i="6"/>
  <c r="G665" i="6"/>
  <c r="G657" i="6"/>
  <c r="G653" i="6"/>
  <c r="G645" i="6"/>
  <c r="G608" i="6"/>
  <c r="G604" i="6"/>
  <c r="G596" i="6"/>
  <c r="G588" i="6"/>
  <c r="G610" i="6"/>
  <c r="G606" i="6"/>
  <c r="G598" i="6"/>
  <c r="G590" i="6"/>
  <c r="G600" i="6"/>
  <c r="G592" i="6"/>
  <c r="G602" i="6"/>
  <c r="G594" i="6"/>
  <c r="G587" i="6"/>
  <c r="G585" i="6"/>
  <c r="G583" i="6"/>
  <c r="G581" i="6"/>
  <c r="G579" i="6"/>
  <c r="G577" i="6"/>
  <c r="G575" i="6"/>
  <c r="G573" i="6"/>
  <c r="G571" i="6"/>
  <c r="G569" i="6"/>
  <c r="G567" i="6"/>
  <c r="G565" i="6"/>
  <c r="G563" i="6"/>
  <c r="G561" i="6"/>
  <c r="G559" i="6"/>
  <c r="G586" i="6"/>
  <c r="G578" i="6"/>
  <c r="G568" i="6"/>
  <c r="G560" i="6"/>
  <c r="G584" i="6"/>
  <c r="G576" i="6"/>
  <c r="G570" i="6"/>
  <c r="G562" i="6"/>
  <c r="G556" i="6"/>
  <c r="G582" i="6"/>
  <c r="G572" i="6"/>
  <c r="G564" i="6"/>
  <c r="G580" i="6"/>
  <c r="G574" i="6"/>
  <c r="G566" i="6"/>
  <c r="G558" i="6"/>
  <c r="G557" i="6"/>
  <c r="G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G487" i="6"/>
  <c r="G486" i="6"/>
  <c r="G485" i="6"/>
  <c r="G484" i="6"/>
  <c r="G483" i="6"/>
  <c r="H393" i="6"/>
  <c r="H392" i="6"/>
  <c r="H391" i="6"/>
  <c r="H390" i="6"/>
  <c r="H389" i="6"/>
  <c r="H388" i="6"/>
  <c r="H387" i="6"/>
  <c r="H386" i="6"/>
  <c r="H385" i="6"/>
  <c r="H384" i="6"/>
  <c r="H383" i="6"/>
  <c r="H382" i="6"/>
  <c r="H381" i="6"/>
  <c r="H380" i="6"/>
  <c r="H379" i="6"/>
  <c r="H378" i="6"/>
  <c r="H377" i="6"/>
  <c r="H376"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482"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G391" i="6"/>
  <c r="G390" i="6"/>
  <c r="G389" i="6"/>
  <c r="G388" i="6"/>
  <c r="G387" i="6"/>
  <c r="G386" i="6"/>
  <c r="G385" i="6"/>
  <c r="G384" i="6"/>
  <c r="G383" i="6"/>
  <c r="G382" i="6"/>
  <c r="G381" i="6"/>
  <c r="G380" i="6"/>
  <c r="G379" i="6"/>
  <c r="G378" i="6"/>
  <c r="G377" i="6"/>
  <c r="G376" i="6"/>
  <c r="G375" i="6"/>
  <c r="G374" i="6"/>
  <c r="G373"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G327" i="6"/>
  <c r="G326" i="6"/>
  <c r="G325" i="6"/>
  <c r="G324" i="6"/>
  <c r="G323" i="6"/>
  <c r="G322" i="6"/>
  <c r="G321" i="6"/>
  <c r="G320" i="6"/>
  <c r="G319" i="6"/>
  <c r="G318" i="6"/>
  <c r="G317"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233" i="6"/>
  <c r="G232" i="6"/>
  <c r="G231" i="6"/>
  <c r="G230" i="6"/>
  <c r="G229" i="6"/>
  <c r="G228" i="6"/>
  <c r="G227" i="6"/>
  <c r="G226" i="6"/>
  <c r="G225" i="6"/>
  <c r="G224" i="6"/>
  <c r="G223" i="6"/>
  <c r="G222" i="6"/>
  <c r="G221" i="6"/>
  <c r="G220"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J44" i="5"/>
  <c r="J31" i="5"/>
  <c r="J29" i="5"/>
  <c r="J42" i="5"/>
  <c r="J40" i="5"/>
  <c r="J27" i="5"/>
  <c r="J43" i="5"/>
  <c r="J30" i="5"/>
  <c r="C55" i="5"/>
  <c r="B5" i="5" s="1"/>
  <c r="J28" i="5"/>
  <c r="A34" i="5"/>
  <c r="B4" i="5" s="1"/>
  <c r="X10" i="14" l="1"/>
  <c r="X18" i="14"/>
  <c r="X15" i="14"/>
  <c r="X12" i="14"/>
  <c r="X20" i="14"/>
  <c r="X9" i="14"/>
  <c r="W8" i="14"/>
  <c r="W19" i="14"/>
  <c r="W18" i="14"/>
  <c r="Y15" i="14"/>
  <c r="Y11" i="14"/>
  <c r="Y7" i="14"/>
  <c r="Y3" i="14"/>
  <c r="X3" i="14"/>
  <c r="X16" i="14"/>
  <c r="Y20" i="14"/>
  <c r="Y19" i="14"/>
  <c r="Y18" i="14"/>
  <c r="W20" i="14"/>
  <c r="W15" i="14"/>
  <c r="Y12" i="14"/>
  <c r="W10" i="14"/>
  <c r="Y9" i="14"/>
  <c r="W7" i="14"/>
  <c r="Y4" i="14"/>
  <c r="Y22" i="14"/>
  <c r="Y17" i="14"/>
  <c r="Y16" i="14"/>
  <c r="Y13" i="14"/>
  <c r="Y8" i="14"/>
  <c r="Y5" i="14"/>
  <c r="W21" i="14"/>
  <c r="X6" i="14"/>
  <c r="W12" i="14"/>
  <c r="W5" i="14"/>
  <c r="W22" i="14"/>
  <c r="X22" i="14"/>
  <c r="W3" i="14"/>
  <c r="Y14" i="14"/>
  <c r="Y10" i="14"/>
  <c r="Y6" i="14"/>
  <c r="Y21" i="14"/>
  <c r="X21" i="14"/>
  <c r="X7" i="14"/>
  <c r="X4" i="14"/>
  <c r="X17" i="14"/>
  <c r="W16" i="14"/>
  <c r="W9" i="14"/>
  <c r="X14" i="14"/>
  <c r="Y23" i="14"/>
  <c r="X13" i="14"/>
  <c r="X5" i="14"/>
  <c r="X11" i="14"/>
  <c r="X8" i="14"/>
  <c r="W4" i="14"/>
  <c r="W17" i="14"/>
  <c r="W13" i="14"/>
  <c r="W11" i="14"/>
  <c r="W14" i="14"/>
  <c r="H48" i="11"/>
  <c r="J48" i="11" s="1"/>
  <c r="H42" i="11"/>
  <c r="J42" i="11" s="1"/>
  <c r="H38" i="11"/>
  <c r="J38" i="11" s="1"/>
  <c r="H32" i="11"/>
  <c r="J32" i="11" s="1"/>
  <c r="H26" i="11"/>
  <c r="J26" i="11" s="1"/>
  <c r="H22" i="11"/>
  <c r="J22" i="11" s="1"/>
  <c r="H16" i="11"/>
  <c r="J16" i="11" s="1"/>
  <c r="H49" i="11"/>
  <c r="J49" i="11" s="1"/>
  <c r="H43" i="11"/>
  <c r="J43" i="11" s="1"/>
  <c r="H27" i="11"/>
  <c r="J27" i="11" s="1"/>
  <c r="H23" i="11"/>
  <c r="J23" i="11" s="1"/>
  <c r="I51" i="11"/>
  <c r="H47" i="11"/>
  <c r="J47" i="11" s="1"/>
  <c r="H41" i="11"/>
  <c r="J41" i="11" s="1"/>
  <c r="H35" i="11"/>
  <c r="J35" i="11" s="1"/>
  <c r="H31" i="11"/>
  <c r="J31" i="11" s="1"/>
  <c r="H25" i="11"/>
  <c r="J25" i="11" s="1"/>
  <c r="H21" i="11"/>
  <c r="J21" i="11" s="1"/>
  <c r="H15" i="11"/>
  <c r="J15" i="11" s="1"/>
  <c r="H39" i="11"/>
  <c r="J39" i="11" s="1"/>
  <c r="H17" i="11"/>
  <c r="J17" i="11" s="1"/>
  <c r="H44" i="11"/>
  <c r="J44" i="11" s="1"/>
  <c r="H40" i="11"/>
  <c r="J40" i="11" s="1"/>
  <c r="H34" i="11"/>
  <c r="J34" i="11" s="1"/>
  <c r="H28" i="11"/>
  <c r="J28" i="11" s="1"/>
  <c r="H24" i="11"/>
  <c r="J24" i="11" s="1"/>
  <c r="H18" i="11"/>
  <c r="J18" i="11" s="1"/>
  <c r="H14" i="11"/>
  <c r="J14" i="11" s="1"/>
  <c r="H33" i="11"/>
  <c r="J33" i="11" s="1"/>
  <c r="J13" i="10"/>
  <c r="D24" i="10"/>
  <c r="C24" i="10" s="1"/>
  <c r="K14" i="10"/>
  <c r="J17" i="10"/>
  <c r="J14" i="10"/>
  <c r="D25" i="10"/>
  <c r="C25" i="10" s="1"/>
  <c r="J16" i="10"/>
  <c r="D27" i="10"/>
  <c r="C27" i="10" s="1"/>
  <c r="K15" i="10"/>
  <c r="K17" i="10"/>
  <c r="D26" i="10"/>
  <c r="C26" i="10" s="1"/>
  <c r="J15" i="10"/>
  <c r="I804" i="6"/>
  <c r="I803" i="6"/>
  <c r="I802" i="6"/>
  <c r="I801" i="6"/>
  <c r="I800" i="6"/>
  <c r="I799" i="6"/>
  <c r="I798" i="6"/>
  <c r="I796" i="6"/>
  <c r="I794" i="6"/>
  <c r="I793" i="6"/>
  <c r="I795" i="6"/>
  <c r="I792" i="6"/>
  <c r="I790" i="6"/>
  <c r="I788" i="6"/>
  <c r="I797" i="6"/>
  <c r="I787" i="6"/>
  <c r="I791" i="6"/>
  <c r="I786" i="6"/>
  <c r="I784" i="6"/>
  <c r="I782" i="6"/>
  <c r="I780" i="6"/>
  <c r="I778" i="6"/>
  <c r="I789" i="6"/>
  <c r="I776" i="6"/>
  <c r="I775" i="6"/>
  <c r="I783" i="6"/>
  <c r="I781" i="6"/>
  <c r="I777" i="6"/>
  <c r="I773" i="6"/>
  <c r="I771" i="6"/>
  <c r="I769" i="6"/>
  <c r="I767" i="6"/>
  <c r="I765" i="6"/>
  <c r="I763" i="6"/>
  <c r="I761" i="6"/>
  <c r="I759" i="6"/>
  <c r="I757" i="6"/>
  <c r="I755" i="6"/>
  <c r="I754" i="6"/>
  <c r="I753" i="6"/>
  <c r="I752" i="6"/>
  <c r="I785" i="6"/>
  <c r="I779" i="6"/>
  <c r="I770" i="6"/>
  <c r="I764" i="6"/>
  <c r="I756" i="6"/>
  <c r="I750" i="6"/>
  <c r="I768" i="6"/>
  <c r="I758" i="6"/>
  <c r="I774" i="6"/>
  <c r="I766" i="6"/>
  <c r="I760" i="6"/>
  <c r="I751" i="6"/>
  <c r="I749" i="6"/>
  <c r="I745" i="6"/>
  <c r="I762" i="6"/>
  <c r="I748" i="6"/>
  <c r="I744" i="6"/>
  <c r="I742" i="6"/>
  <c r="I740" i="6"/>
  <c r="I738" i="6"/>
  <c r="I736" i="6"/>
  <c r="I734" i="6"/>
  <c r="I747" i="6"/>
  <c r="I772" i="6"/>
  <c r="I746" i="6"/>
  <c r="I743" i="6"/>
  <c r="I741" i="6"/>
  <c r="I739" i="6"/>
  <c r="I737" i="6"/>
  <c r="I735" i="6"/>
  <c r="I733" i="6"/>
  <c r="I731" i="6"/>
  <c r="I729" i="6"/>
  <c r="I727" i="6"/>
  <c r="I725" i="6"/>
  <c r="I726" i="6"/>
  <c r="I719" i="6"/>
  <c r="I732" i="6"/>
  <c r="I724" i="6"/>
  <c r="I721" i="6"/>
  <c r="I718" i="6"/>
  <c r="I713" i="6"/>
  <c r="I709" i="6"/>
  <c r="I707" i="6"/>
  <c r="I705" i="6"/>
  <c r="I703" i="6"/>
  <c r="I730" i="6"/>
  <c r="I723" i="6"/>
  <c r="I720" i="6"/>
  <c r="I715" i="6"/>
  <c r="I712" i="6"/>
  <c r="I728" i="6"/>
  <c r="I722" i="6"/>
  <c r="I710" i="6"/>
  <c r="I701" i="6"/>
  <c r="I717" i="6"/>
  <c r="I700" i="6"/>
  <c r="I683" i="6"/>
  <c r="I682" i="6"/>
  <c r="I681" i="6"/>
  <c r="I680" i="6"/>
  <c r="I716" i="6"/>
  <c r="I714" i="6"/>
  <c r="I706" i="6"/>
  <c r="I704" i="6"/>
  <c r="I702" i="6"/>
  <c r="I699" i="6"/>
  <c r="I697" i="6"/>
  <c r="I695" i="6"/>
  <c r="I693" i="6"/>
  <c r="I691" i="6"/>
  <c r="I689" i="6"/>
  <c r="I687" i="6"/>
  <c r="I685" i="6"/>
  <c r="I711" i="6"/>
  <c r="I708" i="6"/>
  <c r="I696" i="6"/>
  <c r="I692" i="6"/>
  <c r="I684" i="6"/>
  <c r="I678" i="6"/>
  <c r="I676" i="6"/>
  <c r="I674" i="6"/>
  <c r="I672" i="6"/>
  <c r="I670" i="6"/>
  <c r="I668" i="6"/>
  <c r="I666" i="6"/>
  <c r="I664" i="6"/>
  <c r="I662" i="6"/>
  <c r="I660" i="6"/>
  <c r="I658" i="6"/>
  <c r="I656" i="6"/>
  <c r="I654" i="6"/>
  <c r="I652" i="6"/>
  <c r="I650" i="6"/>
  <c r="I648" i="6"/>
  <c r="I646" i="6"/>
  <c r="I644" i="6"/>
  <c r="I642" i="6"/>
  <c r="I641" i="6"/>
  <c r="I640" i="6"/>
  <c r="I639" i="6"/>
  <c r="I638" i="6"/>
  <c r="I637" i="6"/>
  <c r="I636" i="6"/>
  <c r="I635" i="6"/>
  <c r="I634" i="6"/>
  <c r="I633" i="6"/>
  <c r="I632" i="6"/>
  <c r="I698" i="6"/>
  <c r="I690" i="6"/>
  <c r="I688" i="6"/>
  <c r="I679" i="6"/>
  <c r="I677" i="6"/>
  <c r="I675" i="6"/>
  <c r="I673" i="6"/>
  <c r="I671" i="6"/>
  <c r="I669" i="6"/>
  <c r="I667" i="6"/>
  <c r="I665" i="6"/>
  <c r="I663" i="6"/>
  <c r="I661" i="6"/>
  <c r="I659" i="6"/>
  <c r="I657" i="6"/>
  <c r="I655" i="6"/>
  <c r="I694" i="6"/>
  <c r="I686" i="6"/>
  <c r="I649" i="6"/>
  <c r="I651" i="6"/>
  <c r="I643" i="6"/>
  <c r="I631" i="6"/>
  <c r="I629" i="6"/>
  <c r="I627" i="6"/>
  <c r="I625" i="6"/>
  <c r="I623" i="6"/>
  <c r="I621" i="6"/>
  <c r="I619" i="6"/>
  <c r="I617" i="6"/>
  <c r="I615" i="6"/>
  <c r="I613" i="6"/>
  <c r="I611" i="6"/>
  <c r="I653" i="6"/>
  <c r="I645" i="6"/>
  <c r="I647" i="6"/>
  <c r="I630" i="6"/>
  <c r="I628" i="6"/>
  <c r="I626" i="6"/>
  <c r="I624" i="6"/>
  <c r="I622" i="6"/>
  <c r="I620" i="6"/>
  <c r="I618" i="6"/>
  <c r="I616" i="6"/>
  <c r="I614" i="6"/>
  <c r="I612" i="6"/>
  <c r="I610" i="6"/>
  <c r="I608" i="6"/>
  <c r="I606" i="6"/>
  <c r="I601" i="6"/>
  <c r="I598" i="6"/>
  <c r="I593" i="6"/>
  <c r="I590" i="6"/>
  <c r="I603" i="6"/>
  <c r="I600" i="6"/>
  <c r="I595" i="6"/>
  <c r="I592" i="6"/>
  <c r="I605" i="6"/>
  <c r="I602" i="6"/>
  <c r="I597" i="6"/>
  <c r="I594" i="6"/>
  <c r="I589" i="6"/>
  <c r="I587" i="6"/>
  <c r="I585" i="6"/>
  <c r="I583" i="6"/>
  <c r="I581" i="6"/>
  <c r="I579" i="6"/>
  <c r="I577" i="6"/>
  <c r="I609" i="6"/>
  <c r="I607" i="6"/>
  <c r="I604" i="6"/>
  <c r="I599" i="6"/>
  <c r="I596" i="6"/>
  <c r="I591" i="6"/>
  <c r="I588" i="6"/>
  <c r="I584" i="6"/>
  <c r="I576" i="6"/>
  <c r="I573" i="6"/>
  <c r="I570" i="6"/>
  <c r="I565" i="6"/>
  <c r="I562" i="6"/>
  <c r="I556" i="6"/>
  <c r="I582" i="6"/>
  <c r="I575" i="6"/>
  <c r="I572" i="6"/>
  <c r="I567" i="6"/>
  <c r="I564" i="6"/>
  <c r="I559" i="6"/>
  <c r="I580" i="6"/>
  <c r="I574" i="6"/>
  <c r="I569" i="6"/>
  <c r="I566" i="6"/>
  <c r="I561" i="6"/>
  <c r="I558" i="6"/>
  <c r="I557" i="6"/>
  <c r="I586" i="6"/>
  <c r="I578" i="6"/>
  <c r="I571" i="6"/>
  <c r="I568" i="6"/>
  <c r="I563" i="6"/>
  <c r="I560" i="6"/>
  <c r="I535" i="6"/>
  <c r="I534" i="6"/>
  <c r="I533" i="6"/>
  <c r="I532" i="6"/>
  <c r="I531" i="6"/>
  <c r="I530" i="6"/>
  <c r="I555" i="6"/>
  <c r="I554" i="6"/>
  <c r="I553" i="6"/>
  <c r="I552" i="6"/>
  <c r="I551" i="6"/>
  <c r="I550" i="6"/>
  <c r="I549" i="6"/>
  <c r="I548" i="6"/>
  <c r="I547" i="6"/>
  <c r="I546" i="6"/>
  <c r="I545" i="6"/>
  <c r="I544" i="6"/>
  <c r="I543" i="6"/>
  <c r="I542" i="6"/>
  <c r="I541" i="6"/>
  <c r="I540" i="6"/>
  <c r="I539" i="6"/>
  <c r="I538" i="6"/>
  <c r="I537" i="6"/>
  <c r="I536" i="6"/>
  <c r="I487" i="6"/>
  <c r="I486" i="6"/>
  <c r="I485" i="6"/>
  <c r="I484" i="6"/>
  <c r="I483" i="6"/>
  <c r="I482"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1" i="6"/>
  <c r="I390" i="6"/>
  <c r="I389" i="6"/>
  <c r="I388" i="6"/>
  <c r="I387" i="6"/>
  <c r="I386" i="6"/>
  <c r="I385" i="6"/>
  <c r="I384" i="6"/>
  <c r="I383" i="6"/>
  <c r="I382" i="6"/>
  <c r="I381" i="6"/>
  <c r="I380" i="6"/>
  <c r="I379" i="6"/>
  <c r="I378" i="6"/>
  <c r="I377" i="6"/>
  <c r="I376" i="6"/>
  <c r="I392" i="6"/>
  <c r="I393"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14" i="6"/>
  <c r="I11" i="6"/>
  <c r="I9"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3" i="6"/>
  <c r="I12" i="6"/>
  <c r="I10" i="6"/>
  <c r="J235" i="6"/>
  <c r="J239" i="6"/>
  <c r="J243" i="6"/>
  <c r="J247" i="6"/>
  <c r="J251" i="6"/>
  <c r="J255" i="6"/>
  <c r="J259" i="6"/>
  <c r="J263" i="6"/>
  <c r="J267" i="6"/>
  <c r="J271" i="6"/>
  <c r="J275" i="6"/>
  <c r="J279" i="6"/>
  <c r="J283" i="6"/>
  <c r="J287" i="6"/>
  <c r="J291" i="6"/>
  <c r="J295" i="6"/>
  <c r="J299" i="6"/>
  <c r="J303" i="6"/>
  <c r="J307" i="6"/>
  <c r="J311" i="6"/>
  <c r="J315" i="6"/>
  <c r="J221" i="6"/>
  <c r="J225" i="6"/>
  <c r="J229" i="6"/>
  <c r="J233" i="6"/>
  <c r="J319" i="6"/>
  <c r="J323" i="6"/>
  <c r="J327" i="6"/>
  <c r="J331" i="6"/>
  <c r="J335" i="6"/>
  <c r="J339" i="6"/>
  <c r="J343" i="6"/>
  <c r="J347" i="6"/>
  <c r="J351" i="6"/>
  <c r="J355" i="6"/>
  <c r="J359" i="6"/>
  <c r="J363" i="6"/>
  <c r="J367" i="6"/>
  <c r="J371" i="6"/>
  <c r="J373" i="6"/>
  <c r="J376" i="6"/>
  <c r="J380" i="6"/>
  <c r="J384" i="6"/>
  <c r="J388" i="6"/>
  <c r="J392" i="6"/>
  <c r="J395" i="6"/>
  <c r="J399" i="6"/>
  <c r="J403" i="6"/>
  <c r="J407" i="6"/>
  <c r="J411" i="6"/>
  <c r="J415" i="6"/>
  <c r="J419" i="6"/>
  <c r="J423" i="6"/>
  <c r="J427" i="6"/>
  <c r="J431" i="6"/>
  <c r="J435" i="6"/>
  <c r="J439" i="6"/>
  <c r="J443" i="6"/>
  <c r="J447" i="6"/>
  <c r="J451" i="6"/>
  <c r="J455" i="6"/>
  <c r="J459" i="6"/>
  <c r="J463" i="6"/>
  <c r="J467" i="6"/>
  <c r="J471" i="6"/>
  <c r="J475" i="6"/>
  <c r="J479" i="6"/>
  <c r="J491" i="6"/>
  <c r="J495" i="6"/>
  <c r="J499" i="6"/>
  <c r="J503" i="6"/>
  <c r="J507" i="6"/>
  <c r="J511" i="6"/>
  <c r="J515" i="6"/>
  <c r="J519" i="6"/>
  <c r="J523" i="6"/>
  <c r="J527" i="6"/>
  <c r="J483" i="6"/>
  <c r="J487" i="6"/>
  <c r="J539" i="6"/>
  <c r="J543" i="6"/>
  <c r="J547" i="6"/>
  <c r="J551" i="6"/>
  <c r="J533" i="6"/>
  <c r="J559" i="6"/>
  <c r="J581" i="6"/>
  <c r="J583" i="6"/>
  <c r="J555" i="6"/>
  <c r="J577" i="6"/>
  <c r="J569" i="6"/>
  <c r="J579" i="6"/>
  <c r="J560" i="6"/>
  <c r="J568" i="6"/>
  <c r="J576" i="6"/>
  <c r="J584" i="6"/>
  <c r="J595" i="6"/>
  <c r="J593" i="6"/>
  <c r="J668" i="6"/>
  <c r="J592" i="6"/>
  <c r="J600" i="6"/>
  <c r="J608" i="6"/>
  <c r="J616" i="6"/>
  <c r="J624" i="6"/>
  <c r="J654" i="6"/>
  <c r="J613" i="6"/>
  <c r="J621" i="6"/>
  <c r="J629" i="6"/>
  <c r="J650" i="6"/>
  <c r="J674" i="6"/>
  <c r="J690" i="6"/>
  <c r="J649" i="6"/>
  <c r="J657" i="6"/>
  <c r="J665" i="6"/>
  <c r="J673" i="6"/>
  <c r="J684" i="6"/>
  <c r="J634" i="6"/>
  <c r="J638" i="6"/>
  <c r="J694" i="6"/>
  <c r="J701" i="6"/>
  <c r="J681" i="6"/>
  <c r="J687" i="6"/>
  <c r="J695" i="6"/>
  <c r="J709" i="6"/>
  <c r="J706" i="6"/>
  <c r="J725" i="6"/>
  <c r="J737" i="6"/>
  <c r="J745" i="6"/>
  <c r="J752" i="6"/>
  <c r="J716" i="6"/>
  <c r="J724" i="6"/>
  <c r="J732" i="6"/>
  <c r="J740" i="6"/>
  <c r="J747" i="6"/>
  <c r="J759" i="6"/>
  <c r="J765" i="6"/>
  <c r="J762" i="6"/>
  <c r="J770" i="6"/>
  <c r="J754" i="6"/>
  <c r="J773" i="6"/>
  <c r="J777" i="6"/>
  <c r="J785" i="6"/>
  <c r="J784" i="6"/>
  <c r="J800" i="6"/>
  <c r="J793" i="6"/>
  <c r="J801" i="6"/>
  <c r="J803" i="6"/>
  <c r="J213" i="6"/>
  <c r="J209" i="6"/>
  <c r="J205" i="6"/>
  <c r="J201" i="6"/>
  <c r="J197" i="6"/>
  <c r="J193" i="6"/>
  <c r="J189" i="6"/>
  <c r="J185" i="6"/>
  <c r="J181" i="6"/>
  <c r="J177" i="6"/>
  <c r="J173" i="6"/>
  <c r="J169" i="6"/>
  <c r="J165" i="6"/>
  <c r="J161" i="6"/>
  <c r="J157" i="6"/>
  <c r="J153" i="6"/>
  <c r="J149" i="6"/>
  <c r="J145" i="6"/>
  <c r="J141" i="6"/>
  <c r="J137" i="6"/>
  <c r="J133" i="6"/>
  <c r="J129" i="6"/>
  <c r="J125" i="6"/>
  <c r="J121" i="6"/>
  <c r="J117" i="6"/>
  <c r="J113" i="6"/>
  <c r="J109" i="6"/>
  <c r="J105" i="6"/>
  <c r="J101" i="6"/>
  <c r="J97" i="6"/>
  <c r="J93" i="6"/>
  <c r="J89" i="6"/>
  <c r="J85" i="6"/>
  <c r="J81" i="6"/>
  <c r="J77" i="6"/>
  <c r="J73" i="6"/>
  <c r="J69" i="6"/>
  <c r="J65" i="6"/>
  <c r="J61" i="6"/>
  <c r="J57" i="6"/>
  <c r="J53" i="6"/>
  <c r="J49" i="6"/>
  <c r="J45" i="6"/>
  <c r="J41" i="6"/>
  <c r="AI5" i="6"/>
  <c r="S5" i="6"/>
  <c r="AD5" i="6"/>
  <c r="N5" i="6"/>
  <c r="AK5" i="6"/>
  <c r="U5" i="6"/>
  <c r="G38" i="6"/>
  <c r="G30" i="6"/>
  <c r="G22" i="6"/>
  <c r="G14" i="6"/>
  <c r="AF5" i="6"/>
  <c r="P5" i="6"/>
  <c r="J236" i="6"/>
  <c r="J240" i="6"/>
  <c r="J244" i="6"/>
  <c r="J248" i="6"/>
  <c r="J252" i="6"/>
  <c r="J256" i="6"/>
  <c r="J260" i="6"/>
  <c r="J264" i="6"/>
  <c r="J268" i="6"/>
  <c r="J272" i="6"/>
  <c r="J276" i="6"/>
  <c r="J280" i="6"/>
  <c r="J284" i="6"/>
  <c r="J288" i="6"/>
  <c r="J292" i="6"/>
  <c r="J296" i="6"/>
  <c r="J300" i="6"/>
  <c r="J304" i="6"/>
  <c r="J308" i="6"/>
  <c r="J312" i="6"/>
  <c r="J316" i="6"/>
  <c r="J222" i="6"/>
  <c r="J226" i="6"/>
  <c r="J230" i="6"/>
  <c r="J320" i="6"/>
  <c r="J324" i="6"/>
  <c r="J328" i="6"/>
  <c r="J332" i="6"/>
  <c r="J336" i="6"/>
  <c r="J340" i="6"/>
  <c r="J344" i="6"/>
  <c r="J348" i="6"/>
  <c r="J352" i="6"/>
  <c r="J356" i="6"/>
  <c r="J360" i="6"/>
  <c r="J364" i="6"/>
  <c r="J368" i="6"/>
  <c r="J372" i="6"/>
  <c r="J374" i="6"/>
  <c r="J377" i="6"/>
  <c r="J381" i="6"/>
  <c r="J385" i="6"/>
  <c r="J389" i="6"/>
  <c r="J396" i="6"/>
  <c r="J400" i="6"/>
  <c r="J404" i="6"/>
  <c r="J408" i="6"/>
  <c r="J412" i="6"/>
  <c r="J416" i="6"/>
  <c r="J420" i="6"/>
  <c r="J424" i="6"/>
  <c r="J428" i="6"/>
  <c r="J432" i="6"/>
  <c r="J436" i="6"/>
  <c r="J440" i="6"/>
  <c r="J444" i="6"/>
  <c r="J448" i="6"/>
  <c r="J452" i="6"/>
  <c r="J456" i="6"/>
  <c r="J460" i="6"/>
  <c r="J464" i="6"/>
  <c r="J468" i="6"/>
  <c r="J472" i="6"/>
  <c r="J476" i="6"/>
  <c r="J480" i="6"/>
  <c r="J488" i="6"/>
  <c r="J492" i="6"/>
  <c r="J496" i="6"/>
  <c r="J500" i="6"/>
  <c r="J504" i="6"/>
  <c r="J508" i="6"/>
  <c r="J512" i="6"/>
  <c r="J516" i="6"/>
  <c r="J520" i="6"/>
  <c r="J524" i="6"/>
  <c r="J528" i="6"/>
  <c r="J484" i="6"/>
  <c r="J536" i="6"/>
  <c r="J540" i="6"/>
  <c r="J544" i="6"/>
  <c r="J548" i="6"/>
  <c r="J552" i="6"/>
  <c r="J530" i="6"/>
  <c r="J534" i="6"/>
  <c r="J573" i="6"/>
  <c r="J557" i="6"/>
  <c r="J561" i="6"/>
  <c r="J562" i="6"/>
  <c r="J570" i="6"/>
  <c r="J578" i="6"/>
  <c r="J586" i="6"/>
  <c r="J607" i="6"/>
  <c r="J605" i="6"/>
  <c r="J648" i="6"/>
  <c r="J672" i="6"/>
  <c r="J594" i="6"/>
  <c r="J602" i="6"/>
  <c r="J610" i="6"/>
  <c r="J618" i="6"/>
  <c r="J626" i="6"/>
  <c r="J658" i="6"/>
  <c r="J644" i="6"/>
  <c r="J656" i="6"/>
  <c r="J615" i="6"/>
  <c r="J623" i="6"/>
  <c r="J631" i="6"/>
  <c r="J676" i="6"/>
  <c r="J643" i="6"/>
  <c r="J651" i="6"/>
  <c r="J659" i="6"/>
  <c r="J667" i="6"/>
  <c r="J675" i="6"/>
  <c r="J692" i="6"/>
  <c r="J635" i="6"/>
  <c r="J639" i="6"/>
  <c r="J696" i="6"/>
  <c r="J682" i="6"/>
  <c r="J689" i="6"/>
  <c r="J697" i="6"/>
  <c r="J703" i="6"/>
  <c r="J708" i="6"/>
  <c r="J717" i="6"/>
  <c r="J727" i="6"/>
  <c r="J729" i="6"/>
  <c r="J739" i="6"/>
  <c r="J763" i="6"/>
  <c r="J718" i="6"/>
  <c r="J726" i="6"/>
  <c r="J734" i="6"/>
  <c r="J742" i="6"/>
  <c r="J761" i="6"/>
  <c r="J756" i="6"/>
  <c r="J764" i="6"/>
  <c r="J772" i="6"/>
  <c r="J767" i="6"/>
  <c r="J802" i="6"/>
  <c r="J779" i="6"/>
  <c r="J787" i="6"/>
  <c r="J778" i="6"/>
  <c r="J786" i="6"/>
  <c r="J788" i="6"/>
  <c r="J795" i="6"/>
  <c r="J794" i="6"/>
  <c r="J804" i="6"/>
  <c r="G219" i="6"/>
  <c r="J212" i="6"/>
  <c r="J208" i="6"/>
  <c r="J204" i="6"/>
  <c r="J200" i="6"/>
  <c r="J196" i="6"/>
  <c r="J192" i="6"/>
  <c r="J188" i="6"/>
  <c r="J184" i="6"/>
  <c r="J180" i="6"/>
  <c r="J176" i="6"/>
  <c r="J172" i="6"/>
  <c r="J168" i="6"/>
  <c r="J164" i="6"/>
  <c r="J160" i="6"/>
  <c r="J156" i="6"/>
  <c r="J152" i="6"/>
  <c r="J148" i="6"/>
  <c r="J144" i="6"/>
  <c r="J140" i="6"/>
  <c r="J136" i="6"/>
  <c r="J132" i="6"/>
  <c r="J128" i="6"/>
  <c r="J124" i="6"/>
  <c r="J120" i="6"/>
  <c r="J116" i="6"/>
  <c r="J112" i="6"/>
  <c r="J108" i="6"/>
  <c r="J104" i="6"/>
  <c r="J100" i="6"/>
  <c r="J96" i="6"/>
  <c r="J92" i="6"/>
  <c r="J88" i="6"/>
  <c r="J84" i="6"/>
  <c r="J80" i="6"/>
  <c r="J76" i="6"/>
  <c r="J72" i="6"/>
  <c r="J68" i="6"/>
  <c r="J64" i="6"/>
  <c r="J60" i="6"/>
  <c r="J56" i="6"/>
  <c r="J52" i="6"/>
  <c r="J48" i="6"/>
  <c r="J44" i="6"/>
  <c r="J40" i="6"/>
  <c r="G37" i="6"/>
  <c r="J37" i="6" s="1"/>
  <c r="G29" i="6"/>
  <c r="J29" i="6" s="1"/>
  <c r="G21" i="6"/>
  <c r="J21" i="6" s="1"/>
  <c r="G13" i="6"/>
  <c r="J13" i="6" s="1"/>
  <c r="AE5" i="6"/>
  <c r="O5" i="6"/>
  <c r="G36" i="6"/>
  <c r="J36" i="6" s="1"/>
  <c r="G28" i="6"/>
  <c r="J28" i="6" s="1"/>
  <c r="G20" i="6"/>
  <c r="J20" i="6" s="1"/>
  <c r="G12" i="6"/>
  <c r="J12" i="6" s="1"/>
  <c r="Z5" i="6"/>
  <c r="G39" i="6"/>
  <c r="J39" i="6" s="1"/>
  <c r="G31" i="6"/>
  <c r="J31" i="6" s="1"/>
  <c r="G23" i="6"/>
  <c r="J23" i="6" s="1"/>
  <c r="G15" i="6"/>
  <c r="J15" i="6" s="1"/>
  <c r="AG5" i="6"/>
  <c r="Q5" i="6"/>
  <c r="AB5" i="6"/>
  <c r="L5" i="6"/>
  <c r="J237" i="6"/>
  <c r="J241" i="6"/>
  <c r="J245" i="6"/>
  <c r="J249" i="6"/>
  <c r="J253" i="6"/>
  <c r="J257" i="6"/>
  <c r="J261" i="6"/>
  <c r="J265" i="6"/>
  <c r="J269" i="6"/>
  <c r="J273" i="6"/>
  <c r="J277" i="6"/>
  <c r="J281" i="6"/>
  <c r="J285" i="6"/>
  <c r="J289" i="6"/>
  <c r="J293" i="6"/>
  <c r="J297" i="6"/>
  <c r="J301" i="6"/>
  <c r="J305" i="6"/>
  <c r="J309" i="6"/>
  <c r="J313" i="6"/>
  <c r="J219" i="6"/>
  <c r="J223" i="6"/>
  <c r="J227" i="6"/>
  <c r="J231" i="6"/>
  <c r="J317" i="6"/>
  <c r="J321" i="6"/>
  <c r="J325" i="6"/>
  <c r="J329" i="6"/>
  <c r="J333" i="6"/>
  <c r="J337" i="6"/>
  <c r="J341" i="6"/>
  <c r="J345" i="6"/>
  <c r="J349" i="6"/>
  <c r="J353" i="6"/>
  <c r="J357" i="6"/>
  <c r="J361" i="6"/>
  <c r="J365" i="6"/>
  <c r="J369" i="6"/>
  <c r="J375" i="6"/>
  <c r="J378" i="6"/>
  <c r="J382" i="6"/>
  <c r="J386" i="6"/>
  <c r="J390" i="6"/>
  <c r="J397" i="6"/>
  <c r="J401" i="6"/>
  <c r="J405" i="6"/>
  <c r="J409" i="6"/>
  <c r="J413" i="6"/>
  <c r="J417" i="6"/>
  <c r="J421" i="6"/>
  <c r="J425" i="6"/>
  <c r="J429" i="6"/>
  <c r="J433" i="6"/>
  <c r="J437" i="6"/>
  <c r="J441" i="6"/>
  <c r="J445" i="6"/>
  <c r="J449" i="6"/>
  <c r="J453" i="6"/>
  <c r="J457" i="6"/>
  <c r="J461" i="6"/>
  <c r="J465" i="6"/>
  <c r="J469" i="6"/>
  <c r="J473" i="6"/>
  <c r="J477" i="6"/>
  <c r="J481" i="6"/>
  <c r="J489" i="6"/>
  <c r="J493" i="6"/>
  <c r="J497" i="6"/>
  <c r="J501" i="6"/>
  <c r="J505" i="6"/>
  <c r="J509" i="6"/>
  <c r="J513" i="6"/>
  <c r="J517" i="6"/>
  <c r="J521" i="6"/>
  <c r="J525" i="6"/>
  <c r="J529" i="6"/>
  <c r="J485" i="6"/>
  <c r="J537" i="6"/>
  <c r="J541" i="6"/>
  <c r="J545" i="6"/>
  <c r="J549" i="6"/>
  <c r="J553" i="6"/>
  <c r="J531" i="6"/>
  <c r="J535" i="6"/>
  <c r="J575" i="6"/>
  <c r="J565" i="6"/>
  <c r="J571" i="6"/>
  <c r="J585" i="6"/>
  <c r="J587" i="6"/>
  <c r="J564" i="6"/>
  <c r="J572" i="6"/>
  <c r="J580" i="6"/>
  <c r="J599" i="6"/>
  <c r="J597" i="6"/>
  <c r="J588" i="6"/>
  <c r="J596" i="6"/>
  <c r="J604" i="6"/>
  <c r="J612" i="6"/>
  <c r="J620" i="6"/>
  <c r="J628" i="6"/>
  <c r="J646" i="6"/>
  <c r="J666" i="6"/>
  <c r="J664" i="6"/>
  <c r="J617" i="6"/>
  <c r="J625" i="6"/>
  <c r="J642" i="6"/>
  <c r="J662" i="6"/>
  <c r="J678" i="6"/>
  <c r="J645" i="6"/>
  <c r="J653" i="6"/>
  <c r="J661" i="6"/>
  <c r="J669" i="6"/>
  <c r="J677" i="6"/>
  <c r="J632" i="6"/>
  <c r="J636" i="6"/>
  <c r="J640" i="6"/>
  <c r="J698" i="6"/>
  <c r="J713" i="6"/>
  <c r="J683" i="6"/>
  <c r="J691" i="6"/>
  <c r="J699" i="6"/>
  <c r="J705" i="6"/>
  <c r="J731" i="6"/>
  <c r="J702" i="6"/>
  <c r="J710" i="6"/>
  <c r="J719" i="6"/>
  <c r="J748" i="6"/>
  <c r="J741" i="6"/>
  <c r="J750" i="6"/>
  <c r="J712" i="6"/>
  <c r="J720" i="6"/>
  <c r="J728" i="6"/>
  <c r="J736" i="6"/>
  <c r="J744" i="6"/>
  <c r="J749" i="6"/>
  <c r="J758" i="6"/>
  <c r="J766" i="6"/>
  <c r="J774" i="6"/>
  <c r="J769" i="6"/>
  <c r="J775" i="6"/>
  <c r="J781" i="6"/>
  <c r="J780" i="6"/>
  <c r="J789" i="6"/>
  <c r="J790" i="6"/>
  <c r="J797" i="6"/>
  <c r="J796" i="6"/>
  <c r="J798" i="6"/>
  <c r="G217" i="6"/>
  <c r="J217" i="6" s="1"/>
  <c r="J211" i="6"/>
  <c r="J207" i="6"/>
  <c r="J203" i="6"/>
  <c r="J199" i="6"/>
  <c r="J195" i="6"/>
  <c r="J191" i="6"/>
  <c r="J187" i="6"/>
  <c r="J183" i="6"/>
  <c r="J179" i="6"/>
  <c r="J175" i="6"/>
  <c r="J171" i="6"/>
  <c r="J167" i="6"/>
  <c r="J163" i="6"/>
  <c r="J159" i="6"/>
  <c r="J155" i="6"/>
  <c r="J151" i="6"/>
  <c r="J147" i="6"/>
  <c r="J143" i="6"/>
  <c r="J139" i="6"/>
  <c r="J135" i="6"/>
  <c r="J131" i="6"/>
  <c r="J127" i="6"/>
  <c r="J123" i="6"/>
  <c r="J119" i="6"/>
  <c r="J115" i="6"/>
  <c r="J111" i="6"/>
  <c r="J107" i="6"/>
  <c r="J103" i="6"/>
  <c r="J99" i="6"/>
  <c r="J95" i="6"/>
  <c r="J91" i="6"/>
  <c r="J87" i="6"/>
  <c r="J83" i="6"/>
  <c r="J79" i="6"/>
  <c r="J75" i="6"/>
  <c r="J71" i="6"/>
  <c r="J67" i="6"/>
  <c r="J63" i="6"/>
  <c r="J59" i="6"/>
  <c r="J55" i="6"/>
  <c r="J51" i="6"/>
  <c r="J47" i="6"/>
  <c r="J43" i="6"/>
  <c r="K5" i="6"/>
  <c r="AA5" i="6"/>
  <c r="G218" i="6"/>
  <c r="J218" i="6" s="1"/>
  <c r="AL5" i="6"/>
  <c r="V5" i="6"/>
  <c r="AC5" i="6"/>
  <c r="M5" i="6"/>
  <c r="G34" i="6"/>
  <c r="J34" i="6" s="1"/>
  <c r="G26" i="6"/>
  <c r="J26" i="6" s="1"/>
  <c r="G18" i="6"/>
  <c r="J18" i="6" s="1"/>
  <c r="G10" i="6"/>
  <c r="J10" i="6" s="1"/>
  <c r="X5" i="6"/>
  <c r="J234" i="6"/>
  <c r="J238" i="6"/>
  <c r="J242" i="6"/>
  <c r="J246" i="6"/>
  <c r="J250" i="6"/>
  <c r="J254" i="6"/>
  <c r="J258" i="6"/>
  <c r="J262" i="6"/>
  <c r="J266" i="6"/>
  <c r="J270" i="6"/>
  <c r="J274" i="6"/>
  <c r="J278" i="6"/>
  <c r="J282" i="6"/>
  <c r="J286" i="6"/>
  <c r="J290" i="6"/>
  <c r="J294" i="6"/>
  <c r="J298" i="6"/>
  <c r="J302" i="6"/>
  <c r="J306" i="6"/>
  <c r="J310" i="6"/>
  <c r="J314" i="6"/>
  <c r="J216" i="6"/>
  <c r="J220" i="6"/>
  <c r="J224" i="6"/>
  <c r="J228" i="6"/>
  <c r="J232" i="6"/>
  <c r="J318" i="6"/>
  <c r="J322" i="6"/>
  <c r="J326" i="6"/>
  <c r="J330" i="6"/>
  <c r="J334" i="6"/>
  <c r="J338" i="6"/>
  <c r="J342" i="6"/>
  <c r="J346" i="6"/>
  <c r="J350" i="6"/>
  <c r="J354" i="6"/>
  <c r="J358" i="6"/>
  <c r="J362" i="6"/>
  <c r="J366" i="6"/>
  <c r="J370" i="6"/>
  <c r="J393" i="6"/>
  <c r="J379" i="6"/>
  <c r="J383" i="6"/>
  <c r="J387" i="6"/>
  <c r="J391" i="6"/>
  <c r="J394" i="6"/>
  <c r="J398" i="6"/>
  <c r="J402" i="6"/>
  <c r="J406" i="6"/>
  <c r="J410" i="6"/>
  <c r="J414" i="6"/>
  <c r="J418" i="6"/>
  <c r="J422" i="6"/>
  <c r="J426" i="6"/>
  <c r="J430" i="6"/>
  <c r="J434" i="6"/>
  <c r="J438" i="6"/>
  <c r="J442" i="6"/>
  <c r="J446" i="6"/>
  <c r="J450" i="6"/>
  <c r="J454" i="6"/>
  <c r="J458" i="6"/>
  <c r="J462" i="6"/>
  <c r="J466" i="6"/>
  <c r="J470" i="6"/>
  <c r="J474" i="6"/>
  <c r="J478" i="6"/>
  <c r="J490" i="6"/>
  <c r="J494" i="6"/>
  <c r="J498" i="6"/>
  <c r="J502" i="6"/>
  <c r="J506" i="6"/>
  <c r="J510" i="6"/>
  <c r="J514" i="6"/>
  <c r="J518" i="6"/>
  <c r="J522" i="6"/>
  <c r="J526" i="6"/>
  <c r="J482" i="6"/>
  <c r="J486" i="6"/>
  <c r="J538" i="6"/>
  <c r="J542" i="6"/>
  <c r="J546" i="6"/>
  <c r="J550" i="6"/>
  <c r="J554" i="6"/>
  <c r="J532" i="6"/>
  <c r="J556" i="6"/>
  <c r="J567" i="6"/>
  <c r="J563" i="6"/>
  <c r="J558" i="6"/>
  <c r="J566" i="6"/>
  <c r="J574" i="6"/>
  <c r="J582" i="6"/>
  <c r="J603" i="6"/>
  <c r="J601" i="6"/>
  <c r="J591" i="6"/>
  <c r="J589" i="6"/>
  <c r="J609" i="6"/>
  <c r="J660" i="6"/>
  <c r="J590" i="6"/>
  <c r="J598" i="6"/>
  <c r="J606" i="6"/>
  <c r="J614" i="6"/>
  <c r="J622" i="6"/>
  <c r="J630" i="6"/>
  <c r="J652" i="6"/>
  <c r="J611" i="6"/>
  <c r="J619" i="6"/>
  <c r="J627" i="6"/>
  <c r="J670" i="6"/>
  <c r="J688" i="6"/>
  <c r="J647" i="6"/>
  <c r="J655" i="6"/>
  <c r="J663" i="6"/>
  <c r="J671" i="6"/>
  <c r="J679" i="6"/>
  <c r="J633" i="6"/>
  <c r="J637" i="6"/>
  <c r="J641" i="6"/>
  <c r="J686" i="6"/>
  <c r="J700" i="6"/>
  <c r="J715" i="6"/>
  <c r="J680" i="6"/>
  <c r="J685" i="6"/>
  <c r="J693" i="6"/>
  <c r="J707" i="6"/>
  <c r="J721" i="6"/>
  <c r="J733" i="6"/>
  <c r="J704" i="6"/>
  <c r="J711" i="6"/>
  <c r="J723" i="6"/>
  <c r="J735" i="6"/>
  <c r="J743" i="6"/>
  <c r="J755" i="6"/>
  <c r="J746" i="6"/>
  <c r="J714" i="6"/>
  <c r="J722" i="6"/>
  <c r="J730" i="6"/>
  <c r="J738" i="6"/>
  <c r="J751" i="6"/>
  <c r="J757" i="6"/>
  <c r="J760" i="6"/>
  <c r="J768" i="6"/>
  <c r="J753" i="6"/>
  <c r="J771" i="6"/>
  <c r="J776" i="6"/>
  <c r="J783" i="6"/>
  <c r="J782" i="6"/>
  <c r="J791" i="6"/>
  <c r="J792" i="6"/>
  <c r="J799" i="6"/>
  <c r="G215" i="6"/>
  <c r="J215" i="6" s="1"/>
  <c r="J210" i="6"/>
  <c r="J206" i="6"/>
  <c r="J202" i="6"/>
  <c r="J198" i="6"/>
  <c r="J194" i="6"/>
  <c r="J190" i="6"/>
  <c r="J186" i="6"/>
  <c r="J182" i="6"/>
  <c r="J178" i="6"/>
  <c r="J174" i="6"/>
  <c r="J170" i="6"/>
  <c r="J166" i="6"/>
  <c r="J162" i="6"/>
  <c r="J158" i="6"/>
  <c r="J154" i="6"/>
  <c r="J150" i="6"/>
  <c r="J146" i="6"/>
  <c r="J142" i="6"/>
  <c r="J138" i="6"/>
  <c r="J134" i="6"/>
  <c r="J130" i="6"/>
  <c r="J126" i="6"/>
  <c r="J122" i="6"/>
  <c r="J118" i="6"/>
  <c r="J114" i="6"/>
  <c r="J110" i="6"/>
  <c r="J106" i="6"/>
  <c r="J102" i="6"/>
  <c r="J98" i="6"/>
  <c r="J94" i="6"/>
  <c r="J90" i="6"/>
  <c r="J86" i="6"/>
  <c r="J82" i="6"/>
  <c r="J78" i="6"/>
  <c r="J74" i="6"/>
  <c r="J70" i="6"/>
  <c r="J66" i="6"/>
  <c r="J62" i="6"/>
  <c r="J58" i="6"/>
  <c r="J54" i="6"/>
  <c r="J50" i="6"/>
  <c r="J46" i="6"/>
  <c r="J42" i="6"/>
  <c r="G33" i="6"/>
  <c r="J33" i="6" s="1"/>
  <c r="G25" i="6"/>
  <c r="J25" i="6" s="1"/>
  <c r="G17" i="6"/>
  <c r="J17" i="6" s="1"/>
  <c r="G9" i="6"/>
  <c r="J9" i="6" s="1"/>
  <c r="W5" i="6"/>
  <c r="G32" i="6"/>
  <c r="J32" i="6" s="1"/>
  <c r="G24" i="6"/>
  <c r="J24" i="6" s="1"/>
  <c r="G16" i="6"/>
  <c r="J16" i="6" s="1"/>
  <c r="AH5" i="6"/>
  <c r="R5" i="6"/>
  <c r="G35" i="6"/>
  <c r="J35" i="6" s="1"/>
  <c r="G27" i="6"/>
  <c r="J27" i="6" s="1"/>
  <c r="G19" i="6"/>
  <c r="J19" i="6" s="1"/>
  <c r="G11" i="6"/>
  <c r="J11" i="6" s="1"/>
  <c r="Y5" i="6"/>
  <c r="J38" i="6"/>
  <c r="J30" i="6"/>
  <c r="J22" i="6"/>
  <c r="J14" i="6"/>
  <c r="AJ5" i="6"/>
  <c r="T5" i="6"/>
  <c r="W24" i="14" l="1"/>
  <c r="X24" i="14"/>
  <c r="Y24" i="14"/>
  <c r="K17" i="11"/>
  <c r="P17" i="11" s="1"/>
  <c r="K38" i="11"/>
  <c r="P38" i="11" s="1"/>
  <c r="K21" i="11"/>
  <c r="P21" i="11" s="1"/>
  <c r="K47" i="11"/>
  <c r="P47" i="11" s="1"/>
  <c r="K23" i="11"/>
  <c r="P23" i="11" s="1"/>
  <c r="K41" i="11"/>
  <c r="P41" i="11" s="1"/>
  <c r="K22" i="11"/>
  <c r="P22" i="11" s="1"/>
  <c r="K34" i="11"/>
  <c r="P34" i="11" s="1"/>
  <c r="K24" i="11"/>
  <c r="P24" i="11" s="1"/>
  <c r="K43" i="11"/>
  <c r="P43" i="11" s="1"/>
  <c r="K25" i="11"/>
  <c r="P25" i="11" s="1"/>
  <c r="K15" i="11"/>
  <c r="P15" i="11" s="1"/>
  <c r="K27" i="11"/>
  <c r="P27" i="11" s="1"/>
  <c r="K42" i="11"/>
  <c r="P42" i="11" s="1"/>
  <c r="K26" i="11"/>
  <c r="P26" i="11" s="1"/>
  <c r="K39" i="11"/>
  <c r="P39" i="11" s="1"/>
  <c r="K28" i="11"/>
  <c r="P28" i="11" s="1"/>
  <c r="K33" i="11"/>
  <c r="P33" i="11" s="1"/>
  <c r="K16" i="11"/>
  <c r="P16" i="11" s="1"/>
  <c r="K44" i="11"/>
  <c r="P44" i="11" s="1"/>
  <c r="K31" i="11"/>
  <c r="P31" i="11" s="1"/>
  <c r="K48" i="11"/>
  <c r="P48" i="11" s="1"/>
  <c r="K35" i="11"/>
  <c r="P35" i="11" s="1"/>
  <c r="K14" i="11"/>
  <c r="P14" i="11" s="1"/>
  <c r="K40" i="11"/>
  <c r="P40" i="11" s="1"/>
  <c r="K18" i="11"/>
  <c r="P18" i="11" s="1"/>
  <c r="K49" i="11"/>
  <c r="K32" i="11"/>
  <c r="P32" i="11" s="1"/>
  <c r="Q32" i="11" s="1"/>
  <c r="Q35" i="11" l="1"/>
  <c r="Q37" i="11"/>
  <c r="Q19" i="11"/>
  <c r="Q20" i="11"/>
  <c r="Q14" i="11"/>
  <c r="Q29" i="11"/>
  <c r="Q45" i="11"/>
  <c r="Q46" i="11"/>
  <c r="Q30" i="11"/>
  <c r="Q36" i="11"/>
  <c r="Q44" i="11"/>
  <c r="Q39" i="11"/>
  <c r="Q15" i="11"/>
  <c r="Q34" i="11"/>
  <c r="Q47" i="11"/>
  <c r="Q16" i="11"/>
  <c r="Q26" i="11"/>
  <c r="Q25" i="11"/>
  <c r="Q22" i="11"/>
  <c r="Q21" i="11"/>
  <c r="Q18" i="11"/>
  <c r="Q48" i="11"/>
  <c r="Q33" i="11"/>
  <c r="Q42" i="11"/>
  <c r="Q43" i="11"/>
  <c r="Q41" i="11"/>
  <c r="Q38" i="11"/>
  <c r="Q40" i="11"/>
  <c r="Q31" i="11"/>
  <c r="Q28" i="11"/>
  <c r="Q27" i="11"/>
  <c r="Q24" i="11"/>
  <c r="Q23" i="11"/>
  <c r="Q17" i="11"/>
  <c r="B38" i="12" l="1"/>
  <c r="B36" i="12"/>
  <c r="B34" i="12"/>
  <c r="B32" i="12"/>
  <c r="B30" i="12"/>
  <c r="B28" i="12"/>
  <c r="B26" i="12"/>
  <c r="B24" i="12"/>
  <c r="B22" i="12"/>
  <c r="B39" i="12"/>
  <c r="B37" i="12"/>
  <c r="B35" i="12"/>
  <c r="B33" i="12"/>
  <c r="B31" i="12"/>
  <c r="B29" i="12"/>
  <c r="B27" i="12"/>
  <c r="B25" i="12"/>
  <c r="B23" i="12"/>
  <c r="B18" i="12"/>
  <c r="B17" i="12"/>
  <c r="B20" i="12"/>
  <c r="B19" i="12"/>
  <c r="B21" i="12"/>
  <c r="B14" i="12"/>
  <c r="B13" i="12"/>
  <c r="B16" i="12"/>
  <c r="B15" i="12"/>
  <c r="T15" i="12" l="1"/>
  <c r="P15" i="12"/>
  <c r="A55" i="12"/>
  <c r="V15" i="12"/>
  <c r="Q15" i="12"/>
  <c r="U15" i="12"/>
  <c r="D15" i="12"/>
  <c r="S15" i="12"/>
  <c r="C15" i="12"/>
  <c r="R15" i="12"/>
  <c r="A77" i="12"/>
  <c r="T37" i="12"/>
  <c r="P37" i="12"/>
  <c r="S37" i="12"/>
  <c r="D37" i="12"/>
  <c r="V37" i="12"/>
  <c r="R37" i="12"/>
  <c r="C37" i="12"/>
  <c r="U37" i="12"/>
  <c r="Q37" i="12"/>
  <c r="A73" i="12"/>
  <c r="T33" i="12"/>
  <c r="P33" i="12"/>
  <c r="S33" i="12"/>
  <c r="D33" i="12"/>
  <c r="V33" i="12"/>
  <c r="R33" i="12"/>
  <c r="C33" i="12"/>
  <c r="U33" i="12"/>
  <c r="Q33" i="12"/>
  <c r="A63" i="12"/>
  <c r="T23" i="12"/>
  <c r="P23" i="12"/>
  <c r="S23" i="12"/>
  <c r="D23" i="12"/>
  <c r="V23" i="12"/>
  <c r="R23" i="12"/>
  <c r="C23" i="12"/>
  <c r="U23" i="12"/>
  <c r="Q23" i="12"/>
  <c r="A71" i="12"/>
  <c r="T31" i="12"/>
  <c r="P31" i="12"/>
  <c r="S31" i="12"/>
  <c r="D31" i="12"/>
  <c r="V31" i="12"/>
  <c r="R31" i="12"/>
  <c r="C31" i="12"/>
  <c r="U31" i="12"/>
  <c r="Q31" i="12"/>
  <c r="A60" i="12"/>
  <c r="V20" i="12"/>
  <c r="R20" i="12"/>
  <c r="C20" i="12"/>
  <c r="T20" i="12"/>
  <c r="D20" i="12"/>
  <c r="S20" i="12"/>
  <c r="Q20" i="12"/>
  <c r="U20" i="12"/>
  <c r="P20" i="12"/>
  <c r="V14" i="12"/>
  <c r="R14" i="12"/>
  <c r="C14" i="12"/>
  <c r="A54" i="12"/>
  <c r="U14" i="12"/>
  <c r="P14" i="12"/>
  <c r="T14" i="12"/>
  <c r="D14" i="12"/>
  <c r="S14" i="12"/>
  <c r="Q14" i="12"/>
  <c r="T13" i="12"/>
  <c r="P13" i="12"/>
  <c r="A53" i="12"/>
  <c r="U13" i="12"/>
  <c r="D13" i="12"/>
  <c r="S13" i="12"/>
  <c r="C13" i="12"/>
  <c r="R13" i="12"/>
  <c r="V13" i="12"/>
  <c r="Q13" i="12"/>
  <c r="A67" i="12"/>
  <c r="T27" i="12"/>
  <c r="P27" i="12"/>
  <c r="S27" i="12"/>
  <c r="D27" i="12"/>
  <c r="V27" i="12"/>
  <c r="R27" i="12"/>
  <c r="C27" i="12"/>
  <c r="U27" i="12"/>
  <c r="Q27" i="12"/>
  <c r="T17" i="12"/>
  <c r="P17" i="12"/>
  <c r="A57" i="12"/>
  <c r="R17" i="12"/>
  <c r="V17" i="12"/>
  <c r="Q17" i="12"/>
  <c r="U17" i="12"/>
  <c r="D17" i="12"/>
  <c r="S17" i="12"/>
  <c r="C17" i="12"/>
  <c r="A74" i="12"/>
  <c r="V34" i="12"/>
  <c r="R34" i="12"/>
  <c r="C34" i="12"/>
  <c r="U34" i="12"/>
  <c r="Q34" i="12"/>
  <c r="T34" i="12"/>
  <c r="P34" i="12"/>
  <c r="S34" i="12"/>
  <c r="D34" i="12"/>
  <c r="A66" i="12"/>
  <c r="V26" i="12"/>
  <c r="R26" i="12"/>
  <c r="C26" i="12"/>
  <c r="U26" i="12"/>
  <c r="Q26" i="12"/>
  <c r="T26" i="12"/>
  <c r="P26" i="12"/>
  <c r="S26" i="12"/>
  <c r="D26" i="12"/>
  <c r="A75" i="12"/>
  <c r="T35" i="12"/>
  <c r="P35" i="12"/>
  <c r="S35" i="12"/>
  <c r="D35" i="12"/>
  <c r="V35" i="12"/>
  <c r="R35" i="12"/>
  <c r="C35" i="12"/>
  <c r="U35" i="12"/>
  <c r="Q35" i="12"/>
  <c r="A65" i="12"/>
  <c r="T25" i="12"/>
  <c r="P25" i="12"/>
  <c r="S25" i="12"/>
  <c r="D25" i="12"/>
  <c r="V25" i="12"/>
  <c r="R25" i="12"/>
  <c r="C25" i="12"/>
  <c r="U25" i="12"/>
  <c r="Q25" i="12"/>
  <c r="A61" i="12"/>
  <c r="T21" i="12"/>
  <c r="P21" i="12"/>
  <c r="S21" i="12"/>
  <c r="D21" i="12"/>
  <c r="V21" i="12"/>
  <c r="R21" i="12"/>
  <c r="U21" i="12"/>
  <c r="Q21" i="12"/>
  <c r="C21" i="12"/>
  <c r="A78" i="12"/>
  <c r="V38" i="12"/>
  <c r="R38" i="12"/>
  <c r="C38" i="12"/>
  <c r="U38" i="12"/>
  <c r="Q38" i="12"/>
  <c r="T38" i="12"/>
  <c r="P38" i="12"/>
  <c r="S38" i="12"/>
  <c r="D38" i="12"/>
  <c r="A64" i="12"/>
  <c r="V24" i="12"/>
  <c r="R24" i="12"/>
  <c r="C24" i="12"/>
  <c r="U24" i="12"/>
  <c r="Q24" i="12"/>
  <c r="T24" i="12"/>
  <c r="P24" i="12"/>
  <c r="S24" i="12"/>
  <c r="D24" i="12"/>
  <c r="V18" i="12"/>
  <c r="R18" i="12"/>
  <c r="C18" i="12"/>
  <c r="A58" i="12"/>
  <c r="S18" i="12"/>
  <c r="Q18" i="12"/>
  <c r="U18" i="12"/>
  <c r="P18" i="12"/>
  <c r="T18" i="12"/>
  <c r="D18" i="12"/>
  <c r="A69" i="12"/>
  <c r="T29" i="12"/>
  <c r="P29" i="12"/>
  <c r="S29" i="12"/>
  <c r="D29" i="12"/>
  <c r="V29" i="12"/>
  <c r="R29" i="12"/>
  <c r="C29" i="12"/>
  <c r="U29" i="12"/>
  <c r="Q29" i="12"/>
  <c r="A59" i="12"/>
  <c r="T19" i="12"/>
  <c r="P19" i="12"/>
  <c r="S19" i="12"/>
  <c r="C19" i="12"/>
  <c r="R19" i="12"/>
  <c r="V19" i="12"/>
  <c r="Q19" i="12"/>
  <c r="U19" i="12"/>
  <c r="D19" i="12"/>
  <c r="V16" i="12"/>
  <c r="R16" i="12"/>
  <c r="C16" i="12"/>
  <c r="A56" i="12"/>
  <c r="Q16" i="12"/>
  <c r="U16" i="12"/>
  <c r="P16" i="12"/>
  <c r="T16" i="12"/>
  <c r="D16" i="12"/>
  <c r="S16" i="12"/>
  <c r="A68" i="12"/>
  <c r="V28" i="12"/>
  <c r="R28" i="12"/>
  <c r="C28" i="12"/>
  <c r="U28" i="12"/>
  <c r="Q28" i="12"/>
  <c r="T28" i="12"/>
  <c r="P28" i="12"/>
  <c r="S28" i="12"/>
  <c r="D28" i="12"/>
  <c r="A62" i="12"/>
  <c r="V22" i="12"/>
  <c r="R22" i="12"/>
  <c r="C22" i="12"/>
  <c r="U22" i="12"/>
  <c r="Q22" i="12"/>
  <c r="T22" i="12"/>
  <c r="P22" i="12"/>
  <c r="S22" i="12"/>
  <c r="D22" i="12"/>
  <c r="A79" i="12"/>
  <c r="T39" i="12"/>
  <c r="P39" i="12"/>
  <c r="S39" i="12"/>
  <c r="D39" i="12"/>
  <c r="V39" i="12"/>
  <c r="R39" i="12"/>
  <c r="C39" i="12"/>
  <c r="U39" i="12"/>
  <c r="Q39" i="12"/>
  <c r="A72" i="12"/>
  <c r="V32" i="12"/>
  <c r="R32" i="12"/>
  <c r="C32" i="12"/>
  <c r="U32" i="12"/>
  <c r="Q32" i="12"/>
  <c r="T32" i="12"/>
  <c r="P32" i="12"/>
  <c r="S32" i="12"/>
  <c r="D32" i="12"/>
  <c r="A76" i="12"/>
  <c r="V36" i="12"/>
  <c r="R36" i="12"/>
  <c r="C36" i="12"/>
  <c r="U36" i="12"/>
  <c r="Q36" i="12"/>
  <c r="T36" i="12"/>
  <c r="P36" i="12"/>
  <c r="S36" i="12"/>
  <c r="D36" i="12"/>
  <c r="A70" i="12"/>
  <c r="V30" i="12"/>
  <c r="R30" i="12"/>
  <c r="C30" i="12"/>
  <c r="U30" i="12"/>
  <c r="Q30" i="12"/>
  <c r="T30" i="12"/>
  <c r="P30" i="12"/>
  <c r="S30" i="12"/>
  <c r="D30" i="12"/>
  <c r="AB70" i="12" l="1"/>
  <c r="X70" i="12"/>
  <c r="T70" i="12"/>
  <c r="P70" i="12"/>
  <c r="L70" i="12"/>
  <c r="H70" i="12"/>
  <c r="D70" i="12"/>
  <c r="AA70" i="12"/>
  <c r="W70" i="12"/>
  <c r="S70" i="12"/>
  <c r="O70" i="12"/>
  <c r="K70" i="12"/>
  <c r="G70" i="12"/>
  <c r="C70" i="12"/>
  <c r="Z70" i="12"/>
  <c r="V70" i="12"/>
  <c r="R70" i="12"/>
  <c r="U70" i="12"/>
  <c r="J70" i="12"/>
  <c r="B70" i="12"/>
  <c r="Q70" i="12"/>
  <c r="I70" i="12"/>
  <c r="N70" i="12"/>
  <c r="F70" i="12"/>
  <c r="Y70" i="12"/>
  <c r="M70" i="12"/>
  <c r="E70" i="12"/>
  <c r="AB62" i="12"/>
  <c r="X62" i="12"/>
  <c r="T62" i="12"/>
  <c r="P62" i="12"/>
  <c r="L62" i="12"/>
  <c r="H62" i="12"/>
  <c r="D62" i="12"/>
  <c r="AA62" i="12"/>
  <c r="W62" i="12"/>
  <c r="S62" i="12"/>
  <c r="O62" i="12"/>
  <c r="K62" i="12"/>
  <c r="G62" i="12"/>
  <c r="C62" i="12"/>
  <c r="Z62" i="12"/>
  <c r="V62" i="12"/>
  <c r="R62" i="12"/>
  <c r="N62" i="12"/>
  <c r="J62" i="12"/>
  <c r="F62" i="12"/>
  <c r="B62" i="12"/>
  <c r="Y62" i="12"/>
  <c r="U62" i="12"/>
  <c r="Q62" i="12"/>
  <c r="M62" i="12"/>
  <c r="I62" i="12"/>
  <c r="E62" i="12"/>
  <c r="AB69" i="12"/>
  <c r="X69" i="12"/>
  <c r="T69" i="12"/>
  <c r="P69" i="12"/>
  <c r="L69" i="12"/>
  <c r="H69" i="12"/>
  <c r="D69" i="12"/>
  <c r="AA69" i="12"/>
  <c r="W69" i="12"/>
  <c r="S69" i="12"/>
  <c r="O69" i="12"/>
  <c r="K69" i="12"/>
  <c r="G69" i="12"/>
  <c r="C69" i="12"/>
  <c r="V69" i="12"/>
  <c r="N69" i="12"/>
  <c r="F69" i="12"/>
  <c r="U69" i="12"/>
  <c r="M69" i="12"/>
  <c r="E69" i="12"/>
  <c r="Z69" i="12"/>
  <c r="R69" i="12"/>
  <c r="J69" i="12"/>
  <c r="B69" i="12"/>
  <c r="Y69" i="12"/>
  <c r="Q69" i="12"/>
  <c r="I69" i="12"/>
  <c r="AB58" i="12"/>
  <c r="X58" i="12"/>
  <c r="T58" i="12"/>
  <c r="P58" i="12"/>
  <c r="L58" i="12"/>
  <c r="H58" i="12"/>
  <c r="D58" i="12"/>
  <c r="AA58" i="12"/>
  <c r="W58" i="12"/>
  <c r="S58" i="12"/>
  <c r="O58" i="12"/>
  <c r="K58" i="12"/>
  <c r="G58" i="12"/>
  <c r="C58" i="12"/>
  <c r="U58" i="12"/>
  <c r="M58" i="12"/>
  <c r="E58" i="12"/>
  <c r="Z58" i="12"/>
  <c r="R58" i="12"/>
  <c r="J58" i="12"/>
  <c r="B58" i="12"/>
  <c r="Y58" i="12"/>
  <c r="Q58" i="12"/>
  <c r="I58" i="12"/>
  <c r="V58" i="12"/>
  <c r="N58" i="12"/>
  <c r="F58" i="12"/>
  <c r="AB61" i="12"/>
  <c r="X61" i="12"/>
  <c r="T61" i="12"/>
  <c r="P61" i="12"/>
  <c r="L61" i="12"/>
  <c r="H61" i="12"/>
  <c r="D61" i="12"/>
  <c r="AA61" i="12"/>
  <c r="W61" i="12"/>
  <c r="S61" i="12"/>
  <c r="O61" i="12"/>
  <c r="K61" i="12"/>
  <c r="G61" i="12"/>
  <c r="C61" i="12"/>
  <c r="Z61" i="12"/>
  <c r="V61" i="12"/>
  <c r="R61" i="12"/>
  <c r="N61" i="12"/>
  <c r="J61" i="12"/>
  <c r="F61" i="12"/>
  <c r="B61" i="12"/>
  <c r="Y61" i="12"/>
  <c r="U61" i="12"/>
  <c r="Q61" i="12"/>
  <c r="M61" i="12"/>
  <c r="I61" i="12"/>
  <c r="E6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P41"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Z55" i="12"/>
  <c r="V55" i="12"/>
  <c r="R55" i="12"/>
  <c r="N55" i="12"/>
  <c r="J55" i="12"/>
  <c r="F55" i="12"/>
  <c r="B55" i="12"/>
  <c r="Y55" i="12"/>
  <c r="U55" i="12"/>
  <c r="Q55" i="12"/>
  <c r="M55" i="12"/>
  <c r="I55" i="12"/>
  <c r="E55" i="12"/>
  <c r="AB55" i="12"/>
  <c r="X55" i="12"/>
  <c r="T55" i="12"/>
  <c r="P55" i="12"/>
  <c r="L55" i="12"/>
  <c r="H55" i="12"/>
  <c r="D55" i="12"/>
  <c r="AA55" i="12"/>
  <c r="W55" i="12"/>
  <c r="S55" i="12"/>
  <c r="O55" i="12"/>
  <c r="K55" i="12"/>
  <c r="G55" i="12"/>
  <c r="C55"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59" i="12"/>
  <c r="X59" i="12"/>
  <c r="T59" i="12"/>
  <c r="P59" i="12"/>
  <c r="L59" i="12"/>
  <c r="H59" i="12"/>
  <c r="D59" i="12"/>
  <c r="AA59" i="12"/>
  <c r="W59" i="12"/>
  <c r="S59" i="12"/>
  <c r="O59" i="12"/>
  <c r="K59" i="12"/>
  <c r="G59" i="12"/>
  <c r="C59" i="12"/>
  <c r="Z59" i="12"/>
  <c r="V59" i="12"/>
  <c r="R59" i="12"/>
  <c r="N59" i="12"/>
  <c r="J59" i="12"/>
  <c r="F59" i="12"/>
  <c r="Y59" i="12"/>
  <c r="U59" i="12"/>
  <c r="Q59" i="12"/>
  <c r="M59" i="12"/>
  <c r="I59" i="12"/>
  <c r="E59" i="12"/>
  <c r="B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66" i="12"/>
  <c r="X66" i="12"/>
  <c r="T66" i="12"/>
  <c r="P66" i="12"/>
  <c r="L66" i="12"/>
  <c r="H66" i="12"/>
  <c r="D66" i="12"/>
  <c r="AA66" i="12"/>
  <c r="W66" i="12"/>
  <c r="S66" i="12"/>
  <c r="O66" i="12"/>
  <c r="K66" i="12"/>
  <c r="G66" i="12"/>
  <c r="C66" i="12"/>
  <c r="Z66" i="12"/>
  <c r="V66" i="12"/>
  <c r="R66" i="12"/>
  <c r="N66" i="12"/>
  <c r="J66" i="12"/>
  <c r="F66" i="12"/>
  <c r="B66" i="12"/>
  <c r="Y66" i="12"/>
  <c r="U66" i="12"/>
  <c r="Q66" i="12"/>
  <c r="M66" i="12"/>
  <c r="I66" i="12"/>
  <c r="E66" i="12"/>
  <c r="AB57" i="12"/>
  <c r="X57" i="12"/>
  <c r="T57" i="12"/>
  <c r="P57" i="12"/>
  <c r="L57" i="12"/>
  <c r="AA57" i="12"/>
  <c r="W57" i="12"/>
  <c r="S57" i="12"/>
  <c r="O57" i="12"/>
  <c r="Y57" i="12"/>
  <c r="Q57" i="12"/>
  <c r="J57" i="12"/>
  <c r="F57" i="12"/>
  <c r="B57" i="12"/>
  <c r="V57" i="12"/>
  <c r="N57" i="12"/>
  <c r="I57" i="12"/>
  <c r="E57" i="12"/>
  <c r="U57" i="12"/>
  <c r="M57" i="12"/>
  <c r="H57" i="12"/>
  <c r="D57" i="12"/>
  <c r="Z57" i="12"/>
  <c r="R57" i="12"/>
  <c r="K57" i="12"/>
  <c r="G57" i="12"/>
  <c r="C57" i="12"/>
  <c r="Z54" i="12"/>
  <c r="V54" i="12"/>
  <c r="R54" i="12"/>
  <c r="N54" i="12"/>
  <c r="J54" i="12"/>
  <c r="F54" i="12"/>
  <c r="B54" i="12"/>
  <c r="Y54" i="12"/>
  <c r="U54" i="12"/>
  <c r="Q54" i="12"/>
  <c r="M54" i="12"/>
  <c r="I54" i="12"/>
  <c r="E54" i="12"/>
  <c r="AB54" i="12"/>
  <c r="X54" i="12"/>
  <c r="T54" i="12"/>
  <c r="P54" i="12"/>
  <c r="L54" i="12"/>
  <c r="H54" i="12"/>
  <c r="D54" i="12"/>
  <c r="AA54" i="12"/>
  <c r="W54" i="12"/>
  <c r="S54" i="12"/>
  <c r="O54" i="12"/>
  <c r="K54" i="12"/>
  <c r="G54" i="12"/>
  <c r="C54" i="12"/>
  <c r="AB63" i="12"/>
  <c r="X63" i="12"/>
  <c r="T63" i="12"/>
  <c r="P63" i="12"/>
  <c r="L63" i="12"/>
  <c r="H63" i="12"/>
  <c r="D63" i="12"/>
  <c r="AA63" i="12"/>
  <c r="W63" i="12"/>
  <c r="S63" i="12"/>
  <c r="O63" i="12"/>
  <c r="K63" i="12"/>
  <c r="G63" i="12"/>
  <c r="C63" i="12"/>
  <c r="Z63" i="12"/>
  <c r="V63" i="12"/>
  <c r="R63" i="12"/>
  <c r="N63" i="12"/>
  <c r="J63" i="12"/>
  <c r="F63" i="12"/>
  <c r="B63" i="12"/>
  <c r="Y63" i="12"/>
  <c r="U63" i="12"/>
  <c r="Q63" i="12"/>
  <c r="M63" i="12"/>
  <c r="I63" i="12"/>
  <c r="E6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64" i="12"/>
  <c r="X64" i="12"/>
  <c r="T64" i="12"/>
  <c r="P64" i="12"/>
  <c r="L64" i="12"/>
  <c r="H64" i="12"/>
  <c r="D64" i="12"/>
  <c r="AA64" i="12"/>
  <c r="W64" i="12"/>
  <c r="S64" i="12"/>
  <c r="O64" i="12"/>
  <c r="K64" i="12"/>
  <c r="G64" i="12"/>
  <c r="C64" i="12"/>
  <c r="Z64" i="12"/>
  <c r="V64" i="12"/>
  <c r="R64" i="12"/>
  <c r="N64" i="12"/>
  <c r="J64" i="12"/>
  <c r="F64" i="12"/>
  <c r="B64" i="12"/>
  <c r="Y64" i="12"/>
  <c r="U64" i="12"/>
  <c r="Q64" i="12"/>
  <c r="M64" i="12"/>
  <c r="I64" i="12"/>
  <c r="E6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X67" i="12"/>
  <c r="T67" i="12"/>
  <c r="P67" i="12"/>
  <c r="L67" i="12"/>
  <c r="H67" i="12"/>
  <c r="D67" i="12"/>
  <c r="W67" i="12"/>
  <c r="S67" i="12"/>
  <c r="O67" i="12"/>
  <c r="K67" i="12"/>
  <c r="G67" i="12"/>
  <c r="C67" i="12"/>
  <c r="Z67" i="12"/>
  <c r="V67" i="12"/>
  <c r="R67" i="12"/>
  <c r="N67" i="12"/>
  <c r="J67" i="12"/>
  <c r="F67" i="12"/>
  <c r="B67" i="12"/>
  <c r="Y67" i="12"/>
  <c r="U67" i="12"/>
  <c r="Q67" i="12"/>
  <c r="M67" i="12"/>
  <c r="I67" i="12"/>
  <c r="E67" i="12"/>
  <c r="R41" i="12"/>
  <c r="T41" i="12" s="1"/>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Z68" i="12"/>
  <c r="R68" i="12"/>
  <c r="J68" i="12"/>
  <c r="B68" i="12"/>
  <c r="Y68" i="12"/>
  <c r="Q68" i="12"/>
  <c r="I68" i="12"/>
  <c r="V68" i="12"/>
  <c r="N68" i="12"/>
  <c r="F68" i="12"/>
  <c r="U68" i="12"/>
  <c r="M68" i="12"/>
  <c r="E68" i="12"/>
  <c r="Z56" i="12"/>
  <c r="V56" i="12"/>
  <c r="R56" i="12"/>
  <c r="N56" i="12"/>
  <c r="J56" i="12"/>
  <c r="F56" i="12"/>
  <c r="B56" i="12"/>
  <c r="Y56" i="12"/>
  <c r="U56" i="12"/>
  <c r="Q56" i="12"/>
  <c r="M56" i="12"/>
  <c r="I56" i="12"/>
  <c r="E56" i="12"/>
  <c r="AB56" i="12"/>
  <c r="X56" i="12"/>
  <c r="T56" i="12"/>
  <c r="P56" i="12"/>
  <c r="L56" i="12"/>
  <c r="H56" i="12"/>
  <c r="D56" i="12"/>
  <c r="AA56" i="12"/>
  <c r="W56" i="12"/>
  <c r="S56" i="12"/>
  <c r="O56" i="12"/>
  <c r="K56" i="12"/>
  <c r="G56" i="12"/>
  <c r="C56" i="12"/>
  <c r="AB65" i="12"/>
  <c r="X65" i="12"/>
  <c r="T65" i="12"/>
  <c r="P65" i="12"/>
  <c r="L65" i="12"/>
  <c r="H65" i="12"/>
  <c r="D65" i="12"/>
  <c r="AA65" i="12"/>
  <c r="W65" i="12"/>
  <c r="S65" i="12"/>
  <c r="O65" i="12"/>
  <c r="K65" i="12"/>
  <c r="G65" i="12"/>
  <c r="C65" i="12"/>
  <c r="Z65" i="12"/>
  <c r="V65" i="12"/>
  <c r="R65" i="12"/>
  <c r="N65" i="12"/>
  <c r="J65" i="12"/>
  <c r="F65" i="12"/>
  <c r="B65" i="12"/>
  <c r="Y65" i="12"/>
  <c r="U65" i="12"/>
  <c r="Q65" i="12"/>
  <c r="M65" i="12"/>
  <c r="I65" i="12"/>
  <c r="E65" i="12"/>
  <c r="Z53" i="12"/>
  <c r="V53" i="12"/>
  <c r="R53" i="12"/>
  <c r="N53" i="12"/>
  <c r="J53" i="12"/>
  <c r="F53" i="12"/>
  <c r="B53" i="12"/>
  <c r="Y53" i="12"/>
  <c r="U53" i="12"/>
  <c r="Q53" i="12"/>
  <c r="M53" i="12"/>
  <c r="I53" i="12"/>
  <c r="E53" i="12"/>
  <c r="AB53" i="12"/>
  <c r="X53" i="12"/>
  <c r="T53" i="12"/>
  <c r="P53" i="12"/>
  <c r="L53" i="12"/>
  <c r="H53" i="12"/>
  <c r="D53" i="12"/>
  <c r="AA53" i="12"/>
  <c r="W53" i="12"/>
  <c r="S53" i="12"/>
  <c r="O53" i="12"/>
  <c r="K53" i="12"/>
  <c r="G53" i="12"/>
  <c r="C53" i="12"/>
  <c r="AB60" i="12"/>
  <c r="X60" i="12"/>
  <c r="T60" i="12"/>
  <c r="P60" i="12"/>
  <c r="L60" i="12"/>
  <c r="H60" i="12"/>
  <c r="D60" i="12"/>
  <c r="AA60" i="12"/>
  <c r="W60" i="12"/>
  <c r="S60" i="12"/>
  <c r="O60" i="12"/>
  <c r="K60" i="12"/>
  <c r="G60" i="12"/>
  <c r="C60" i="12"/>
  <c r="Z60" i="12"/>
  <c r="V60" i="12"/>
  <c r="R60" i="12"/>
  <c r="N60" i="12"/>
  <c r="J60" i="12"/>
  <c r="F60" i="12"/>
  <c r="B60" i="12"/>
  <c r="Y60" i="12"/>
  <c r="U60" i="12"/>
  <c r="Q60" i="12"/>
  <c r="M60" i="12"/>
  <c r="I60" i="12"/>
  <c r="E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<sst xmlns="http://schemas.openxmlformats.org/spreadsheetml/2006/main" count="9581" uniqueCount="1808">
  <si>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</si>
  <si>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</si>
  <si>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</si>
  <si>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</si>
  <si>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</si>
  <si>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</si>
  <si>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</si>
  <si>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</si>
  <si>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</si>
  <si>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</si>
  <si>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</si>
  <si>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</si>
  <si>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</si>
  <si>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</si>
  <si>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</si>
  <si>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</si>
  <si>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</si>
  <si>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</si>
  <si>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</si>
  <si>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</si>
  <si>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</si>
  <si>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</si>
  <si>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</si>
  <si>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</si>
  <si>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</si>
  <si>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</si>
  <si>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</si>
  <si>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</si>
  <si>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</si>
  <si>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</si>
  <si>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</si>
  <si>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</si>
  <si>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</si>
  <si>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</si>
  <si>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</si>
  <si>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</si>
  <si>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</si>
  <si>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</si>
  <si>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</si>
  <si>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</si>
  <si>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</si>
  <si>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</si>
  <si>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</si>
  <si>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</si>
  <si>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</si>
  <si>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</si>
  <si>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</si>
  <si>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</si>
  <si>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</si>
  <si>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</si>
  <si>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</si>
  <si>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</si>
  <si>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</si>
  <si>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</si>
  <si>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</si>
  <si>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</si>
  <si>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</si>
  <si>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</si>
  <si>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</si>
  <si>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</si>
  <si>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</si>
  <si>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</si>
  <si>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</si>
  <si>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</si>
  <si>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</si>
  <si>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</si>
  <si>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</si>
  <si>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</si>
  <si>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</si>
  <si>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</si>
  <si>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</si>
  <si>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</si>
  <si>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</si>
  <si>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</si>
  <si>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</si>
  <si>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</si>
  <si>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</si>
  <si>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</si>
  <si>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</si>
  <si>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</si>
  <si>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</si>
  <si>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</si>
  <si>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</si>
  <si>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</si>
  <si>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</si>
  <si>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</si>
  <si>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</si>
  <si>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</si>
  <si>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</si>
  <si>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</si>
  <si>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</si>
  <si>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</si>
  <si>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</si>
  <si>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</si>
  <si>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</si>
  <si>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</si>
  <si>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</si>
  <si>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</si>
  <si>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</si>
  <si>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</si>
  <si>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</si>
  <si>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</si>
  <si>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</si>
  <si>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</si>
  <si>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</si>
  <si>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</si>
  <si>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</si>
  <si>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</si>
  <si>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</si>
  <si>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</si>
  <si>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</si>
  <si>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</si>
  <si>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</si>
  <si>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</si>
  <si>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</si>
  <si>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</si>
  <si>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</si>
  <si>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</si>
  <si>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</si>
  <si>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</si>
  <si>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</si>
  <si>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</si>
  <si>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</si>
  <si>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</si>
  <si>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</si>
  <si>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</si>
  <si>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</si>
  <si>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</si>
  <si>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</si>
  <si>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</si>
  <si>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</si>
  <si>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</si>
  <si>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</si>
  <si>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</si>
  <si>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</si>
  <si>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</si>
  <si>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</si>
  <si>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</si>
  <si>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</si>
  <si>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</si>
  <si>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</si>
  <si>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</si>
  <si>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</si>
  <si>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</si>
  <si>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</si>
  <si>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</si>
  <si>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</si>
  <si>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</si>
  <si>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</si>
  <si>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</si>
  <si>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</si>
  <si>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</si>
  <si>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</si>
  <si>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</si>
  <si>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</si>
  <si>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</si>
  <si>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</si>
  <si>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</si>
  <si>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</si>
  <si>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</si>
  <si>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</si>
  <si>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</si>
  <si>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</si>
  <si>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</si>
  <si>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</si>
  <si>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</si>
  <si>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</si>
  <si>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</si>
  <si>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</si>
  <si>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</si>
  <si>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</si>
  <si>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</si>
  <si>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</si>
  <si>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</si>
  <si>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</si>
  <si>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</si>
  <si>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</si>
  <si>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</si>
  <si>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</si>
  <si>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</si>
  <si>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</si>
  <si>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</si>
  <si>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</si>
  <si>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</si>
  <si>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</si>
  <si>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</si>
  <si>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</si>
  <si>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</si>
  <si>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</si>
  <si>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</si>
  <si>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</si>
  <si>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</si>
  <si>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</si>
  <si>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</si>
  <si>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</si>
  <si>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</si>
  <si>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</si>
  <si>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</si>
  <si>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</si>
  <si>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</si>
  <si>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</si>
  <si>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</si>
  <si>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</si>
  <si>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</si>
  <si>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</si>
  <si>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</si>
  <si>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</si>
  <si>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</si>
  <si>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</si>
  <si>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</si>
  <si>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</si>
  <si>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</si>
  <si>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</si>
  <si>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</si>
  <si>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</si>
  <si>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</si>
  <si>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</si>
  <si>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</si>
  <si>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</si>
  <si>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</si>
  <si>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</si>
  <si>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</si>
  <si>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</si>
  <si>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</si>
  <si>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</si>
  <si>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</si>
  <si>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</si>
  <si>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</si>
  <si>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</si>
  <si>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</si>
  <si>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</si>
  <si>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</si>
  <si>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</si>
  <si>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</si>
  <si>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</si>
  <si>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</si>
  <si>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</si>
  <si>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</si>
  <si>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</si>
  <si>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</si>
  <si>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</si>
  <si>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</si>
  <si>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</si>
  <si>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</si>
  <si>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</si>
  <si>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</si>
  <si>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</si>
  <si>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</si>
  <si>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</si>
  <si>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</si>
  <si>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</si>
  <si>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</si>
  <si>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</si>
  <si>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</si>
  <si>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</si>
  <si>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</si>
  <si>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</si>
  <si>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</si>
  <si>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</si>
  <si>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</si>
  <si>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</si>
  <si>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</si>
  <si>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</si>
  <si>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</si>
  <si>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</si>
  <si>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</si>
  <si>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</si>
  <si>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</si>
  <si>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</si>
  <si>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</si>
  <si>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</si>
  <si>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</si>
  <si>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</si>
  <si>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</si>
  <si>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</si>
  <si>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</si>
  <si>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</si>
  <si>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</si>
  <si>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</si>
  <si>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</si>
  <si>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</si>
  <si>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</si>
  <si>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</si>
  <si>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</si>
  <si>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</si>
  <si>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</si>
  <si>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</si>
  <si>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</si>
  <si>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</si>
  <si>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</si>
  <si>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</si>
  <si>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</si>
  <si>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</si>
  <si>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</si>
  <si>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</si>
  <si>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</si>
  <si>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</si>
  <si>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</si>
  <si>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</si>
  <si>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</si>
  <si>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</si>
  <si>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</si>
  <si>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</si>
  <si>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</si>
  <si>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</si>
  <si>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</si>
  <si>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</si>
  <si>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</si>
  <si>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</si>
  <si>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</si>
  <si>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</si>
  <si>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</si>
  <si>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</si>
  <si>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</si>
  <si>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</si>
  <si>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</si>
  <si>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</si>
  <si>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</si>
  <si>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</si>
  <si>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</si>
  <si>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</si>
  <si>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</si>
  <si>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</si>
  <si>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</si>
  <si>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</si>
  <si>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</si>
  <si>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</si>
  <si>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</si>
  <si>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</si>
  <si>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</si>
  <si>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</si>
  <si>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</si>
  <si>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</si>
  <si>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</si>
  <si>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</si>
  <si>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</si>
  <si>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</si>
  <si>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</si>
  <si>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</si>
  <si>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</si>
  <si>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</si>
  <si>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</si>
  <si>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</si>
  <si>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</si>
  <si>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</si>
  <si>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</si>
  <si>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</si>
  <si>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</si>
  <si>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</si>
  <si>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</si>
  <si>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</si>
  <si>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</si>
  <si>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</si>
  <si>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</si>
  <si>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</si>
  <si>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</si>
  <si>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</si>
  <si>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</si>
  <si>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</si>
  <si>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</si>
  <si>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</si>
  <si>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</si>
  <si>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</si>
  <si>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</si>
  <si>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</si>
  <si>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</si>
  <si>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</si>
  <si>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</si>
  <si>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</si>
  <si>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</si>
  <si>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</si>
  <si>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</si>
  <si>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</si>
  <si>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</si>
  <si>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</si>
  <si>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</si>
  <si>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</si>
  <si>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</si>
  <si>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</si>
  <si>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</si>
  <si>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</si>
  <si>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</si>
  <si>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</si>
  <si>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</si>
  <si>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</si>
  <si>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</si>
  <si>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</si>
  <si>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</si>
  <si>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</si>
  <si>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</si>
  <si>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</si>
  <si>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</si>
  <si>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</si>
  <si>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</si>
  <si>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</si>
  <si>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</si>
  <si>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</si>
  <si>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</si>
  <si>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</si>
  <si>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</si>
  <si>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</si>
  <si>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</si>
  <si>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</si>
  <si>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</si>
  <si>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</si>
  <si>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</si>
  <si>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</si>
  <si>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</si>
  <si>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</si>
  <si>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</si>
  <si>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</si>
  <si>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</si>
  <si>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</si>
  <si>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</si>
  <si>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</si>
  <si>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</si>
  <si>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</si>
  <si>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</si>
  <si>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</si>
  <si>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</si>
  <si>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</si>
  <si>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</si>
  <si>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</si>
  <si>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</si>
  <si>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</si>
  <si>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</si>
  <si>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</si>
  <si>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</si>
  <si>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</si>
  <si>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</si>
  <si>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</si>
  <si>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</si>
  <si>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</si>
  <si>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</si>
  <si>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</si>
  <si>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</si>
  <si>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</si>
  <si>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</si>
  <si>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</si>
  <si>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</si>
  <si>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</si>
  <si>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</si>
  <si>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</si>
  <si>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</si>
  <si>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</si>
  <si>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</si>
  <si>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</si>
  <si>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</si>
  <si>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</si>
  <si>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</si>
  <si>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</si>
  <si>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</si>
  <si>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</si>
  <si>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</si>
  <si>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</si>
  <si>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</si>
  <si>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</si>
  <si>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</si>
  <si>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</si>
  <si>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</si>
  <si>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</si>
  <si>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</si>
  <si>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</si>
  <si>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</si>
  <si>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</si>
  <si>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</si>
  <si>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</si>
  <si>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</si>
  <si>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</si>
  <si>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</si>
  <si>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</si>
  <si>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</si>
  <si>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</si>
  <si>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</si>
  <si>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</si>
  <si>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</si>
  <si>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</si>
  <si>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</si>
  <si>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</si>
  <si>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</si>
  <si>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</si>
  <si>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</si>
  <si>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</si>
  <si>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</si>
  <si>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</si>
  <si>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</si>
  <si>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</si>
  <si>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</si>
  <si>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</si>
  <si>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</si>
  <si>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</si>
  <si>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</si>
  <si>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</si>
  <si>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</si>
  <si>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</si>
  <si>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</si>
  <si>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</si>
  <si>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</si>
  <si>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</si>
  <si>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</si>
  <si>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</si>
  <si>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</si>
  <si>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</si>
  <si>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</si>
  <si>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</si>
  <si>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</si>
  <si>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</si>
  <si>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</si>
  <si>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</si>
  <si>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</si>
  <si>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</si>
  <si>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</si>
  <si>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</si>
  <si>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</si>
  <si>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</si>
  <si>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</si>
  <si>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</si>
  <si>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</si>
  <si>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</si>
  <si>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</si>
  <si>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</si>
  <si>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</si>
  <si>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</si>
  <si>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</si>
  <si>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</si>
  <si>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</si>
  <si>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</si>
  <si>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</si>
  <si>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</si>
  <si>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</si>
  <si>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</si>
  <si>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</si>
  <si>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</si>
  <si>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</si>
  <si>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</si>
  <si>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</si>
  <si>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</si>
  <si>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</si>
  <si>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</si>
  <si>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</si>
  <si>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</si>
  <si>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</si>
  <si>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</si>
  <si>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</si>
  <si>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</si>
  <si>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</si>
  <si>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</si>
  <si>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</si>
  <si>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</si>
  <si>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</si>
  <si>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</si>
  <si>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</si>
  <si>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</si>
  <si>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</si>
  <si>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</si>
  <si>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</si>
  <si>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</si>
  <si>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</si>
  <si>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</si>
  <si>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</si>
  <si>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</si>
  <si>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</si>
  <si>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</si>
  <si>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</si>
  <si>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</si>
  <si>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</si>
  <si>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</si>
  <si>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</si>
  <si>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</si>
  <si>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</si>
  <si>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</si>
  <si>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</si>
  <si>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</si>
  <si>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</si>
  <si>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</si>
  <si>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</si>
  <si>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</si>
  <si>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</si>
  <si>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</si>
  <si>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</si>
  <si>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</si>
  <si>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</si>
  <si>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</si>
  <si>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</si>
  <si>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</si>
  <si>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</si>
  <si>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</si>
  <si>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</si>
  <si>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</si>
  <si>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</si>
  <si>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</si>
  <si>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</si>
  <si>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</si>
  <si>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</si>
  <si>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</si>
  <si>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</si>
  <si>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</si>
  <si>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</si>
  <si>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</si>
  <si>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</si>
  <si>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</si>
  <si>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</si>
  <si>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</si>
  <si>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</si>
  <si>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</si>
  <si>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</si>
  <si>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</si>
  <si>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</si>
  <si>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</si>
  <si>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</si>
  <si>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</si>
  <si>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</si>
  <si>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</si>
  <si>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</si>
  <si>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</si>
  <si>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</si>
  <si>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</si>
  <si>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</si>
  <si>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</si>
  <si>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</si>
  <si>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</si>
  <si>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</si>
  <si>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</si>
  <si>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</si>
  <si>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</si>
  <si>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</si>
  <si>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</si>
  <si>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</si>
  <si>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</si>
  <si>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</si>
  <si>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</si>
  <si>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</si>
  <si>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</si>
  <si>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</si>
  <si>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</si>
  <si>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</si>
  <si>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</si>
  <si>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</si>
  <si>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</si>
  <si>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</si>
  <si>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</si>
  <si>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</si>
  <si>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</si>
  <si>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</si>
  <si>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</si>
  <si>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</si>
  <si>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</si>
  <si>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</si>
  <si>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</si>
  <si>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</si>
  <si>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</si>
  <si>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</si>
  <si>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</si>
  <si>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</si>
  <si>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</si>
  <si>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</si>
  <si>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</si>
  <si>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</si>
  <si>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</si>
  <si>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</si>
  <si>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</si>
  <si>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</si>
  <si>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</si>
  <si>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</si>
  <si>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</si>
  <si>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</si>
  <si>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</si>
  <si>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</si>
  <si>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</si>
  <si>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</si>
  <si>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</si>
  <si>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</si>
  <si>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</si>
  <si>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</si>
  <si>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</si>
  <si>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</si>
  <si>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</si>
  <si>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</si>
  <si>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</si>
  <si>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</si>
  <si>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</si>
  <si>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</si>
  <si>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</si>
  <si>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</si>
  <si>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</si>
  <si>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</si>
  <si>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</si>
  <si>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</si>
  <si>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</si>
  <si>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</si>
  <si>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</si>
  <si>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</si>
  <si>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</si>
  <si>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</si>
  <si>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</si>
  <si>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</si>
  <si>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</si>
  <si>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</si>
  <si>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</si>
  <si>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</si>
  <si>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</si>
  <si>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</si>
  <si>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</si>
  <si>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</si>
  <si>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</si>
  <si>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</si>
  <si>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</si>
  <si>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</si>
  <si>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</si>
  <si>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</si>
  <si>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</si>
  <si>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</si>
  <si>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</si>
  <si>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</si>
  <si>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</si>
  <si>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</si>
  <si>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</si>
  <si>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</si>
  <si>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</si>
  <si>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</si>
  <si>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</si>
  <si>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</si>
  <si>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</si>
  <si>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</si>
  <si>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</si>
  <si>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</si>
  <si>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</si>
  <si>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</si>
  <si>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</si>
  <si>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</si>
  <si>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</si>
  <si>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</si>
  <si>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</si>
  <si>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</si>
  <si>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</si>
  <si>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</si>
  <si>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</si>
  <si>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</si>
  <si>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</si>
  <si>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</si>
  <si>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</si>
  <si>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</si>
  <si>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</si>
  <si>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</si>
  <si>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</si>
  <si>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</si>
  <si>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</si>
  <si>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</si>
  <si>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</si>
  <si>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</si>
  <si>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</si>
  <si>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</si>
  <si>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</si>
  <si>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</si>
  <si>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</si>
  <si>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</si>
  <si>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</si>
  <si>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</si>
  <si>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</si>
  <si>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</si>
  <si>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</si>
  <si>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</si>
  <si>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</si>
  <si>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</si>
  <si>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</si>
  <si>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</si>
  <si>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</si>
  <si>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</si>
  <si>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</si>
  <si>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</si>
  <si>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</si>
  <si>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</si>
  <si>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</si>
  <si>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</si>
  <si>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</si>
  <si>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</si>
  <si>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</si>
  <si>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</si>
  <si>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</si>
  <si>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</si>
  <si>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</si>
  <si>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</si>
  <si>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</si>
  <si>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</si>
  <si>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</si>
  <si>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</si>
  <si>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</si>
  <si>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</si>
  <si>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</si>
  <si>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</si>
  <si>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</si>
  <si>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</si>
  <si>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</si>
  <si>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</si>
  <si>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</si>
  <si>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</si>
  <si>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</si>
  <si>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</si>
  <si>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</si>
  <si>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</si>
  <si>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</si>
  <si>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</si>
  <si>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</si>
  <si>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</si>
  <si>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</si>
  <si>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</si>
  <si>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</si>
  <si>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</si>
  <si>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</si>
  <si>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</si>
  <si>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</si>
  <si>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</si>
  <si>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</si>
  <si>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</si>
  <si>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</si>
  <si>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</si>
  <si>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</si>
  <si>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</si>
  <si>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</si>
  <si>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</si>
  <si>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</si>
  <si>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</si>
  <si>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</si>
  <si>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</si>
  <si>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</si>
  <si>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</si>
  <si>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</si>
  <si>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</si>
  <si>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</si>
  <si>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</si>
  <si>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</si>
  <si>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</si>
  <si>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</si>
  <si>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</si>
  <si>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</si>
  <si>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</si>
  <si>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</si>
  <si>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</si>
  <si>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</si>
  <si>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</si>
  <si>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</si>
  <si>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</si>
  <si>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</si>
  <si>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</si>
  <si>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</si>
  <si>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</si>
  <si>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</si>
  <si>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</si>
  <si>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</si>
  <si>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</si>
  <si>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</si>
  <si>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</si>
  <si>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</si>
  <si>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</si>
  <si>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</si>
  <si>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</si>
  <si>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</si>
  <si>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</si>
  <si>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</si>
  <si>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</si>
  <si>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</si>
  <si>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</si>
  <si>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</si>
  <si>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</si>
  <si>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</si>
  <si>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</si>
  <si>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</si>
  <si>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</si>
  <si>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</si>
  <si>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</si>
  <si>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</si>
  <si>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</si>
  <si>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</si>
  <si>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</si>
  <si>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</si>
  <si>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</si>
  <si>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</si>
  <si>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</si>
  <si>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</si>
  <si>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</si>
  <si>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</si>
  <si>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</si>
  <si>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</si>
  <si>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</si>
  <si>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</si>
  <si>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</si>
  <si>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</si>
  <si>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</si>
  <si>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</si>
  <si>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</si>
  <si>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</si>
  <si>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</si>
  <si>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</si>
  <si>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</si>
  <si>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</si>
  <si>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</si>
  <si>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</si>
  <si>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</si>
  <si>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</si>
  <si>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</si>
  <si>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</si>
  <si>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</si>
  <si>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</si>
  <si>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</si>
  <si>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</si>
  <si>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</si>
  <si>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</si>
  <si>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</si>
  <si>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</si>
  <si>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</si>
  <si>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</si>
  <si>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</si>
  <si>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</si>
  <si>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</si>
  <si>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</si>
  <si>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</si>
  <si>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</si>
  <si>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</si>
  <si>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</si>
  <si>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</si>
  <si>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</si>
  <si>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</si>
  <si>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</si>
  <si>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</si>
  <si>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</si>
  <si>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</si>
  <si>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</si>
  <si>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</si>
  <si>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</si>
  <si>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</si>
  <si>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</si>
  <si>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</si>
  <si>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</si>
  <si>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</si>
  <si>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</si>
  <si>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</si>
  <si>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</si>
  <si>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</si>
  <si>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</si>
  <si>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</si>
  <si>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</si>
  <si>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</si>
  <si>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</si>
  <si>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</si>
  <si>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</si>
  <si>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</si>
  <si>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</si>
  <si>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</si>
  <si>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</si>
  <si>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</si>
  <si>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</si>
  <si>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</si>
  <si>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</si>
  <si>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</si>
  <si>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</si>
  <si>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</si>
  <si>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</si>
  <si>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</si>
  <si>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</si>
  <si>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</si>
  <si>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</si>
  <si>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</si>
  <si>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</si>
  <si>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</si>
  <si>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</si>
  <si>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</si>
  <si>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</si>
  <si>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</si>
  <si>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</si>
  <si>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</si>
  <si>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</si>
  <si>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</si>
  <si>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</si>
  <si>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</si>
  <si>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</si>
  <si>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</si>
  <si>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</si>
  <si>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</si>
  <si>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</si>
  <si>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</si>
  <si>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</si>
  <si>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</si>
  <si>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</si>
  <si>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</si>
  <si>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</si>
  <si>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</si>
  <si>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</si>
  <si>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</si>
  <si>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</si>
  <si>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</si>
  <si>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</si>
  <si>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</si>
  <si>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</si>
  <si>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</si>
  <si>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</si>
  <si>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</si>
  <si>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</si>
  <si>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</si>
  <si>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</si>
  <si>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</si>
  <si>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</si>
  <si>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</si>
  <si>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</si>
  <si>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</si>
  <si>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</si>
  <si>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</si>
  <si>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</si>
  <si>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</si>
  <si>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</si>
  <si>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</si>
  <si>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</si>
  <si>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</si>
  <si>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</si>
  <si>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</si>
  <si>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</si>
  <si>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</si>
  <si>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</si>
  <si>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</si>
  <si>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</si>
  <si>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</si>
  <si>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</si>
  <si>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</si>
  <si>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</si>
  <si>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</si>
  <si>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</si>
  <si>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</si>
  <si>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</si>
  <si>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</si>
  <si>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</si>
  <si>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</si>
  <si>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</si>
  <si>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</si>
  <si>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</si>
  <si>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</si>
  <si>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</si>
  <si>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</si>
  <si>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</si>
  <si>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</si>
  <si>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</si>
  <si>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</si>
  <si>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</si>
  <si>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</si>
  <si>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</si>
  <si>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</si>
  <si>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</si>
  <si>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</si>
  <si>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</si>
  <si>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</si>
  <si>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</si>
  <si>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</si>
  <si>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</si>
  <si>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</si>
  <si>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</si>
  <si>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</si>
  <si>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</si>
  <si>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</si>
  <si>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</si>
  <si>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</si>
  <si>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</si>
  <si>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</si>
  <si>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</si>
  <si>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</si>
  <si>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</si>
  <si>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</si>
  <si>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</si>
  <si>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</si>
  <si>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</si>
  <si>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</si>
  <si>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</si>
  <si>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</si>
  <si>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</si>
  <si>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</si>
  <si>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</si>
  <si>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</si>
  <si>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</si>
  <si>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</si>
  <si>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</si>
  <si>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</si>
  <si>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</si>
  <si>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</si>
  <si>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</si>
  <si>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</si>
  <si>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</si>
  <si>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</si>
  <si>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</si>
  <si>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</si>
  <si>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</si>
  <si>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</si>
  <si>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</si>
  <si>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</si>
  <si>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</si>
  <si>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</si>
  <si>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</si>
  <si>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</si>
  <si>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</si>
  <si>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</si>
  <si>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</si>
  <si>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</si>
  <si>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</si>
  <si>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</si>
  <si>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</si>
  <si>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</si>
  <si>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</si>
  <si>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</si>
  <si>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</si>
  <si>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</si>
  <si>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</si>
  <si>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</si>
  <si>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</si>
  <si>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</si>
  <si>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</si>
  <si>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</si>
  <si>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</si>
  <si>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</si>
  <si>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</si>
  <si>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</si>
  <si>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</si>
  <si>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</si>
  <si>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</si>
  <si>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</si>
  <si>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</si>
  <si>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</si>
  <si>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</si>
  <si>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</si>
  <si>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</si>
  <si>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</si>
  <si>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</si>
  <si>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</si>
  <si>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</si>
  <si>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</si>
  <si>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</si>
  <si>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</si>
  <si>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</si>
  <si>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</si>
  <si>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</si>
  <si>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</si>
  <si>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</si>
  <si>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</si>
  <si>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</si>
  <si>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</si>
  <si>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</si>
  <si>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</si>
  <si>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</si>
  <si>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</si>
  <si>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</si>
  <si>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</si>
  <si>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</si>
  <si>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</si>
  <si>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</si>
  <si>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</si>
  <si>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</si>
  <si>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</si>
  <si>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</si>
  <si>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</si>
  <si>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</si>
  <si>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</si>
  <si>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</si>
  <si>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</si>
  <si>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</si>
  <si>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</si>
  <si>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</si>
  <si>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</si>
  <si>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</si>
  <si>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</si>
  <si>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</si>
  <si>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</si>
  <si>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</si>
  <si>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</si>
  <si>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</si>
  <si>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</si>
  <si>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</si>
  <si>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</si>
  <si>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</si>
  <si>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</si>
  <si>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</si>
  <si>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</si>
  <si>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</si>
  <si>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</si>
  <si>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</si>
  <si>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</si>
  <si>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</si>
  <si>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</si>
  <si>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</si>
  <si>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</si>
  <si>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</si>
  <si>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</si>
  <si>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</si>
  <si>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</si>
  <si>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</si>
  <si>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</si>
  <si>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</si>
  <si>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</si>
  <si>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</si>
  <si>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</si>
  <si>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</si>
  <si>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</si>
  <si>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</si>
  <si>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</si>
  <si>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</si>
  <si>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</si>
  <si>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</si>
  <si>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</si>
  <si>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</si>
  <si>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</si>
  <si>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</si>
  <si>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</si>
  <si>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</si>
  <si>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</si>
  <si>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</si>
  <si>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</si>
  <si>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</si>
  <si>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</si>
  <si>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</si>
  <si>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</si>
  <si>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</si>
  <si>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</si>
  <si>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</si>
  <si>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</si>
  <si>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</si>
  <si>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</si>
  <si>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</si>
  <si>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</si>
  <si>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</si>
  <si>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</si>
  <si>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</si>
  <si>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</si>
  <si>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</si>
  <si>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</si>
  <si>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</si>
  <si>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</si>
  <si>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</si>
  <si>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</si>
  <si>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</si>
  <si>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</si>
  <si>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</si>
  <si>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</si>
  <si>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</si>
  <si>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</si>
  <si>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</si>
  <si>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</si>
  <si>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</si>
  <si>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</si>
  <si>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</si>
  <si>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</si>
  <si>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</si>
  <si>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</si>
  <si>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</si>
  <si>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</si>
  <si>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</si>
  <si>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</si>
  <si>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</si>
  <si>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</si>
  <si>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</si>
  <si>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</si>
  <si>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</si>
  <si>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</si>
  <si>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</si>
  <si>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</si>
  <si>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</si>
  <si>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</si>
  <si>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</si>
  <si>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</si>
  <si>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</si>
  <si>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</si>
  <si>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</si>
  <si>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</si>
  <si>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</si>
  <si>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</si>
  <si>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</si>
  <si>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</si>
  <si>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</si>
  <si>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</si>
  <si>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</si>
  <si>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</si>
  <si>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</si>
  <si>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</si>
  <si>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</si>
  <si>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</si>
  <si>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</si>
  <si>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</si>
  <si>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</si>
  <si>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</si>
  <si>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</si>
  <si>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</si>
  <si>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</si>
  <si>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</si>
  <si>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</si>
  <si>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</si>
  <si>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</si>
  <si>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</si>
  <si>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</si>
  <si>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</si>
  <si>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</si>
  <si>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</si>
  <si>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</si>
  <si>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</si>
  <si>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</si>
  <si>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</si>
  <si>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</si>
  <si>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</si>
  <si>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</si>
  <si>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</si>
  <si>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</si>
  <si>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</si>
  <si>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</si>
  <si>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</si>
  <si>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</si>
  <si>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</si>
  <si>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</si>
  <si>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</si>
  <si>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</si>
  <si>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</si>
  <si>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</si>
  <si>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</si>
  <si>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</si>
  <si>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</si>
  <si>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</si>
  <si>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</si>
  <si>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</si>
  <si>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</si>
  <si>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</si>
  <si>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</si>
  <si>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</si>
  <si>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</si>
  <si>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</si>
  <si>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</si>
  <si>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</si>
  <si>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</si>
  <si>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</si>
  <si>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</si>
  <si>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</si>
  <si>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</si>
  <si>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</si>
  <si>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</si>
  <si>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</si>
  <si>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</si>
  <si>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</si>
  <si>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</si>
  <si>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</si>
  <si>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</si>
  <si>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</si>
  <si>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</si>
  <si>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</si>
  <si>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</si>
  <si>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</si>
  <si>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</si>
  <si>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</si>
  <si>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</si>
  <si>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</si>
  <si>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</si>
  <si>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</si>
  <si>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</si>
  <si>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</si>
  <si>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</si>
  <si>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</si>
  <si>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</si>
  <si>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</si>
  <si>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</si>
  <si>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</si>
  <si>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</si>
  <si>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</si>
  <si>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</si>
  <si>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</si>
  <si>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</si>
  <si>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</si>
  <si>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</si>
  <si>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</si>
  <si>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</si>
  <si>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</si>
  <si>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</si>
  <si>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</si>
  <si>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</si>
  <si>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</si>
  <si>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</si>
  <si>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</si>
  <si>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</si>
  <si>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</si>
  <si>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</si>
  <si>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</si>
  <si>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</si>
  <si>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</si>
  <si>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</si>
  <si>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</si>
  <si>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</si>
  <si>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</si>
  <si>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</si>
  <si>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</si>
  <si>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</si>
  <si>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</si>
  <si>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</si>
  <si>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</si>
  <si>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</si>
  <si>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</si>
  <si>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</si>
  <si>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</si>
  <si>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</si>
  <si>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</si>
  <si>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</si>
  <si>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</si>
  <si>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</si>
  <si>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</si>
  <si>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</si>
  <si>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</si>
  <si>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</si>
  <si>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</si>
  <si>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</si>
  <si>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</si>
  <si>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</si>
  <si>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</si>
  <si>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</si>
  <si>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</si>
  <si>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</si>
  <si>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</si>
  <si>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</si>
  <si>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</si>
  <si>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</si>
  <si>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</si>
  <si>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</si>
  <si>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</si>
  <si>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</si>
  <si>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</si>
  <si>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</si>
  <si>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</si>
  <si>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</si>
  <si>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</si>
  <si>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</si>
  <si>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</si>
  <si>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</si>
  <si>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</si>
  <si>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</si>
  <si>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</si>
  <si>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</si>
  <si>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</si>
  <si>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</si>
  <si>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</si>
  <si>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</si>
  <si>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</si>
  <si>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</si>
  <si>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</si>
  <si>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</si>
  <si>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</si>
  <si>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</si>
  <si>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</si>
  <si>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</si>
  <si>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</si>
  <si>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</si>
  <si>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</si>
  <si>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</si>
  <si>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</si>
  <si>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</si>
  <si>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</si>
  <si>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</si>
  <si>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</si>
  <si>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</si>
  <si>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</si>
  <si>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</si>
  <si>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</si>
  <si>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</si>
  <si>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</si>
  <si>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</si>
  <si>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</si>
  <si>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</si>
  <si>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</si>
  <si>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</si>
  <si>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</si>
  <si>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</si>
  <si>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</si>
  <si>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</si>
  <si>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</si>
  <si>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</si>
  <si>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</si>
  <si>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</si>
  <si>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</si>
  <si>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</si>
  <si>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</si>
  <si>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</si>
  <si>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</si>
  <si>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</si>
  <si>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</si>
  <si>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</si>
  <si>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</si>
  <si>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</si>
  <si>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</si>
  <si>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</si>
  <si>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</si>
  <si>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</si>
  <si>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</si>
  <si>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</si>
  <si>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</si>
  <si>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</si>
  <si>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</si>
  <si>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</si>
  <si>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</si>
  <si>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</si>
  <si>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</si>
  <si>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</si>
  <si>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</si>
  <si>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</si>
  <si>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</si>
  <si>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</si>
  <si>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</si>
  <si>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</si>
  <si>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</si>
  <si>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</si>
  <si>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</si>
  <si>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</si>
  <si>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</si>
  <si>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</si>
  <si>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</si>
  <si>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</si>
  <si>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</si>
  <si>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</si>
  <si>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</si>
  <si>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</si>
  <si>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</si>
  <si>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</si>
  <si>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</si>
  <si>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</si>
  <si>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</si>
  <si>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</si>
  <si>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</si>
  <si>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</si>
  <si>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</si>
  <si>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</si>
  <si>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</si>
  <si>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</si>
  <si>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</si>
  <si>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</si>
  <si>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</si>
  <si>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</si>
  <si>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</si>
  <si>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</si>
  <si>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</si>
  <si>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</si>
  <si>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</si>
  <si>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</si>
  <si>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</si>
  <si>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</si>
  <si>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</si>
  <si>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</si>
  <si>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</si>
  <si>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</si>
  <si>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</si>
  <si>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</si>
  <si>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</si>
  <si>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</si>
  <si>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</si>
  <si>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</si>
  <si>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</si>
  <si>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</si>
  <si>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</si>
  <si>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</si>
  <si>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</si>
  <si>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</si>
  <si>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</si>
  <si>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</si>
  <si>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</si>
  <si>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</si>
  <si>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</si>
  <si>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</si>
  <si>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</si>
  <si>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</si>
  <si>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</si>
  <si>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</si>
  <si>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</si>
  <si>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</si>
  <si>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</si>
  <si>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</si>
  <si>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</si>
  <si>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</si>
  <si>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</si>
  <si>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</si>
  <si>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</si>
  <si>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</si>
  <si>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</si>
  <si>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</si>
  <si>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</si>
  <si>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</si>
  <si>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</si>
  <si>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</si>
  <si>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</si>
  <si>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</si>
  <si>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</si>
  <si>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</si>
  <si>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</si>
  <si>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</si>
  <si>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</si>
  <si>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</si>
  <si>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</si>
  <si>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</si>
  <si>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</si>
  <si>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</si>
  <si>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</si>
  <si>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</si>
  <si>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</si>
  <si>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</si>
  <si>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</si>
  <si>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</si>
  <si>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</si>
  <si>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</si>
  <si>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</si>
  <si>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</si>
  <si>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</si>
  <si>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</si>
  <si>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</si>
  <si>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</si>
  <si>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</si>
  <si>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</si>
  <si>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</si>
  <si>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</si>
  <si>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</si>
  <si>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</si>
  <si>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</si>
  <si>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</si>
  <si>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</si>
  <si>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</si>
  <si>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</si>
  <si>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</si>
  <si>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</si>
  <si>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</si>
  <si>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</si>
  <si>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</si>
  <si>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</si>
  <si>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</si>
  <si>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</si>
  <si>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</si>
  <si>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</si>
  <si>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</si>
  <si>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</si>
  <si>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</si>
  <si>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</si>
  <si>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</si>
  <si>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</si>
  <si>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</si>
  <si>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</si>
  <si>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</si>
  <si>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</si>
  <si>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</si>
  <si>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</si>
  <si>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</si>
  <si>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</si>
  <si>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</si>
  <si>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</si>
  <si>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</si>
  <si>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</si>
  <si>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</si>
  <si>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</si>
  <si>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</si>
  <si>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</si>
  <si>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</si>
  <si>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</si>
  <si>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</si>
  <si>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</si>
  <si>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</si>
  <si>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</si>
  <si>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</si>
  <si>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</si>
  <si>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</si>
  <si>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</si>
  <si>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</si>
  <si>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</si>
  <si>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</si>
  <si>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</si>
  <si>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</si>
  <si>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</si>
  <si>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</si>
  <si>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</si>
  <si>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</si>
  <si>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</si>
  <si>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</si>
  <si>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</si>
  <si>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</si>
  <si>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</si>
  <si>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</si>
  <si>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</si>
  <si>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</si>
  <si>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</si>
  <si>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</si>
  <si>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</si>
  <si>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</si>
  <si>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</si>
  <si>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</si>
  <si>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</si>
  <si>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</si>
  <si>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</si>
  <si>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</si>
  <si>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</si>
  <si>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</si>
  <si>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</si>
  <si>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</si>
  <si>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</si>
  <si>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</si>
  <si>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</si>
  <si>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</si>
  <si>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</si>
  <si>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</si>
  <si>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</si>
  <si>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</si>
  <si>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</si>
  <si>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</si>
  <si>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</si>
  <si>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</si>
  <si>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</si>
  <si>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</si>
  <si>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</si>
  <si>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</si>
  <si>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</si>
  <si>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</si>
  <si>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</si>
  <si>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</si>
  <si>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</si>
  <si>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</si>
  <si>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</si>
  <si>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</si>
  <si>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</si>
  <si>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</si>
  <si>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</si>
  <si>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</si>
  <si>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</si>
  <si>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</si>
  <si>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</si>
  <si>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</si>
  <si>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</si>
  <si>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</si>
  <si>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</si>
  <si>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</si>
  <si>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</si>
  <si>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</si>
  <si>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</si>
  <si>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</si>
  <si>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</si>
  <si>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</si>
  <si>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</si>
  <si>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</si>
  <si>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</si>
  <si>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</si>
  <si>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</si>
  <si>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</si>
  <si>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</si>
  <si>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</si>
  <si>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</si>
  <si>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</si>
  <si>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</si>
  <si>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</si>
  <si>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</si>
  <si>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</si>
  <si>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</si>
  <si>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</si>
  <si>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</si>
  <si>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</si>
  <si>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</si>
  <si>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</si>
  <si>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</si>
  <si>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</si>
  <si>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</si>
  <si>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</si>
  <si>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</si>
  <si>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</si>
  <si>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</si>
  <si>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</si>
  <si>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</si>
  <si>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</si>
  <si>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</si>
  <si>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</si>
  <si>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</si>
  <si>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</si>
  <si>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</si>
  <si>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</si>
  <si>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</si>
  <si>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</si>
  <si>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</si>
  <si>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</si>
  <si>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</si>
  <si>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</si>
  <si>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</si>
  <si>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</si>
  <si>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</si>
  <si>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</si>
  <si>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</si>
  <si>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</si>
  <si>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</si>
  <si>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</si>
  <si>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</si>
  <si>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</si>
  <si>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</si>
  <si>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</si>
  <si>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</si>
  <si>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</si>
  <si>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</si>
  <si>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</si>
  <si>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</si>
  <si>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</si>
  <si>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</si>
  <si>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</si>
  <si>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</si>
  <si>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</si>
  <si>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</si>
  <si>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</si>
  <si>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</si>
  <si>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</si>
  <si>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</si>
  <si>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</si>
  <si>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</si>
  <si>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</si>
  <si>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</si>
  <si>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Saughall &amp; Mollington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</si>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</sst>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05139FD8-4055-4BA9-9D85-BB57BBD64408}"/>
    <cellStyle name="Bad 2" xfId="7" xr:uid="{6630CE12-73DC-43A4-ACB0-765D1336F952}"/>
    <cellStyle name="Calculation 2" xfId="10" xr:uid="{BF0607F5-B10F-4D46-B217-9563D2DD1BE8}"/>
    <cellStyle name="Normal" xfId="0" builtinId="0"/>
    <cellStyle name="Normal 10" xfId="8" xr:uid="{B318D4D7-341F-4659-AA6B-E46BD8BDD0B3}"/>
    <cellStyle name="Normal 2" xfId="1" xr:uid="{2CAA0F92-660C-46CA-91D9-3A888FE4B421}"/>
    <cellStyle name="Normal 2 2" xfId="2" xr:uid="{8CE0CA2D-8F07-4D57-9842-EAAD4747A446}"/>
    <cellStyle name="Normal 2 3" xfId="11" xr:uid="{BE7B3059-FE3D-4544-8326-CEB6DE1C6395}"/>
    <cellStyle name="Normal 6" xfId="6" xr:uid="{D57A63A3-6724-4FED-AC5A-D84A1607400C}"/>
    <cellStyle name="Normal 7" xfId="4" xr:uid="{DD00224F-356E-45BD-B5C6-F9F788097B4C}"/>
    <cellStyle name="Percent 2" xfId="3" xr:uid="{D93DBA6B-CC02-48D0-825A-7F86CBA35084}"/>
    <cellStyle name="Percent 3" xfId="5" xr:uid="{87808008-0EF1-450A-ABB2-F921BD5D2AC6}"/>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8BC-445C-8D5E-74B2D79E135A}"/>
              </c:ext>
            </c:extLst>
          </c:dPt>
          <c:dPt>
            <c:idx val="1"/>
            <c:bubble3D val="0"/>
            <c:spPr>
              <a:solidFill>
                <a:srgbClr val="F7EBD9"/>
              </a:solidFill>
            </c:spPr>
            <c:extLst>
              <c:ext xmlns:c16="http://schemas.microsoft.com/office/drawing/2014/chart" uri="{C3380CC4-5D6E-409C-BE32-E72D297353CC}">
                <c16:uniqueId val="{00000003-A8BC-445C-8D5E-74B2D79E135A}"/>
              </c:ext>
            </c:extLst>
          </c:dPt>
          <c:val>
            <c:numRef>
              <c:f>'Data - Overview'!$D$89:$D$90</c:f>
              <c:numCache>
                <c:formatCode>0%</c:formatCode>
                <c:ptCount val="2"/>
                <c:pt idx="0">
                  <c:v>0.31978906249999994</c:v>
                </c:pt>
                <c:pt idx="1">
                  <c:v>0.68021093750000006</c:v>
                </c:pt>
              </c:numCache>
            </c:numRef>
          </c:val>
          <c:extLst>
            <c:ext xmlns:c16="http://schemas.microsoft.com/office/drawing/2014/chart" uri="{C3380CC4-5D6E-409C-BE32-E72D297353CC}">
              <c16:uniqueId val="{00000004-A8BC-445C-8D5E-74B2D79E135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F7BD-4EA9-BC95-C75FE18A8F91}"/>
              </c:ext>
            </c:extLst>
          </c:dPt>
          <c:dPt>
            <c:idx val="1"/>
            <c:bubble3D val="0"/>
            <c:spPr>
              <a:solidFill>
                <a:srgbClr val="6C6F71"/>
              </a:solidFill>
            </c:spPr>
            <c:extLst>
              <c:ext xmlns:c16="http://schemas.microsoft.com/office/drawing/2014/chart" uri="{C3380CC4-5D6E-409C-BE32-E72D297353CC}">
                <c16:uniqueId val="{00000003-F7BD-4EA9-BC95-C75FE18A8F91}"/>
              </c:ext>
            </c:extLst>
          </c:dPt>
          <c:dPt>
            <c:idx val="2"/>
            <c:bubble3D val="0"/>
            <c:spPr>
              <a:solidFill>
                <a:srgbClr val="7A19C1"/>
              </a:solidFill>
            </c:spPr>
            <c:extLst>
              <c:ext xmlns:c16="http://schemas.microsoft.com/office/drawing/2014/chart" uri="{C3380CC4-5D6E-409C-BE32-E72D297353CC}">
                <c16:uniqueId val="{00000005-F7BD-4EA9-BC95-C75FE18A8F91}"/>
              </c:ext>
            </c:extLst>
          </c:dPt>
          <c:dPt>
            <c:idx val="3"/>
            <c:bubble3D val="0"/>
            <c:spPr>
              <a:solidFill>
                <a:srgbClr val="8CC119"/>
              </a:solidFill>
            </c:spPr>
            <c:extLst>
              <c:ext xmlns:c16="http://schemas.microsoft.com/office/drawing/2014/chart" uri="{C3380CC4-5D6E-409C-BE32-E72D297353CC}">
                <c16:uniqueId val="{00000007-F7BD-4EA9-BC95-C75FE18A8F91}"/>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F7BD-4EA9-BC95-C75FE18A8F91}"/>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F7BD-4EA9-BC95-C75FE18A8F91}"/>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F7BD-4EA9-BC95-C75FE18A8F91}"/>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F7BD-4EA9-BC95-C75FE18A8F91}"/>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F7BD-4EA9-BC95-C75FE18A8F91}"/>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105</c:v>
                </c:pt>
                <c:pt idx="1">
                  <c:v>1 
Index: 88</c:v>
                </c:pt>
                <c:pt idx="2">
                  <c:v>2 
Index: 91</c:v>
                </c:pt>
                <c:pt idx="3">
                  <c:v>3+ 
Index: 77</c:v>
                </c:pt>
              </c:strCache>
            </c:strRef>
          </c:cat>
          <c:val>
            <c:numRef>
              <c:f>'Data - Overview'!$D$128:$D$131</c:f>
              <c:numCache>
                <c:formatCode>0%</c:formatCode>
                <c:ptCount val="4"/>
                <c:pt idx="0">
                  <c:v>0.75909375000000001</c:v>
                </c:pt>
                <c:pt idx="1">
                  <c:v>0.1122109375</c:v>
                </c:pt>
                <c:pt idx="2">
                  <c:v>9.7796875000000005E-2</c:v>
                </c:pt>
                <c:pt idx="3">
                  <c:v>3.1E-2</c:v>
                </c:pt>
              </c:numCache>
            </c:numRef>
          </c:val>
          <c:extLst>
            <c:ext xmlns:c16="http://schemas.microsoft.com/office/drawing/2014/chart" uri="{C3380CC4-5D6E-409C-BE32-E72D297353CC}">
              <c16:uniqueId val="{00000009-F7BD-4EA9-BC95-C75FE18A8F91}"/>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F18E-4E27-8A51-4020C9E4A2FB}"/>
              </c:ext>
            </c:extLst>
          </c:dPt>
          <c:dPt>
            <c:idx val="1"/>
            <c:bubble3D val="0"/>
            <c:spPr>
              <a:solidFill>
                <a:srgbClr val="6C6F71"/>
              </a:solidFill>
            </c:spPr>
            <c:extLst>
              <c:ext xmlns:c16="http://schemas.microsoft.com/office/drawing/2014/chart" uri="{C3380CC4-5D6E-409C-BE32-E72D297353CC}">
                <c16:uniqueId val="{00000003-F18E-4E27-8A51-4020C9E4A2FB}"/>
              </c:ext>
            </c:extLst>
          </c:dPt>
          <c:dPt>
            <c:idx val="2"/>
            <c:bubble3D val="0"/>
            <c:spPr>
              <a:solidFill>
                <a:srgbClr val="7A19C1"/>
              </a:solidFill>
            </c:spPr>
            <c:extLst>
              <c:ext xmlns:c16="http://schemas.microsoft.com/office/drawing/2014/chart" uri="{C3380CC4-5D6E-409C-BE32-E72D297353CC}">
                <c16:uniqueId val="{00000005-F18E-4E27-8A51-4020C9E4A2FB}"/>
              </c:ext>
            </c:extLst>
          </c:dPt>
          <c:dPt>
            <c:idx val="3"/>
            <c:bubble3D val="0"/>
            <c:spPr>
              <a:solidFill>
                <a:srgbClr val="8CC119"/>
              </a:solidFill>
            </c:spPr>
            <c:extLst>
              <c:ext xmlns:c16="http://schemas.microsoft.com/office/drawing/2014/chart" uri="{C3380CC4-5D6E-409C-BE32-E72D297353CC}">
                <c16:uniqueId val="{00000007-F18E-4E27-8A51-4020C9E4A2FB}"/>
              </c:ext>
            </c:extLst>
          </c:dPt>
          <c:dPt>
            <c:idx val="4"/>
            <c:bubble3D val="0"/>
            <c:spPr>
              <a:solidFill>
                <a:srgbClr val="EBC61C"/>
              </a:solidFill>
            </c:spPr>
            <c:extLst>
              <c:ext xmlns:c16="http://schemas.microsoft.com/office/drawing/2014/chart" uri="{C3380CC4-5D6E-409C-BE32-E72D297353CC}">
                <c16:uniqueId val="{00000009-F18E-4E27-8A51-4020C9E4A2FB}"/>
              </c:ext>
            </c:extLst>
          </c:dPt>
          <c:dPt>
            <c:idx val="5"/>
            <c:bubble3D val="0"/>
            <c:spPr>
              <a:solidFill>
                <a:srgbClr val="1964C1"/>
              </a:solidFill>
            </c:spPr>
            <c:extLst>
              <c:ext xmlns:c16="http://schemas.microsoft.com/office/drawing/2014/chart" uri="{C3380CC4-5D6E-409C-BE32-E72D297353CC}">
                <c16:uniqueId val="{0000000B-F18E-4E27-8A51-4020C9E4A2FB}"/>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F18E-4E27-8A51-4020C9E4A2FB}"/>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F18E-4E27-8A51-4020C9E4A2FB}"/>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F18E-4E27-8A51-4020C9E4A2FB}"/>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F18E-4E27-8A51-4020C9E4A2FB}"/>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F18E-4E27-8A51-4020C9E4A2FB}"/>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F18E-4E27-8A51-4020C9E4A2FB}"/>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74</c:v>
                </c:pt>
                <c:pt idx="1">
                  <c:v>20k - 40k 
Index: 87</c:v>
                </c:pt>
                <c:pt idx="2">
                  <c:v>40k - 60k 
Index: 100</c:v>
                </c:pt>
                <c:pt idx="3">
                  <c:v>60k - 80k 
Index: 104</c:v>
                </c:pt>
                <c:pt idx="4">
                  <c:v>80k - 100k 
Index: 126</c:v>
                </c:pt>
                <c:pt idx="5">
                  <c:v>100k+ 
Index: 158</c:v>
                </c:pt>
              </c:strCache>
            </c:strRef>
          </c:cat>
          <c:val>
            <c:numRef>
              <c:f>'Data - Overview'!$D$146:$D$151</c:f>
              <c:numCache>
                <c:formatCode>0%</c:formatCode>
                <c:ptCount val="6"/>
                <c:pt idx="0">
                  <c:v>0.1194375</c:v>
                </c:pt>
                <c:pt idx="1">
                  <c:v>0.2711015625</c:v>
                </c:pt>
                <c:pt idx="2">
                  <c:v>0.2136171875</c:v>
                </c:pt>
                <c:pt idx="3">
                  <c:v>0.147140625</c:v>
                </c:pt>
                <c:pt idx="4">
                  <c:v>9.560937500000001E-2</c:v>
                </c:pt>
                <c:pt idx="5">
                  <c:v>0.15274218750000002</c:v>
                </c:pt>
              </c:numCache>
            </c:numRef>
          </c:val>
          <c:extLst>
            <c:ext xmlns:c16="http://schemas.microsoft.com/office/drawing/2014/chart" uri="{C3380CC4-5D6E-409C-BE32-E72D297353CC}">
              <c16:uniqueId val="{0000000C-F18E-4E27-8A51-4020C9E4A2FB}"/>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4.3562500000000004E-2</c:v>
                </c:pt>
                <c:pt idx="1">
                  <c:v>0.15028125000000001</c:v>
                </c:pt>
                <c:pt idx="2">
                  <c:v>5.6609374999999997E-2</c:v>
                </c:pt>
                <c:pt idx="3">
                  <c:v>8.7804687499999992E-2</c:v>
                </c:pt>
                <c:pt idx="4">
                  <c:v>0.17742187500000001</c:v>
                </c:pt>
                <c:pt idx="5">
                  <c:v>0.23857031250000005</c:v>
                </c:pt>
                <c:pt idx="6">
                  <c:v>0.13634374999999999</c:v>
                </c:pt>
                <c:pt idx="7">
                  <c:v>0.1100078125</c:v>
                </c:pt>
              </c:numCache>
            </c:numRef>
          </c:val>
          <c:extLst>
            <c:ext xmlns:c16="http://schemas.microsoft.com/office/drawing/2014/chart" uri="{C3380CC4-5D6E-409C-BE32-E72D297353CC}">
              <c16:uniqueId val="{00000000-91C2-4E98-854B-D883ACEDEF35}"/>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0.37006249999999996</c:v>
                </c:pt>
              </c:numCache>
            </c:numRef>
          </c:val>
          <c:extLst>
            <c:ext xmlns:c16="http://schemas.microsoft.com/office/drawing/2014/chart" uri="{C3380CC4-5D6E-409C-BE32-E72D297353CC}">
              <c16:uniqueId val="{00000000-B6EA-4028-AEF3-C0E75A465505}"/>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B6EA-4028-AEF3-C0E75A465505}"/>
              </c:ext>
            </c:extLst>
          </c:dPt>
          <c:val>
            <c:numRef>
              <c:f>'Data - Overview'!$D$116</c:f>
              <c:numCache>
                <c:formatCode>0%</c:formatCode>
                <c:ptCount val="1"/>
                <c:pt idx="0">
                  <c:v>0.18367968749999999</c:v>
                </c:pt>
              </c:numCache>
            </c:numRef>
          </c:val>
          <c:extLst>
            <c:ext xmlns:c16="http://schemas.microsoft.com/office/drawing/2014/chart" uri="{C3380CC4-5D6E-409C-BE32-E72D297353CC}">
              <c16:uniqueId val="{00000003-B6EA-4028-AEF3-C0E75A465505}"/>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2.0812499999999998E-2</c:v>
                </c:pt>
              </c:numCache>
            </c:numRef>
          </c:val>
          <c:extLst>
            <c:ext xmlns:c16="http://schemas.microsoft.com/office/drawing/2014/chart" uri="{C3380CC4-5D6E-409C-BE32-E72D297353CC}">
              <c16:uniqueId val="{00000004-B6EA-4028-AEF3-C0E75A465505}"/>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0.13064843749999999</c:v>
                </c:pt>
              </c:numCache>
            </c:numRef>
          </c:val>
          <c:extLst>
            <c:ext xmlns:c16="http://schemas.microsoft.com/office/drawing/2014/chart" uri="{C3380CC4-5D6E-409C-BE32-E72D297353CC}">
              <c16:uniqueId val="{00000005-B6EA-4028-AEF3-C0E75A465505}"/>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0.29504687500000004</c:v>
                </c:pt>
              </c:numCache>
            </c:numRef>
          </c:val>
          <c:extLst>
            <c:ext xmlns:c16="http://schemas.microsoft.com/office/drawing/2014/chart" uri="{C3380CC4-5D6E-409C-BE32-E72D297353CC}">
              <c16:uniqueId val="{00000006-B6EA-4028-AEF3-C0E75A465505}"/>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F7C0-451B-BB9E-213E51196226}"/>
              </c:ext>
            </c:extLst>
          </c:dPt>
          <c:dPt>
            <c:idx val="1"/>
            <c:bubble3D val="0"/>
            <c:spPr>
              <a:solidFill>
                <a:srgbClr val="DBE6C4"/>
              </a:solidFill>
            </c:spPr>
            <c:extLst>
              <c:ext xmlns:c16="http://schemas.microsoft.com/office/drawing/2014/chart" uri="{C3380CC4-5D6E-409C-BE32-E72D297353CC}">
                <c16:uniqueId val="{00000003-F7C0-451B-BB9E-213E51196226}"/>
              </c:ext>
            </c:extLst>
          </c:dPt>
          <c:val>
            <c:numRef>
              <c:f>'Data - Overview'!$A$89:$A$90</c:f>
              <c:numCache>
                <c:formatCode>0%</c:formatCode>
                <c:ptCount val="2"/>
                <c:pt idx="0">
                  <c:v>0.28839843750000005</c:v>
                </c:pt>
                <c:pt idx="1">
                  <c:v>0.71160156249999995</c:v>
                </c:pt>
              </c:numCache>
            </c:numRef>
          </c:val>
          <c:extLst>
            <c:ext xmlns:c16="http://schemas.microsoft.com/office/drawing/2014/chart" uri="{C3380CC4-5D6E-409C-BE32-E72D297353CC}">
              <c16:uniqueId val="{00000004-F7C0-451B-BB9E-213E5119622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F69A-4B2F-BAC9-C27A6DF1226B}"/>
              </c:ext>
            </c:extLst>
          </c:dPt>
          <c:dPt>
            <c:idx val="1"/>
            <c:bubble3D val="0"/>
            <c:spPr>
              <a:solidFill>
                <a:schemeClr val="accent2">
                  <a:lumMod val="20000"/>
                  <a:lumOff val="80000"/>
                </a:schemeClr>
              </a:solidFill>
            </c:spPr>
            <c:extLst>
              <c:ext xmlns:c16="http://schemas.microsoft.com/office/drawing/2014/chart" uri="{C3380CC4-5D6E-409C-BE32-E72D297353CC}">
                <c16:uniqueId val="{00000003-F69A-4B2F-BAC9-C27A6DF1226B}"/>
              </c:ext>
            </c:extLst>
          </c:dPt>
          <c:val>
            <c:numRef>
              <c:f>'Data - Overview'!$A$89:$A$90</c:f>
              <c:numCache>
                <c:formatCode>0%</c:formatCode>
                <c:ptCount val="2"/>
                <c:pt idx="0">
                  <c:v>0.28839843750000005</c:v>
                </c:pt>
                <c:pt idx="1">
                  <c:v>0.71160156249999995</c:v>
                </c:pt>
              </c:numCache>
            </c:numRef>
          </c:val>
          <c:extLst>
            <c:ext xmlns:c16="http://schemas.microsoft.com/office/drawing/2014/chart" uri="{C3380CC4-5D6E-409C-BE32-E72D297353CC}">
              <c16:uniqueId val="{00000004-F69A-4B2F-BAC9-C27A6DF1226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95BD-473B-8202-1CE9BDAF82EA}"/>
              </c:ext>
            </c:extLst>
          </c:dPt>
          <c:dPt>
            <c:idx val="1"/>
            <c:bubble3D val="0"/>
            <c:spPr>
              <a:solidFill>
                <a:srgbClr val="F7EBD9"/>
              </a:solidFill>
            </c:spPr>
            <c:extLst>
              <c:ext xmlns:c16="http://schemas.microsoft.com/office/drawing/2014/chart" uri="{C3380CC4-5D6E-409C-BE32-E72D297353CC}">
                <c16:uniqueId val="{00000003-95BD-473B-8202-1CE9BDAF82EA}"/>
              </c:ext>
            </c:extLst>
          </c:dPt>
          <c:val>
            <c:numRef>
              <c:f>'Data - Overview'!$E$89:$E$90</c:f>
              <c:numCache>
                <c:formatCode>0%</c:formatCode>
                <c:ptCount val="2"/>
                <c:pt idx="0">
                  <c:v>0.40496875000000004</c:v>
                </c:pt>
                <c:pt idx="1">
                  <c:v>0.5950312499999999</c:v>
                </c:pt>
              </c:numCache>
            </c:numRef>
          </c:val>
          <c:extLst>
            <c:ext xmlns:c16="http://schemas.microsoft.com/office/drawing/2014/chart" uri="{C3380CC4-5D6E-409C-BE32-E72D297353CC}">
              <c16:uniqueId val="{00000004-95BD-473B-8202-1CE9BDAF82E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76B2-4773-99F4-DEADB5EF849E}"/>
              </c:ext>
            </c:extLst>
          </c:dPt>
          <c:dPt>
            <c:idx val="1"/>
            <c:bubble3D val="0"/>
            <c:extLst>
              <c:ext xmlns:c16="http://schemas.microsoft.com/office/drawing/2014/chart" uri="{C3380CC4-5D6E-409C-BE32-E72D297353CC}">
                <c16:uniqueId val="{00000002-76B2-4773-99F4-DEADB5EF849E}"/>
              </c:ext>
            </c:extLst>
          </c:dPt>
          <c:val>
            <c:numRef>
              <c:f>'Data - Overview'!$C$89:$C$90</c:f>
              <c:numCache>
                <c:formatCode>0%</c:formatCode>
                <c:ptCount val="2"/>
                <c:pt idx="0">
                  <c:v>8.5414062499999999E-2</c:v>
                </c:pt>
                <c:pt idx="1">
                  <c:v>0.91458593750000006</c:v>
                </c:pt>
              </c:numCache>
            </c:numRef>
          </c:val>
          <c:extLst>
            <c:ext xmlns:c16="http://schemas.microsoft.com/office/drawing/2014/chart" uri="{C3380CC4-5D6E-409C-BE32-E72D297353CC}">
              <c16:uniqueId val="{00000003-76B2-4773-99F4-DEADB5EF849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0.15525781249999998</c:v>
                </c:pt>
              </c:numCache>
            </c:numRef>
          </c:val>
          <c:extLst>
            <c:ext xmlns:c16="http://schemas.microsoft.com/office/drawing/2014/chart" uri="{C3380CC4-5D6E-409C-BE32-E72D297353CC}">
              <c16:uniqueId val="{00000000-B1DA-45F8-96F0-D5F1264B59A0}"/>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B1DA-45F8-96F0-D5F1264B59A0}"/>
              </c:ext>
            </c:extLst>
          </c:dPt>
          <c:val>
            <c:numRef>
              <c:f>'Data - Overview'!$D$138</c:f>
              <c:numCache>
                <c:formatCode>0%</c:formatCode>
                <c:ptCount val="1"/>
                <c:pt idx="0">
                  <c:v>0.42841406249999997</c:v>
                </c:pt>
              </c:numCache>
            </c:numRef>
          </c:val>
          <c:extLst>
            <c:ext xmlns:c16="http://schemas.microsoft.com/office/drawing/2014/chart" uri="{C3380CC4-5D6E-409C-BE32-E72D297353CC}">
              <c16:uniqueId val="{00000003-B1DA-45F8-96F0-D5F1264B59A0}"/>
            </c:ext>
          </c:extLst>
        </c:ser>
        <c:ser>
          <c:idx val="1"/>
          <c:order val="2"/>
          <c:spPr>
            <a:solidFill>
              <a:srgbClr val="1964C1"/>
            </a:solidFill>
          </c:spPr>
          <c:invertIfNegative val="0"/>
          <c:val>
            <c:numRef>
              <c:f>'Data - Overview'!$D$139</c:f>
              <c:numCache>
                <c:formatCode>0%</c:formatCode>
                <c:ptCount val="1"/>
                <c:pt idx="0">
                  <c:v>0.34103906249999999</c:v>
                </c:pt>
              </c:numCache>
            </c:numRef>
          </c:val>
          <c:extLst>
            <c:ext xmlns:c16="http://schemas.microsoft.com/office/drawing/2014/chart" uri="{C3380CC4-5D6E-409C-BE32-E72D297353CC}">
              <c16:uniqueId val="{00000004-B1DA-45F8-96F0-D5F1264B59A0}"/>
            </c:ext>
          </c:extLst>
        </c:ser>
        <c:ser>
          <c:idx val="0"/>
          <c:order val="3"/>
          <c:spPr>
            <a:solidFill>
              <a:srgbClr val="7D38BA"/>
            </a:solidFill>
          </c:spPr>
          <c:invertIfNegative val="0"/>
          <c:val>
            <c:numRef>
              <c:f>'Data - Overview'!$D$140</c:f>
              <c:numCache>
                <c:formatCode>0%</c:formatCode>
                <c:ptCount val="1"/>
                <c:pt idx="0">
                  <c:v>7.5882812500000008E-2</c:v>
                </c:pt>
              </c:numCache>
            </c:numRef>
          </c:val>
          <c:extLst>
            <c:ext xmlns:c16="http://schemas.microsoft.com/office/drawing/2014/chart" uri="{C3380CC4-5D6E-409C-BE32-E72D297353CC}">
              <c16:uniqueId val="{00000005-B1DA-45F8-96F0-D5F1264B59A0}"/>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B3D6-41E5-93A5-1A44DEA9F541}"/>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B3D6-41E5-93A5-1A44DEA9F541}"/>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B3D6-41E5-93A5-1A44DEA9F541}"/>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B3D6-41E5-93A5-1A44DEA9F541}"/>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B3D6-41E5-93A5-1A44DEA9F541}"/>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B3D6-41E5-93A5-1A44DEA9F541}"/>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B3D6-41E5-93A5-1A44DEA9F541}"/>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B3D6-41E5-93A5-1A44DEA9F541}"/>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B3D6-41E5-93A5-1A44DEA9F541}"/>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B3D6-41E5-93A5-1A44DEA9F541}"/>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B3D6-41E5-93A5-1A44DEA9F541}"/>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B3D6-41E5-93A5-1A44DEA9F541}"/>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B3D6-41E5-93A5-1A44DEA9F541}"/>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B3D6-41E5-93A5-1A44DEA9F541}"/>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B3D6-41E5-93A5-1A44DEA9F541}"/>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B3D6-41E5-93A5-1A44DEA9F541}"/>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B3D6-41E5-93A5-1A44DEA9F541}"/>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B3D6-41E5-93A5-1A44DEA9F541}"/>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B3D6-41E5-93A5-1A44DEA9F541}"/>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B3D6-41E5-93A5-1A44DEA9F541}"/>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B3D6-41E5-93A5-1A44DEA9F541}"/>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B3D6-41E5-93A5-1A44DEA9F541}"/>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B3D6-41E5-93A5-1A44DEA9F541}"/>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B3D6-41E5-93A5-1A44DEA9F541}"/>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B3D6-41E5-93A5-1A44DEA9F541}"/>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{194035CE-AB4B-42DB-A218-11842FF4F33C}</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B3D6-41E5-93A5-1A44DEA9F541}"/>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{5F42537F-7A3F-4F0D-9C2C-C472E927623E}</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B3D6-41E5-93A5-1A44DEA9F541}"/>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{21D2EB51-DE67-49FD-9901-07215C2C4053}</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B3D6-41E5-93A5-1A44DEA9F541}"/>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{F43A4EE4-499E-4FC1-9CC7-DC6C76604C11}</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B3D6-41E5-93A5-1A44DEA9F541}"/>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{62C03933-89A7-4F8E-83A9-BB6EEE2AA704}</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B3D6-41E5-93A5-1A44DEA9F541}"/>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{796DC06A-4DFA-4FC8-814F-60CD2710BF77}</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B3D6-41E5-93A5-1A44DEA9F541}"/>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{0A0A0B1E-2340-431A-9FF2-5950C9E6D1B1}</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B3D6-41E5-93A5-1A44DEA9F541}"/>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{22E0087A-8413-45CA-981D-28280CCA3B3D}</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B3D6-41E5-93A5-1A44DEA9F541}"/>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{ECA9B2D2-8605-444E-B4F1-85DE0B09AC80}</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B3D6-41E5-93A5-1A44DEA9F541}"/>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{B9ACB83F-5C99-4D67-BD79-B4CD9E42010D}</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B3D6-41E5-93A5-1A44DEA9F541}"/>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{EF33E80E-1492-4CD1-B0F0-2BCBAD19F8F9}</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B3D6-41E5-93A5-1A44DEA9F541}"/>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{93D513C1-5800-4DAE-A41A-FA4864F15EB7}</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B3D6-41E5-93A5-1A44DEA9F541}"/>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{1B2C0D83-732F-4821-BC76-5AB66694CA75}</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B3D6-41E5-93A5-1A44DEA9F541}"/>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{D7D6AFDA-7F0C-4D9E-8C22-2ED38FEAEFFF}</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B3D6-41E5-93A5-1A44DEA9F541}"/>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{711A0B28-F1A9-467C-A95F-3D261584F3BA}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B3D6-41E5-93A5-1A44DEA9F541}"/>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{42E52F50-C646-4673-A921-30BD0DD3BC7F}</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B3D6-41E5-93A5-1A44DEA9F541}"/>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{70B8BAFE-33FD-40ED-9BA8-B5D0D086A728}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B3D6-41E5-93A5-1A44DEA9F541}"/>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{F367E17B-2AEC-4C60-9DAB-12446F89D27E}</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B3D6-41E5-93A5-1A44DEA9F541}"/>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{76885DF2-4C39-43A2-A8C8-D5199169E67D}</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B3D6-41E5-93A5-1A44DEA9F541}"/>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{BC5265FD-C23A-4DC4-9D43-D2C6AAC8EC9D}</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B3D6-41E5-93A5-1A44DEA9F541}"/>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{A98AEDD6-D704-460A-8E0D-830B0FF7728E}</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B3D6-41E5-93A5-1A44DEA9F541}"/>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{186E45EB-7E29-4F07-BB65-7415EB6C8CAD}</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B3D6-41E5-93A5-1A44DEA9F541}"/>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{C1E9AB92-A3C4-4B6F-BB1B-E5C0C9056A2B}</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B3D6-41E5-93A5-1A44DEA9F541}"/>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{20651F8E-EAB7-4920-AD07-5256362DBDEE}</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B3D6-41E5-93A5-1A44DEA9F541}"/>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{C1B9A332-CE90-42E0-88D8-FA6A54BD3F30}</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B3D6-41E5-93A5-1A44DEA9F541}"/>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7.575757575757576E-3</c:v>
                </c:pt>
                <c:pt idx="1">
                  <c:v>1.5151515151515152E-2</c:v>
                </c:pt>
                <c:pt idx="2">
                  <c:v>0</c:v>
                </c:pt>
                <c:pt idx="3">
                  <c:v>0</c:v>
                </c:pt>
                <c:pt idx="4">
                  <c:v>2.2727272727272728E-2</c:v>
                </c:pt>
                <c:pt idx="5">
                  <c:v>0</c:v>
                </c:pt>
                <c:pt idx="6">
                  <c:v>0</c:v>
                </c:pt>
                <c:pt idx="7">
                  <c:v>0</c:v>
                </c:pt>
                <c:pt idx="8">
                  <c:v>7.575757575757576E-3</c:v>
                </c:pt>
                <c:pt idx="9">
                  <c:v>7.575757575757576E-3</c:v>
                </c:pt>
                <c:pt idx="10">
                  <c:v>0</c:v>
                </c:pt>
                <c:pt idx="11">
                  <c:v>0</c:v>
                </c:pt>
                <c:pt idx="12">
                  <c:v>0</c:v>
                </c:pt>
                <c:pt idx="13">
                  <c:v>7.575757575757576E-3</c:v>
                </c:pt>
                <c:pt idx="14">
                  <c:v>7.575757575757576E-3</c:v>
                </c:pt>
                <c:pt idx="15">
                  <c:v>4.5454545454545456E-2</c:v>
                </c:pt>
                <c:pt idx="16">
                  <c:v>3.787878787878788E-2</c:v>
                </c:pt>
                <c:pt idx="17">
                  <c:v>0</c:v>
                </c:pt>
                <c:pt idx="18">
                  <c:v>0.1</c:v>
                </c:pt>
                <c:pt idx="19">
                  <c:v>9.0909090909090912E-2</c:v>
                </c:pt>
                <c:pt idx="20">
                  <c:v>4.5454545454545456E-2</c:v>
                </c:pt>
                <c:pt idx="21">
                  <c:v>0</c:v>
                </c:pt>
                <c:pt idx="22">
                  <c:v>1.5151515151515152E-2</c:v>
                </c:pt>
                <c:pt idx="23">
                  <c:v>0.1</c:v>
                </c:pt>
                <c:pt idx="24">
                  <c:v>0</c:v>
                </c:pt>
              </c:numCache>
            </c:numRef>
          </c:xVal>
          <c:yVal>
            <c:numRef>
              <c:f>'Customer View Chart'!$F$49:$F$73</c:f>
              <c:numCache>
                <c:formatCode>0</c:formatCode>
                <c:ptCount val="25"/>
                <c:pt idx="0">
                  <c:v>69.692368629522051</c:v>
                </c:pt>
                <c:pt idx="1">
                  <c:v>47.400323275862064</c:v>
                </c:pt>
                <c:pt idx="2">
                  <c:v>0</c:v>
                </c:pt>
                <c:pt idx="3">
                  <c:v>0</c:v>
                </c:pt>
                <c:pt idx="4">
                  <c:v>65.446768060836504</c:v>
                </c:pt>
                <c:pt idx="5">
                  <c:v>0</c:v>
                </c:pt>
                <c:pt idx="6">
                  <c:v>0</c:v>
                </c:pt>
                <c:pt idx="7">
                  <c:v>0</c:v>
                </c:pt>
                <c:pt idx="8">
                  <c:v>16.155046826222687</c:v>
                </c:pt>
                <c:pt idx="9">
                  <c:v>21.90612549800797</c:v>
                </c:pt>
                <c:pt idx="10">
                  <c:v>0</c:v>
                </c:pt>
                <c:pt idx="11">
                  <c:v>0</c:v>
                </c:pt>
                <c:pt idx="12">
                  <c:v>0</c:v>
                </c:pt>
                <c:pt idx="13">
                  <c:v>20.139259824494466</c:v>
                </c:pt>
                <c:pt idx="14">
                  <c:v>17.458821194681484</c:v>
                </c:pt>
                <c:pt idx="15">
                  <c:v>70.640585270107508</c:v>
                </c:pt>
                <c:pt idx="16">
                  <c:v>49.885646240502027</c:v>
                </c:pt>
                <c:pt idx="17">
                  <c:v>0</c:v>
                </c:pt>
                <c:pt idx="18">
                  <c:v>200</c:v>
                </c:pt>
                <c:pt idx="19">
                  <c:v>126.25976718226759</c:v>
                </c:pt>
                <c:pt idx="20">
                  <c:v>200</c:v>
                </c:pt>
                <c:pt idx="21">
                  <c:v>0</c:v>
                </c:pt>
                <c:pt idx="22">
                  <c:v>34.581367924528308</c:v>
                </c:pt>
                <c:pt idx="23">
                  <c:v>200</c:v>
                </c:pt>
                <c:pt idx="24">
                  <c:v>0</c:v>
                </c:pt>
              </c:numCache>
            </c:numRef>
          </c:yVal>
          <c:smooth val="0"/>
          <c:extLst>
            <c:ext xmlns:c16="http://schemas.microsoft.com/office/drawing/2014/chart" uri="{C3380CC4-5D6E-409C-BE32-E72D297353CC}">
              <c16:uniqueId val="{00000019-B3D6-41E5-93A5-1A44DEA9F541}"/>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92.605975940182859</c:v>
                </c:pt>
                <c:pt idx="1">
                  <c:v>93.274367024259192</c:v>
                </c:pt>
                <c:pt idx="2">
                  <c:v>104.15948895094415</c:v>
                </c:pt>
                <c:pt idx="3">
                  <c:v>86.821386538368301</c:v>
                </c:pt>
                <c:pt idx="4">
                  <c:v>93.363606697386814</c:v>
                </c:pt>
                <c:pt idx="5">
                  <c:v>92.201196435284515</c:v>
                </c:pt>
                <c:pt idx="6">
                  <c:v>85.191216600451384</c:v>
                </c:pt>
                <c:pt idx="7">
                  <c:v>100.18797419824632</c:v>
                </c:pt>
                <c:pt idx="8">
                  <c:v>84.558593722945218</c:v>
                </c:pt>
                <c:pt idx="9">
                  <c:v>90.965199851104273</c:v>
                </c:pt>
                <c:pt idx="10">
                  <c:v>90.021466598869267</c:v>
                </c:pt>
                <c:pt idx="11">
                  <c:v>102.04187316568844</c:v>
                </c:pt>
                <c:pt idx="12">
                  <c:v>99.511533577575477</c:v>
                </c:pt>
                <c:pt idx="13">
                  <c:v>75.978960181871429</c:v>
                </c:pt>
                <c:pt idx="14">
                  <c:v>102.13743762038617</c:v>
                </c:pt>
                <c:pt idx="15">
                  <c:v>90.539024034116295</c:v>
                </c:pt>
                <c:pt idx="16">
                  <c:v>101.92053479188188</c:v>
                </c:pt>
                <c:pt idx="17">
                  <c:v>105.11994317883837</c:v>
                </c:pt>
                <c:pt idx="18">
                  <c:v>99.376752824409252</c:v>
                </c:pt>
                <c:pt idx="19">
                  <c:v>114.16260226394337</c:v>
                </c:pt>
                <c:pt idx="20">
                  <c:v>121.45800454030757</c:v>
                </c:pt>
                <c:pt idx="21">
                  <c:v>71.040318853974128</c:v>
                </c:pt>
                <c:pt idx="22">
                  <c:v>107.8064005749571</c:v>
                </c:pt>
                <c:pt idx="23">
                  <c:v>111.36524615523452</c:v>
                </c:pt>
                <c:pt idx="24">
                  <c:v>100.35784938648781</c:v>
                </c:pt>
                <c:pt idx="25">
                  <c:v>86.731471924481696</c:v>
                </c:pt>
                <c:pt idx="26">
                  <c:v>96.543096703525975</c:v>
                </c:pt>
                <c:pt idx="27">
                  <c:v>100</c:v>
                </c:pt>
                <c:pt idx="28">
                  <c:v>86.453679254066614</c:v>
                </c:pt>
                <c:pt idx="29">
                  <c:v>90.679339168151159</c:v>
                </c:pt>
                <c:pt idx="30">
                  <c:v>78.498584609562712</c:v>
                </c:pt>
                <c:pt idx="31">
                  <c:v>77.590135485900817</c:v>
                </c:pt>
                <c:pt idx="32">
                  <c:v>99.343121261196629</c:v>
                </c:pt>
                <c:pt idx="33">
                  <c:v>84.725924905314542</c:v>
                </c:pt>
                <c:pt idx="34">
                  <c:v>91.064674906281937</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698C-431B-8A67-092B480DB2A5}"/>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7AC9-4672-8DAB-8EF9E0F305EF}"/>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5458-4746-831E-2BDCAE8BB949}"/>
              </c:ext>
            </c:extLst>
          </c:dPt>
          <c:dPt>
            <c:idx val="1"/>
            <c:invertIfNegative val="0"/>
            <c:bubble3D val="0"/>
            <c:spPr>
              <a:solidFill>
                <a:srgbClr val="89756E"/>
              </a:solidFill>
            </c:spPr>
            <c:extLst>
              <c:ext xmlns:c16="http://schemas.microsoft.com/office/drawing/2014/chart" uri="{C3380CC4-5D6E-409C-BE32-E72D297353CC}">
                <c16:uniqueId val="{00000003-5458-4746-831E-2BDCAE8BB949}"/>
              </c:ext>
            </c:extLst>
          </c:dPt>
          <c:dPt>
            <c:idx val="2"/>
            <c:invertIfNegative val="0"/>
            <c:bubble3D val="0"/>
            <c:spPr>
              <a:solidFill>
                <a:srgbClr val="30499F"/>
              </a:solidFill>
            </c:spPr>
            <c:extLst>
              <c:ext xmlns:c16="http://schemas.microsoft.com/office/drawing/2014/chart" uri="{C3380CC4-5D6E-409C-BE32-E72D297353CC}">
                <c16:uniqueId val="{00000005-5458-4746-831E-2BDCAE8BB949}"/>
              </c:ext>
            </c:extLst>
          </c:dPt>
          <c:dPt>
            <c:idx val="3"/>
            <c:invertIfNegative val="0"/>
            <c:bubble3D val="0"/>
            <c:spPr>
              <a:solidFill>
                <a:srgbClr val="C1C630"/>
              </a:solidFill>
            </c:spPr>
            <c:extLst>
              <c:ext xmlns:c16="http://schemas.microsoft.com/office/drawing/2014/chart" uri="{C3380CC4-5D6E-409C-BE32-E72D297353CC}">
                <c16:uniqueId val="{00000007-5458-4746-831E-2BDCAE8BB949}"/>
              </c:ext>
            </c:extLst>
          </c:dPt>
          <c:dPt>
            <c:idx val="4"/>
            <c:invertIfNegative val="0"/>
            <c:bubble3D val="0"/>
            <c:spPr>
              <a:solidFill>
                <a:srgbClr val="AB347D"/>
              </a:solidFill>
            </c:spPr>
            <c:extLst>
              <c:ext xmlns:c16="http://schemas.microsoft.com/office/drawing/2014/chart" uri="{C3380CC4-5D6E-409C-BE32-E72D297353CC}">
                <c16:uniqueId val="{00000009-5458-4746-831E-2BDCAE8BB949}"/>
              </c:ext>
            </c:extLst>
          </c:dPt>
          <c:val>
            <c:numRef>
              <c:f>'Wellbeing Acorn Group'!$K$13:$K$17</c:f>
              <c:numCache>
                <c:formatCode>0</c:formatCode>
                <c:ptCount val="5"/>
                <c:pt idx="0">
                  <c:v>27.148122749871423</c:v>
                </c:pt>
                <c:pt idx="1">
                  <c:v>8.8800847885333614</c:v>
                </c:pt>
                <c:pt idx="2">
                  <c:v>44.444480426954065</c:v>
                </c:pt>
                <c:pt idx="3">
                  <c:v>189.03777411840309</c:v>
                </c:pt>
                <c:pt idx="4">
                  <c:v>262.41610738255036</c:v>
                </c:pt>
              </c:numCache>
            </c:numRef>
          </c:val>
          <c:extLst>
            <c:ext xmlns:c16="http://schemas.microsoft.com/office/drawing/2014/chart" uri="{C3380CC4-5D6E-409C-BE32-E72D297353CC}">
              <c16:uniqueId val="{0000000A-5458-4746-831E-2BDCAE8BB949}"/>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0C6-41C7-9EF6-42634714966A}"/>
              </c:ext>
            </c:extLst>
          </c:dPt>
          <c:dPt>
            <c:idx val="1"/>
            <c:invertIfNegative val="0"/>
            <c:bubble3D val="0"/>
            <c:spPr>
              <a:solidFill>
                <a:srgbClr val="89756E"/>
              </a:solidFill>
            </c:spPr>
            <c:extLst>
              <c:ext xmlns:c16="http://schemas.microsoft.com/office/drawing/2014/chart" uri="{C3380CC4-5D6E-409C-BE32-E72D297353CC}">
                <c16:uniqueId val="{00000003-20C6-41C7-9EF6-42634714966A}"/>
              </c:ext>
            </c:extLst>
          </c:dPt>
          <c:dPt>
            <c:idx val="2"/>
            <c:invertIfNegative val="0"/>
            <c:bubble3D val="0"/>
            <c:spPr>
              <a:solidFill>
                <a:srgbClr val="30499F"/>
              </a:solidFill>
            </c:spPr>
            <c:extLst>
              <c:ext xmlns:c16="http://schemas.microsoft.com/office/drawing/2014/chart" uri="{C3380CC4-5D6E-409C-BE32-E72D297353CC}">
                <c16:uniqueId val="{00000005-20C6-41C7-9EF6-42634714966A}"/>
              </c:ext>
            </c:extLst>
          </c:dPt>
          <c:dPt>
            <c:idx val="3"/>
            <c:invertIfNegative val="0"/>
            <c:bubble3D val="0"/>
            <c:spPr>
              <a:solidFill>
                <a:srgbClr val="C1C630"/>
              </a:solidFill>
            </c:spPr>
            <c:extLst>
              <c:ext xmlns:c16="http://schemas.microsoft.com/office/drawing/2014/chart" uri="{C3380CC4-5D6E-409C-BE32-E72D297353CC}">
                <c16:uniqueId val="{00000007-20C6-41C7-9EF6-42634714966A}"/>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4.5454545454545456E-2</c:v>
                </c:pt>
                <c:pt idx="1">
                  <c:v>1.5151515151515152E-2</c:v>
                </c:pt>
                <c:pt idx="2">
                  <c:v>9.8484848484848481E-2</c:v>
                </c:pt>
                <c:pt idx="3">
                  <c:v>0.81060606060606055</c:v>
                </c:pt>
              </c:numCache>
            </c:numRef>
          </c:val>
          <c:extLst>
            <c:ext xmlns:c16="http://schemas.microsoft.com/office/drawing/2014/chart" uri="{C3380CC4-5D6E-409C-BE32-E72D297353CC}">
              <c16:uniqueId val="{00000008-20C6-41C7-9EF6-42634714966A}"/>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20C6-41C7-9EF6-42634714966A}"/>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69.692368629522051</c:v>
                </c:pt>
                <c:pt idx="1">
                  <c:v>47.400323275862064</c:v>
                </c:pt>
                <c:pt idx="2">
                  <c:v>0</c:v>
                </c:pt>
                <c:pt idx="3">
                  <c:v>0</c:v>
                </c:pt>
                <c:pt idx="4">
                  <c:v>65.446768060836504</c:v>
                </c:pt>
              </c:numCache>
            </c:numRef>
          </c:val>
          <c:extLst>
            <c:ext xmlns:c16="http://schemas.microsoft.com/office/drawing/2014/chart" uri="{C3380CC4-5D6E-409C-BE32-E72D297353CC}">
              <c16:uniqueId val="{00000000-F8B7-4731-AAD4-96DAA33B373B}"/>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16.155046826222687</c:v>
                </c:pt>
                <c:pt idx="4">
                  <c:v>21.90612549800797</c:v>
                </c:pt>
                <c:pt idx="5">
                  <c:v>0</c:v>
                </c:pt>
                <c:pt idx="6">
                  <c:v>0</c:v>
                </c:pt>
                <c:pt idx="7">
                  <c:v>0</c:v>
                </c:pt>
              </c:numCache>
            </c:numRef>
          </c:val>
          <c:extLst>
            <c:ext xmlns:c16="http://schemas.microsoft.com/office/drawing/2014/chart" uri="{C3380CC4-5D6E-409C-BE32-E72D297353CC}">
              <c16:uniqueId val="{00000000-297F-48B4-B016-0E7273BA70C4}"/>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20.139259824494466</c:v>
                </c:pt>
                <c:pt idx="1">
                  <c:v>17.458821194681484</c:v>
                </c:pt>
                <c:pt idx="2">
                  <c:v>70.640585270107508</c:v>
                </c:pt>
                <c:pt idx="3">
                  <c:v>49.885646240502027</c:v>
                </c:pt>
                <c:pt idx="4">
                  <c:v>0</c:v>
                </c:pt>
              </c:numCache>
            </c:numRef>
          </c:val>
          <c:extLst>
            <c:ext xmlns:c16="http://schemas.microsoft.com/office/drawing/2014/chart" uri="{C3380CC4-5D6E-409C-BE32-E72D297353CC}">
              <c16:uniqueId val="{00000000-E606-4274-9695-DE940D3440D8}"/>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264.71915747241724</c:v>
                </c:pt>
                <c:pt idx="1">
                  <c:v>126.25976718226759</c:v>
                </c:pt>
                <c:pt idx="2">
                  <c:v>301.45631067961165</c:v>
                </c:pt>
                <c:pt idx="3">
                  <c:v>0</c:v>
                </c:pt>
                <c:pt idx="4">
                  <c:v>34.581367924528308</c:v>
                </c:pt>
                <c:pt idx="5">
                  <c:v>330.10170495688237</c:v>
                </c:pt>
                <c:pt idx="6">
                  <c:v>0</c:v>
                </c:pt>
              </c:numCache>
            </c:numRef>
          </c:val>
          <c:extLst>
            <c:ext xmlns:c16="http://schemas.microsoft.com/office/drawing/2014/chart" uri="{C3380CC4-5D6E-409C-BE32-E72D297353CC}">
              <c16:uniqueId val="{00000000-099E-4CC9-97AB-E91BFCA8CD06}"/>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278.84310618066564</c:v>
                </c:pt>
                <c:pt idx="2">
                  <c:v>0</c:v>
                </c:pt>
              </c:numCache>
            </c:numRef>
          </c:val>
          <c:extLst>
            <c:ext xmlns:c16="http://schemas.microsoft.com/office/drawing/2014/chart" uri="{C3380CC4-5D6E-409C-BE32-E72D297353CC}">
              <c16:uniqueId val="{00000000-1CCE-4AA6-BFB1-3F2D71A8EDF5}"/>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330.10170495688237</c:v>
                </c:pt>
                <c:pt idx="1">
                  <c:v>301.45631067961165</c:v>
                </c:pt>
                <c:pt idx="2">
                  <c:v>278.84310618066564</c:v>
                </c:pt>
                <c:pt idx="3">
                  <c:v>264.71915747241724</c:v>
                </c:pt>
                <c:pt idx="4">
                  <c:v>126.25976718226759</c:v>
                </c:pt>
                <c:pt idx="5">
                  <c:v>70.640585270107508</c:v>
                </c:pt>
                <c:pt idx="6">
                  <c:v>69.692368629522051</c:v>
                </c:pt>
                <c:pt idx="7">
                  <c:v>65.446768060836504</c:v>
                </c:pt>
                <c:pt idx="8">
                  <c:v>49.885646240502027</c:v>
                </c:pt>
                <c:pt idx="9">
                  <c:v>47.400323275862064</c:v>
                </c:pt>
                <c:pt idx="10">
                  <c:v>34.581367924528308</c:v>
                </c:pt>
                <c:pt idx="11">
                  <c:v>21.90612549800797</c:v>
                </c:pt>
                <c:pt idx="12">
                  <c:v>20.139259824494466</c:v>
                </c:pt>
                <c:pt idx="13">
                  <c:v>17.458821194681484</c:v>
                </c:pt>
                <c:pt idx="14">
                  <c:v>16.155046826222687</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E9C5-45CA-806D-E76F16BB91C9}"/>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91AA520-EF07-4F26-9155-AF10C9EE24D8}"/>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10E3E9B0-1C34-45B0-97A1-2B944502F23A}"/>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23632593-1099-4E5F-9BA2-EFCDE03E703A}"/>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913A2871-34EA-43BA-A5B3-E4294036700B}"/>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00766612-28A8-438C-9465-A220B8D2288E}"/>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DA943C19-EB52-4D5C-9F34-98C3FAC959A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D777CE29-3E4F-433C-B53C-81B314A328E5}"/>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F9F3D51-5058-409C-879A-A8E34431B1B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9E75061-606A-4F88-9BE3-D327829F3C13}"/>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F82B97A1-0368-4B10-B2C2-32F5AE175014}"/>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8C9CC08D-8FA0-42E3-8B4B-9617E3A1FF6A}"/>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76DC90DF-118F-47CC-B511-E16D22D84C37}"/>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27A0F9E3-6407-48EE-8F2D-DFBCA3A21E29}"/>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D6223B78-DE24-48A8-9460-4638EDAF888F}"/>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3ACEB990-4057-42D4-AB9A-45ED1A05E63D}"/>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4DD56FAE-C7B2-4507-BB3F-13D0A4A38278}"/>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C2D15B98-79D0-4462-8435-359F165FE2E3}"/>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62E85AF9-1DA2-44AE-A716-655F7EE1F748}"/>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7CD5B983-D5BA-4C57-A679-D3153F5C8320}"/>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1EE42C48-257F-465F-9956-A66B4FEDE818}"/>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BF85FF4B-6242-4D80-B676-9128F41DC01A}"/>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A84F237-A609-4B41-8D85-47941E2D0444}"/>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9EDF33B1-D593-470A-9A9D-B2BACB075A3A}"/>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A137952E-809E-4AFE-B1E2-7B674CFD1566}"/>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D5A9E98C-520A-4C62-9F76-D5F356DE15B6}"/>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ECA41B2B-C0EC-476C-80AB-2FD5866F0937}"/>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9566DD2-2081-4111-BD15-DBE14572427D}"/>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3CCDC8CD-4DB2-4527-AB7E-94DAB362BCDD}"/>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1A792135-BEED-4957-9A7F-4076866AD8AE}"/>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565CB14C-3F00-41B9-AD3E-D2BAB6F5DF8D}"/>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7D869071-555C-4AC8-B8E3-31182862F3FC}"/>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6CDDBA4C-420C-47AC-8F2C-6B634F7CE5A8}"/>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0ADC9844-894A-4C76-AF19-1334581B6D64}"/>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6EE964D8-1437-4536-977F-493E2E4DC80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890F4708-5830-4BC7-A61A-16CF26AF464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0A111D9C-5C55-44EF-A8B4-F8E2E302866E}"/>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7774340A-E9C1-4C96-8F56-A652CC5FB06C}"/>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3EC6ACE7-CC9F-42B6-B431-193602E33E2C}"/>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4AF219DD-1E32-4EE0-9239-B1A035EE7BD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8A40ABC9-B5B2-460C-B1FB-E4323AF28A2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9A885840-0DFA-4CE1-B168-D0ABDF32750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4CEDAB34-0876-4782-B391-C7B454B2EDB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3BC8A0C-1F73-4844-BB21-61EAEAABBA6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1230E734-1661-4050-B01E-36836EF930F6}"/>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E9A32549-3E5E-4A1A-A230-B9A11E7E1FF8}"/>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0A7AEB4F-665F-4691-B896-F61C9D06B5DD}"/>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D928CEE2-71EB-489F-A781-B54D572513F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1F4428CC-6D15-4DBC-BFFA-1F63365967AC}"/>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8F78B47-053D-4B7E-963F-7F8635B4874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2E67CE8-542F-42C9-9581-582ADF4446B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2618E9A-C128-44F8-9E48-E3652E46AFC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73884D5C-A142-47B3-80B0-BC5DDEFD2555}"/>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1A310B33-9030-4B60-81E9-CA4CC71C7E9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9899EA3-D66D-44DC-A589-8079F8C54F1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E0C2D11F-BBBC-4C7C-A0EB-FBC572DB0B83}"/>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9D7355FD-3156-448A-BD9E-3C7E45B46C6B}"/>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EBDB3CC6-42AA-4D9B-BEB3-0AE054BBE949}"/>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420B84C3-9079-4983-A03F-A44E4B34C28E}"/>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5F5D2E21-33BA-4C20-84F2-D257B1C8757B}"/>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EC765592-3007-4EF3-8BEE-34833D0ED999}"/>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6C9F859-A36E-48C7-95EC-E7B5E36E41BD}"/>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99B4787-695A-4245-9470-B5A2BD5A1103}"/>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1EB85D3-101A-4EB8-AE53-6B018262471E}"/>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D3BBAB1-B59C-4504-AE01-6CD3C13F8BF5}"/>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4189F0A-2351-47FA-A6CD-8DFC28BA9307}"/>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93954C9-37D2-4C71-8009-10F86CBCA21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EF494DF-319E-4B9D-8B5D-671371850BC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8B136E4-1126-4C53-86D8-65443C1D97F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215CFA6-CC1E-4FF1-9901-679AC88DBEB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A07E79C5-4E07-49DC-B7F3-0421E9B929AD}"/>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4A38A3FB-32C4-417C-9987-53E6B14BB6A6}"/>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Saughall &amp; Mollington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5AC1DC37-244C-4C02-AD0E-4AF4401A2D0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CC5F2486-1950-4303-ACD4-02AE5E5E4C23}"/>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0CD6EC56-23BB-409A-B268-1FB5910187E7}"/>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77972839-E331-4538-AC2C-3E72330E7E97}"/>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413B39F2-45BC-4408-A378-D396E2E48CE6}"/>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D6CF6CF9-984F-451F-A872-5E7EA1461EC9}"/>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553B6773-2C8F-4DF6-98FE-D3029B62326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DD1C5514-0EFA-4EF5-B30E-FCF45F45F358}"/>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ECBF777A-F358-4048-8E0D-E7B518EFDE88}"/>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AAF80732-91C4-4820-9E2A-AC4D5CA5A2C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DF8A5F26-AFD7-4CD1-B9C9-FA7B47AA373B}"/>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AC6D22A5-A994-4F07-9BA4-822364999C45}"/>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ADD44BCF-AB6C-49F1-AEF4-0A887419D85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3665E64C-47C3-44B4-8D51-693213E0ECEB}"/>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A8037B46-3FC8-4343-9AEA-DAC172D39E25}"/>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A28026B9-AAA6-46EA-B7DE-06D0FC52A88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68C9D4A8-1946-4726-9430-32C63E2FD350}"/>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84937BA7-5505-49F8-9721-784D7BAB9A8D}"/>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C36A1951-DB78-4592-97DC-8391A49B0610}"/>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BB37B982-B71C-4DAF-AFE3-6A7F867FC5B4}"/>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94C43D78-5879-4867-8494-CD1A07A15007}"/>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F43E18D3-1980-423C-A6FC-C9678BBE90C9}"/>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ACF3A436-E54F-453E-9768-431B329D28AD}"/>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1854647B-77B5-4E79-8DA8-E1E720FE7228}"/>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5B42E7AE-72FD-428B-A7ED-C3A54B80407F}"/>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104</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C7AB0104-F97B-4DCD-862E-D8A241953108}"/>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93</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794C793C-F119-4723-9286-3E7FF7A8A260}"/>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85</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0B022D7F-A8BA-4BDE-A5C7-368C5901ED51}"/>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85</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5E59F8D5-529D-4617-9179-8BEB05D0C0BA}"/>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AED127AA-30D4-4C0B-9B01-3391E802AED5}"/>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8B5FF3F4-AF26-46F7-A69D-6F5E01CFDDDC}"/>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EB849737-126D-43C2-8EE6-AA789CE83105}"/>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AA218C0A-A639-4A1A-8FAF-EF1AD21290E2}"/>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79161847-95C1-4C62-8A85-464A553A21D2}"/>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418743DE-9E6D-4FBC-96A3-3E4056C1FDF3}"/>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9C850322-C1F8-4C5E-A5B9-DE7BB2B9BB43}"/>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72B1452F-49FD-43F5-9FFE-9A07CCFBF767}"/>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2F6879FB-A285-4A92-8486-A7AF523200F6}"/>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117A4814-0182-4A25-B4B5-8C498F93A821}"/>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0A775970-EE41-455A-BB57-3F203A5E05B0}"/>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DB5C11EF-B25B-4A20-8CFD-4F2EC6DBFBB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40B4F0F9-E6E3-4A85-9A03-099193475E9E}"/>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80D99ED5-D991-4CBF-9541-D634049F0F50}"/>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CE6BBA5D-811A-4453-822E-34C63968440B}"/>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D554E327-D8F2-4203-BEA9-04364B27AF3B}"/>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E53B9279-0DE9-498C-8B23-BE5757A86D8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BAFD9D68-CF5E-4024-87CB-F2F1380CBDDB}"/>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AC7F2424-BBCE-4E67-9E8B-36CFBD97318B}"/>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04AF43D6-348E-4B47-A707-7BF605FE92C9}"/>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E56C2AE9-E3BA-4B20-97ED-B98DF61B8642}"/>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24B1BF3A-260C-4294-8030-119E3250B981}"/>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B81F0A48-888B-4A83-8A7F-CA7569370DA2}"/>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104F60DD-CDFA-4959-9A4E-7A42F5664688}"/>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742E645E-0B95-436E-A54B-9CB95A124FD9}"/>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64220A83-F873-43E9-A928-AC09BDDA00A6}"/>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92</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36D64F03-FE0F-46BB-BE1F-AD613C290B5A}"/>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5C4C96DD-9126-45C5-83D6-392C5F751E0A}"/>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1127C1F1-7AEC-4C09-A9AB-FE23402C23AE}"/>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91</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BB1576EB-7142-439E-A92D-06350D1F498A}"/>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6A38B384-D888-4208-A079-CEE20248D49C}"/>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ACABDB10-CD72-4A26-A9D5-3237A5EA2E27}"/>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89</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C74319A1-14DF-4ED6-AD20-A4BD8661E1D3}"/>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D304F8B1-1B0A-4410-9B23-F7F41D37E158}"/>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4B54E343-97D1-4816-97BA-4811A04BA22A}"/>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91</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005E64F7-71D6-4D50-B489-33437C83F2F9}"/>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55E72647-A39C-495E-86AC-DA2F06B1D5B9}"/>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69BD803C-F8D8-4F56-B52A-5F771DC9B588}"/>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91</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CA5AF33C-9AC5-4143-A7C3-FEBB8086457D}"/>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81B6C62F-09F1-4848-8C58-B4831731AF06}"/>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DD2E9D24-6D2D-449A-A2E6-00A985F78E66}"/>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75</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1D3469AB-C2A6-40DB-9F19-1519C1E951DF}"/>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1EAE80D4-2842-440E-A1CD-6C3C1DB41F5C}"/>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17%</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525F9AF2-2FDE-443D-BE87-E59B13C88D4B}"/>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AC54D1BF-D9BA-4586-8913-7631F1BBB089}"/>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87B07883-C7CB-423D-987E-850E0304D8AE}"/>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A38237E8-BA76-4C49-877B-78434CAB4291}"/>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92</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85FEC47B-7EB4-41A6-9008-42DE121BC14A}"/>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2B7FC055-0F26-4807-B53B-56EF9093CD89}"/>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87125757-9902-46D8-8DBE-1E0D043E350F}"/>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82</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C875C026-2556-4542-8E79-C0B9ABAA2158}"/>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61BFDA4-AA7D-435C-8E8F-D62DB302E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45D3BCD2-54CB-47CC-8945-AEBBF2AC54AF}"/>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57401D05-D345-4EEF-988A-D8FF3980BF21}"/>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29%</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52D6958F-E61F-48ED-8234-AF0391AF5093}"/>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79</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E9440E64-E01B-406A-A0F8-C3473133D2C2}"/>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22147035-D7BA-4C47-9462-233431483031}"/>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32%</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2E0B2846-532F-4BFD-9E07-A6CA7AED62A7}"/>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85</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1F6303C4-9558-4CC6-BAF4-109E7373DB4E}"/>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8D3C662E-BDBB-4AD8-A800-41CE1E7970CF}"/>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9%</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4F942B6A-1F4C-4417-84A3-352949A34788}"/>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64</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32CFA916-4767-4437-B23E-E77D44E2925B}"/>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66FDE1F-5C70-4DC8-9E20-C0E047EA0975}"/>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40222163-9222-4A0C-9D4A-97BC5849F3EC}"/>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D91009A3-360D-41B2-A65A-E4C48333D802}"/>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031A33B8-F24A-4B6D-9022-872B15C3A2C2}"/>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638CFD60-7279-4477-AADC-B09EDED9E432}"/>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97A1A260-E733-465F-A361-0A4E0DECA5C8}"/>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608A8DA5-E65C-4F4A-9D85-A7B0F568F031}"/>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4C1CF0AC-3D58-4A5B-BFF6-94444628195D}"/>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F43A042B-F231-437B-97FC-0576602B5936}"/>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EBD38C30-3205-4420-89B5-B05F7B1EDEAC}"/>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7F33B556-56DC-4165-8C92-7E22694DE86C}"/>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55B902F6-F0D3-42D6-A7DF-86840880FB91}"/>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D1EA8721-78F3-4C44-93FF-472AF304F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63CAA4B-1A98-4104-9036-59CA6FF4323E}"/>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F68A5DA7-04F9-49D5-8378-32A1F6243BD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8A762AE1-3E42-4393-ADF4-6E00428F9BB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C5D6C1D3-37DF-4D9A-B649-AA9EB483B5E4}"/>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5003D248-1941-41FB-BEF5-1892C60B1EB8}"/>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90599746-084E-4B84-B51D-78D63A6FD542}"/>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D022FA43-4BC8-4CEB-8F89-9848AADC0F2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DE180E98-BD64-4B0D-92E3-2207E3DD9FD1}"/>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0D6D7E04-CB0E-42F0-A951-7114E92D2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0EBC5381-61D8-4DA8-AA0D-64066E29B47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BE7603B7-670C-47EA-BD5A-1777D2A8AFB0}"/>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3F1FCCD8-B7D0-404B-B10B-C75DDE006D8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7C833EB4-9266-4FDF-B490-0D851576A7D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4A6605F3-AE48-41FE-AD52-C5F04D8F5D6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B450A991-4272-4AC7-9822-D669DBDCF96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A86D87AE-E639-4C1D-9846-93B57CF5C84A}"/>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B9DAF451-2156-49CB-8D19-27BECD9DA55C}"/>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78A6B831-4C53-4D33-BADF-AC99ACA11B6C}"/>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3E0792D2-CC69-4D87-9468-C0C9F622F411}"/>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F08E56F9-425B-4CE9-B2E5-3E8653D99C19}"/>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83</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FA045EBB-4BA9-4A3E-9D2F-630E6704B6BD}"/>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C251A19F-6C3F-46A3-81EA-06B48FAB11A1}"/>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78</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41BA84D6-CA38-402C-822B-18BB1336CB64}"/>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75</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D33A36FD-17F0-4981-BF5E-E0C0C6EF2026}"/>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136AA23B-141C-4C9C-B271-41A3A702B401}"/>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114</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D4661AF3-38ED-466D-AF14-2DA301583DFE}"/>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DDEC8B67-9523-4F7B-89E9-B104FA8FC242}"/>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117</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0097D175-ACC4-4468-B097-906E5661A9C4}"/>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31837009-E6E0-46D9-A188-56C6E14F09FE}"/>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30E6CB44-1111-4BA1-9422-FC6B854FE0FC}"/>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4C48A308-783E-4966-96BE-E9E9FB9495E2}"/>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9B7A62CC-A8B7-420C-98A2-F4F81C21C23A}"/>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662D19A3-A876-4DA1-B7CE-2C03881768D9}"/>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7D1F9F30-6F0E-4B47-B106-88C6FDB7FCBC}"/>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B1EAC3A1-6D26-4525-B715-E32685C3770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3DC708F1-4CBB-40AE-81B5-C552D796FBE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F7992E67-C4E4-4FE9-B87F-45F1A9EAA74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A72FC8D7-1694-4463-B26A-CCA56934996D}"/>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4CC2F3AE-04F8-4DAE-BCA8-B77806EB3DCA}"/>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92F2A384-199E-4CA8-AE89-243C7F862B93}"/>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9ED7E812-C059-466B-90B0-0C844BC93E3A}"/>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823B0158-E38F-430B-A555-D078FAE8F2D0}"/>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A94940D0-4729-41FC-BC82-AC86FEAEFAFF}"/>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122</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E7D473E2-0FCE-4AA0-BB50-3A215A60532D}"/>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57860782-577E-4518-BF71-3AECDFF272AE}"/>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E30B7DCF-B362-4F21-B07A-8B2D9E42DE9F}"/>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81</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C6CDD786-D273-4CB7-8887-23B3DB6F5C80}"/>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93</a:t>
            </a:fld>
            <a:endParaRPr lang="en-GB" sz="500" b="1">
              <a:solidFill>
                <a:schemeClr val="bg1"/>
              </a:solidFill>
            </a:endParaRPr>
          </a:p>
        </xdr:txBody>
      </xdr:sp>
      <xdr:pic>
        <xdr:nvPicPr>
          <xdr:cNvPr id="164" name="Picture 163">
            <a:extLst>
              <a:ext uri="{FF2B5EF4-FFF2-40B4-BE49-F238E27FC236}">
                <a16:creationId xmlns:a16="http://schemas.microsoft.com/office/drawing/2014/main" id="{0E8E4F6C-97E8-4CD6-94A9-86BD650FCFB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3B18D8D-7F0B-48A7-810B-64386969FDB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A00BA7CB-9714-4C00-87C5-C00C80346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87A0A841-C2AE-4347-9157-6D3A6377439F}"/>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A5D0B169-AB8C-4C59-9261-F405C022D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3910AD2D-BFA5-4F76-AAA1-B92E7810A57A}"/>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1AADF308-21F6-496F-81CD-E1487D141D03}"/>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5CAD7D97-2D64-41CC-90DB-2604BCDC685C}"/>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ED0402BB-EDC4-4AAD-8D63-E9EBDFBD627B}"/>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0803E7B7-C483-4890-9086-1ED5A81B7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DDDD315D-C095-4A60-99FA-52AA182F09C4}"/>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E69F7C9F-97F4-43D5-9123-F16B03627367}"/>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44DC7B4D-31CE-449A-A8CB-D052582936A9}"/>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BE55AF73-F8B6-4A4A-88BB-85ECAE16FA2D}"/>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AA3D5D0E-67B0-4B99-84D0-0474442F04FF}"/>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DB5CD76E-D06F-4DF9-B081-6B16F9A520F5}"/>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4A01DDC-71F0-4527-8137-9DFBFDBCD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31B4101B-3B00-4873-888D-EAD36F30BEC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178CB556-0E5C-44CF-8F02-6486811FC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338C7368-DA95-4931-AE3D-2346225900E9}"/>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16%</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4CACB1B2-9CA5-42BA-9855-D52B52EFC7E4}"/>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E85505BF-98F9-4D8D-AA95-8BC51D29CFBB}"/>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D8CFCC4E-4066-48D7-9351-49EBEF81D7F3}"/>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FA7911B8-D47A-4419-83FC-0DA7163C879B}"/>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A8D09864-A7E2-41D9-8F81-BE3147513FA3}"/>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7E3DC729-0710-4511-AA64-4899D2518BB4}"/>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5C3333BF-FAFA-4D2E-81CE-B97B50FD3770}"/>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85</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FABA5BB9-66CF-46E7-AB57-F03FFC78A719}"/>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72B359D7-72C1-48C3-95AB-E943C804BBFB}"/>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5CA25EC3-2608-4D0C-BDC4-5A61911F0E69}"/>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93</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A3BB071F-636F-452D-9625-EA03BBB54BAD}"/>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F5D7F76F-3A39-4A93-BDC5-C527099DFEB5}"/>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ACB2022F-5288-418D-99AE-20253F0EF8FA}"/>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81307302-F41C-4FDC-97BD-AF2659F4FA2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8F5B9CCE-12EB-447F-95C0-9413E55D4D6A}"/>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53A945AE-BA20-4EE1-B56F-C9BA6313DE67}"/>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62C4F5D5-E231-401D-81C1-5D0CBE9539B5}"/>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916B3EB6-7556-4E79-B591-8772E34C8DB8}"/>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2AEBE9D8-A5EF-4B0C-B780-43AC0DF9056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65B772B4-368D-4DB0-92A3-0766EFC5CEAA}"/>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BCDDAD7F-E00D-4638-BA8E-B8FE6FBA3903}"/>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966F627B-BA7B-4832-9670-F84102A66066}"/>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FDEB27A1-538A-47F9-942E-48F9D5855A8F}"/>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C782687D-BAE8-4EA6-8DD5-D04834061D01}"/>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F218BEA6-56E1-40E0-88C4-A2A5B4F3BDBE}"/>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66F0B227-6FB0-4463-B2B5-CFA70F09D63F}"/>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E31EDC82-F71D-4181-860E-22FDFF0BF29F}"/>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6BEA9C82-7CC0-4807-A04C-66E534E464A7}"/>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EF731F8-4F45-4D73-8AD6-FFAAB844581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9E50A88-9154-4BCB-8F44-2DF408FE6FA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2906B56-FCE4-4527-A1D1-BBAA808A71B6}"/>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6B79D96-2387-475C-A70D-19CE596F8D1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A8F73CF-DEF5-4A30-8992-759F15FBE154}"/>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EF5FDBE-D884-4C53-AD94-E0224E57166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7128C94-FE17-4F42-8E4F-D4ADE47DBD8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2782787-0B45-47CC-90AB-694B5C3EFE6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4F14D80-AE83-424F-9DA1-1B82A42B41B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87869B60-AC5A-4A69-843D-8F6D69F99128}"/>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7452EBE2-8E1F-40B8-B1DD-50870BAD2B9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671AD91-D832-4BC5-BD8B-EDE1172ABF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08C00023-7FF7-4124-AC3D-0ED614B871EC}"/>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5A9B69DB-9E85-479C-88B9-01C98094A8C7}"/>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Saughall &amp; Mollington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58C9CE1D-77F3-4296-B14E-704636DE9A6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E028CDC0-EFB4-42B1-9B59-78AB78D4BE96}"/>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6B7C6FDC-4C59-467C-96DC-8B1F75B0E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ABBED6C4-93B6-4915-A4F8-045798645ABC}"/>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DA791DF0-1F6B-4CFE-AA20-2BF46DB2279E}"/>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763EE2C4-04BC-4AB1-9F6B-F001DED293B7}"/>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45E09AB2-1212-42F3-B489-395476DBF740}"/>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FBFE9C0A-CAC7-4274-A07C-E24F5F539830}"/>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F53FC2B2-1331-4B64-A367-70B736F01ED0}"/>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780787E4-3662-4E9C-8C80-F02E5A7F48DE}"/>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EDCA3B96-8D59-47AA-97E1-715534FEDA92}"/>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86F75BCC-45EB-48C6-A834-D26A99FD0792}"/>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3DC96D0-1EF4-4BE6-9B5B-AC0023FBBF35}"/>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17D8961-C1C3-4C92-AFEC-226852332018}"/>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956B624-627F-49B7-BAE7-973FCD1944D2}"/>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C8F986B-17E1-4371-ADDD-1AF2359F864A}"/>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BA8E5F9-0C14-4CD4-96DF-575765497556}"/>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3027FD0-92E5-41CA-86B6-D7D35CFD3674}"/>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79519C2-7084-4036-B606-1D3D32C0EBE6}"/>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CEBF87E-EA5F-4F6E-83CB-39C47865922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3F06C2BC-F5D5-430E-8F7C-8C929BD49926}"/>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959CFBDC-71F8-4B73-B6E8-FA955623ECBC}"/>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8F7C0624-0BBF-42AD-91B6-584FFDCB835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C7445C0-F1CB-4992-8270-9675A5DFDCA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AE4B15F-C39F-40F1-8327-3D6BA34F43A5}"/>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F8995AA4-D1D5-4D30-B20B-749881784782}"/>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Saughall &amp; Mollington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52FF5476-9C07-4269-B94F-179423EFAD3F}"/>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665479B0-ED11-4816-9CE9-FAFE4C232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F7C3AB1B-EF80-45C2-B445-8D642A40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E27CAFE-AFF5-4C31-8F13-204BEFC1E6FD}"/>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9AB31C6-5A7B-4C80-AF05-E148EA35175A}"/>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48652BC-9945-4896-B227-ECE59E747A2A}"/>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1883C87-CCEC-4CEC-B897-5FAEC941370F}"/>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7AB0952-C03C-4235-A578-5DEC135F5376}"/>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E8C8CFC-5C0A-42C5-A970-A9B1DA4781BE}"/>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A957044-C064-45D6-91F8-F6D7EE0E85F2}"/>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7E609B0-0B95-4FF6-A1FA-19D3279A099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641AA449-B397-4430-9139-8ED90BA8D95B}"/>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49B61150-5E4C-4C14-9C67-C7B9BA25FB1C}"/>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43B20A64-4359-4CFB-A324-0DA94DF4F3A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13943F8-2837-4615-BB8B-C95CEAA9ED3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383F0BC-A1CB-4882-9D2A-FC3C7FAF966C}"/>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8980EAFF-84FC-47E5-B18C-AC4B3F4124A1}"/>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Saughall &amp; Mollington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C5CFEF8D-2CEB-4760-B117-8A2CCAA5A32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A17EEB8C-A987-4B69-A8F9-8C68E7D7EE16}"/>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3576F7A9-6716-4B49-B1C8-B5380E70956C}"/>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94AE3C9A-DC53-464F-BD1D-B730238C247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43579CCD-D714-43E1-A4AB-8584F6D387EB}"/>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EA6FEF9-85FC-43A3-9A35-869A66FCED0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0390DEC-2DED-4400-8E96-F71030300CA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8F85C57D-285D-431D-9DB2-EB1AE2A84D26}"/>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4E0F3181-B22E-4AEC-AE9F-0A1E8CA7A836}"/>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286E31B6-0A05-4B45-8EAA-13718ED6CDD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4A2F7ADB-10D4-4282-B981-8E11A169F60E}"/>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D7DBA988-080D-4AA3-965D-CB7B7F918679}"/>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2F6419AC-2DD6-4A19-BA8D-4830B092A48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4D77F628-588F-437B-8B21-B902AC96CE3A}"/>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9BFE72D8-A2B1-427F-A7C9-E5E42997B6C6}"/>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84BCBC5C-9A61-48B7-8345-3063EE4A63D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120C35C6-3DF4-41F9-AD24-B5F6EBBF2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1156130-95F2-44C7-948F-9DC94232D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BF94A7D1-90DC-472E-95C8-2A00A4655FF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E97BFC7-CF7B-4D99-BC8C-C1EF812AF011}"/>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54D9222-5160-4D37-8512-F08B4BC16559}"/>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7709655-33F2-42FD-A09E-72E4AAADB214}"/>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5C8D91F-1A89-44AB-AB84-49B13CF16946}"/>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03158D7-0BD2-4E7A-8541-D26BDFFF79A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CAEB580-B261-4C65-A22A-C5021EFC7200}"/>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EA51B4B-0568-45B2-9B34-0D6A99501E5B}"/>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D6EC4FD-A987-4E65-BBB5-1D0DB0E543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9556F79F-9C75-40A4-A580-A057009D2875}"/>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F8554428-B2C8-403C-9A66-A6B9D8844EEF}"/>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AAA969A7-662D-4F12-B741-DCAB23A6693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9BA1776-D526-4198-8C38-DA6FABC42A0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AE9CC0D-EE5E-4F82-B485-FA9D54F0C275}"/>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BD0854D8-7349-484E-BB62-91770A8F14AE}"/>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Saughall &amp; Mollington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86B6408F-5BB0-4E97-81C1-4C298548970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A4A0B28E-0FC6-4EDA-A8F2-53D209FA8616}"/>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F4EE5E7E-E8B6-4C4E-87D7-947D4B42BA2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633F895-F423-47BA-B9D4-6280E58B9E2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9EE4DE78-605D-4A99-941E-C2C13EC05903}"/>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20756F9C-D296-4162-9D57-AFA5B2F4A1B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EF027C2D-FA82-41C6-8F27-B84FE0AFBFD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D94D5B84-90CE-43B2-9177-84B4EC63ADE9}"/>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F6D117AA-61F5-4C98-A9E5-7207F2F5AFDC}"/>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BE3222CB-6136-4515-9B0C-517E7E46969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32E451CB-9ABF-4289-B78C-408CF543CCD3}"/>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A4530E67-FB04-40B5-B9B6-1891741BDBD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D1FEE080-88C2-46BE-8393-76E521E122F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E324776C-AC2E-4C7F-8C94-050ACD1CB4BE}"/>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C1AD5E6C-A1DA-43D9-AEE8-1E134A1AF1D6}"/>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28A8011-3D75-4769-9551-AE918B5FA63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68337114-3CB1-4E06-A5C9-2326C7A7C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791F6139-24C6-415F-ADD4-10CD6B583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DE479F1E-62D8-4D33-B897-84D22EE1A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FD295905-E8D9-4058-A792-907C9A04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12D3F854-AE95-4425-8BE1-85D933DDA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5E1BB88B-01D4-4088-B5D6-D5E067BA18EA}"/>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1AC9AFE9-1CC8-49BE-80AF-2EB84392B5CD}"/>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2A29647A-67FF-4B6B-AC96-1058CB299D1F}"/>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53D54179-99A5-4AFB-AA2E-0C5FD1A4BB2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AD81B95E-D2E6-48B9-B853-2C2427C1C611}"/>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D837560F-7209-4A5E-ADCA-458D8B7CACE9}"/>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3D7ECA9D-6441-46C5-AEEA-AE6DA3187AA3}"/>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DF0F9BE5-7F4D-4DCD-8E3C-FE370C0090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9633EAC6-E004-4627-A9B6-D8FEC9A356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FC3245FE-16F0-42A6-9739-33417FC52F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B2C4582A-8BE6-472A-BCC7-DDF4B7AE985B}"/>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00A94019-4C11-4B42-831D-0382E630B077}"/>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38F1569-152E-4CC2-B000-8AAE8A3E24FD}"/>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86C9FC8-3B01-4F6D-96AF-189269065ABA}"/>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5240BC1-8C0C-48AB-9207-F25131712FB3}"/>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06B1035-6919-45A8-AC76-D7E28C30DC04}"/>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3CB192E-AAA1-48C1-91E4-25D269333E83}"/>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DA338B3-C5B5-4CD0-91B4-768E3C154C1B}"/>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AC9C8F6-20DF-4F89-BC7A-91C94ED30A2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8DA4BDD8-A8BF-4B41-ACDB-CE90E595A33F}"/>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A6947D55-6D92-4276-A155-26B3DA7F738F}"/>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8634BD10-3AB7-48EE-8F49-8393731781E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6279F81-48E3-4A30-8457-E67E2FE4C32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E9F83917-9A1F-4434-982A-8E55508E186D}"/>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8DB3F58D-4C07-4930-BE4D-218FDCE8DE27}"/>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Saughall &amp; Mollington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36830B1F-A337-4C4F-96A9-AB8709AF41A0}"/>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039AD79A-BE82-4F45-8076-AE56A4144C91}"/>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27E89441-8A87-45F4-BF8F-1556719F21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13DE5AF9-A726-488F-BDB0-1599562060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2C9B8CBB-3E0A-4856-A844-AE31F6A7EC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CCE6369C-BB06-42BE-9BDB-19557047B87A}"/>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51C32ABD-C038-4C3B-ABDF-DD4642D72086}"/>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8FDA921F-5F04-4382-8898-22D7746158A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36004843-1EEA-4DE5-8AF1-994ED3D4927D}"/>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E22A8086-78DD-475A-950E-FFF60AFD9EF5}"/>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9CB887C6-4FC0-4EEB-971F-25EA05E0B04E}"/>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83703E9F-1B85-43A3-BE03-FF4BB9195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25B11BA5-4004-4766-8399-04D766479897}"/>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1412AD780D88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0.28839843750000005</v>
          </cell>
          <cell r="C89">
            <v>8.5414062499999999E-2</v>
          </cell>
          <cell r="D89">
            <v>0.31978906249999994</v>
          </cell>
          <cell r="E89">
            <v>0.40496875000000004</v>
          </cell>
        </row>
        <row r="90">
          <cell r="A90">
            <v>0.71160156249999995</v>
          </cell>
          <cell r="C90">
            <v>0.91458593750000006</v>
          </cell>
          <cell r="D90">
            <v>0.68021093750000006</v>
          </cell>
          <cell r="E90">
            <v>0.5950312499999999</v>
          </cell>
        </row>
        <row r="96">
          <cell r="C96" t="str">
            <v>0-4</v>
          </cell>
          <cell r="E96">
            <v>4.3562500000000004E-2</v>
          </cell>
        </row>
        <row r="97">
          <cell r="C97" t="str">
            <v>5-17</v>
          </cell>
          <cell r="E97">
            <v>0.15028125000000001</v>
          </cell>
        </row>
        <row r="98">
          <cell r="C98" t="str">
            <v>18-24</v>
          </cell>
          <cell r="E98">
            <v>5.6609374999999997E-2</v>
          </cell>
        </row>
        <row r="99">
          <cell r="C99" t="str">
            <v>25-34</v>
          </cell>
          <cell r="E99">
            <v>8.7804687499999992E-2</v>
          </cell>
        </row>
        <row r="100">
          <cell r="C100" t="str">
            <v>35-49</v>
          </cell>
          <cell r="E100">
            <v>0.17742187500000001</v>
          </cell>
        </row>
        <row r="101">
          <cell r="C101" t="str">
            <v>50-64</v>
          </cell>
          <cell r="E101">
            <v>0.23857031250000005</v>
          </cell>
        </row>
        <row r="102">
          <cell r="C102" t="str">
            <v>65-74</v>
          </cell>
          <cell r="E102">
            <v>0.13634374999999999</v>
          </cell>
        </row>
        <row r="103">
          <cell r="C103" t="str">
            <v>75 plus</v>
          </cell>
          <cell r="E103">
            <v>0.1100078125</v>
          </cell>
        </row>
        <row r="115">
          <cell r="C115" t="str">
            <v>Couple - no children</v>
          </cell>
          <cell r="D115">
            <v>0.37006249999999996</v>
          </cell>
        </row>
        <row r="116">
          <cell r="C116" t="str">
            <v>Couple with children</v>
          </cell>
          <cell r="D116">
            <v>0.18367968749999999</v>
          </cell>
        </row>
        <row r="117">
          <cell r="C117" t="str">
            <v>Lone parent</v>
          </cell>
          <cell r="D117">
            <v>2.0812499999999998E-2</v>
          </cell>
        </row>
        <row r="118">
          <cell r="C118" t="str">
            <v>Single person - no children</v>
          </cell>
          <cell r="D118">
            <v>0.13064843749999999</v>
          </cell>
        </row>
        <row r="119">
          <cell r="C119" t="str">
            <v>Other: two or more adults</v>
          </cell>
          <cell r="D119">
            <v>0.29504687500000004</v>
          </cell>
        </row>
        <row r="128">
          <cell r="D128">
            <v>0.75909375000000001</v>
          </cell>
          <cell r="L128" t="str">
            <v>0 
Index: 105</v>
          </cell>
        </row>
        <row r="129">
          <cell r="D129">
            <v>0.1122109375</v>
          </cell>
          <cell r="L129" t="str">
            <v>1 
Index: 88</v>
          </cell>
        </row>
        <row r="130">
          <cell r="D130">
            <v>9.7796875000000005E-2</v>
          </cell>
          <cell r="L130" t="str">
            <v>2 
Index: 91</v>
          </cell>
        </row>
        <row r="131">
          <cell r="D131">
            <v>3.1E-2</v>
          </cell>
          <cell r="L131" t="str">
            <v>3+ 
Index: 77</v>
          </cell>
        </row>
        <row r="137">
          <cell r="D137">
            <v>0.15525781249999998</v>
          </cell>
        </row>
        <row r="138">
          <cell r="D138">
            <v>0.42841406249999997</v>
          </cell>
        </row>
        <row r="139">
          <cell r="D139">
            <v>0.34103906249999999</v>
          </cell>
        </row>
        <row r="140">
          <cell r="D140">
            <v>7.5882812500000008E-2</v>
          </cell>
        </row>
        <row r="146">
          <cell r="D146">
            <v>0.1194375</v>
          </cell>
          <cell r="L146" t="str">
            <v>&lt;20k 
Index: 74</v>
          </cell>
        </row>
        <row r="147">
          <cell r="D147">
            <v>0.2711015625</v>
          </cell>
          <cell r="L147" t="str">
            <v>20k - 40k 
Index: 87</v>
          </cell>
        </row>
        <row r="148">
          <cell r="D148">
            <v>0.2136171875</v>
          </cell>
          <cell r="L148" t="str">
            <v>40k - 60k 
Index: 100</v>
          </cell>
        </row>
        <row r="149">
          <cell r="D149">
            <v>0.147140625</v>
          </cell>
          <cell r="L149" t="str">
            <v>60k - 80k 
Index: 104</v>
          </cell>
        </row>
        <row r="150">
          <cell r="D150">
            <v>9.560937500000001E-2</v>
          </cell>
          <cell r="L150" t="str">
            <v>80k - 100k 
Index: 126</v>
          </cell>
        </row>
        <row r="151">
          <cell r="D151">
            <v>0.15274218750000002</v>
          </cell>
          <cell r="L151" t="str">
            <v>100k+ 
Index: 158</v>
          </cell>
        </row>
      </sheetData>
      <sheetData sheetId="4"/>
      <sheetData sheetId="5"/>
      <sheetData sheetId="6">
        <row r="48">
          <cell r="F48" t="str">
            <v>Capped Index</v>
          </cell>
        </row>
        <row r="49">
          <cell r="E49">
            <v>7.575757575757576E-3</v>
          </cell>
          <cell r="F49">
            <v>69.692368629522051</v>
          </cell>
          <cell r="G49">
            <v>1.1000000000000001</v>
          </cell>
        </row>
        <row r="50">
          <cell r="E50">
            <v>1.5151515151515152E-2</v>
          </cell>
          <cell r="F50">
            <v>47.400323275862064</v>
          </cell>
          <cell r="G50">
            <v>1.2</v>
          </cell>
        </row>
        <row r="51">
          <cell r="E51">
            <v>0</v>
          </cell>
          <cell r="F51">
            <v>0</v>
          </cell>
          <cell r="G51">
            <v>1.3</v>
          </cell>
        </row>
        <row r="52">
          <cell r="E52">
            <v>0</v>
          </cell>
          <cell r="F52">
            <v>0</v>
          </cell>
          <cell r="G52">
            <v>1.4</v>
          </cell>
        </row>
        <row r="53">
          <cell r="E53">
            <v>2.2727272727272728E-2</v>
          </cell>
          <cell r="F53">
            <v>65.446768060836504</v>
          </cell>
          <cell r="G53">
            <v>1.5</v>
          </cell>
        </row>
        <row r="54">
          <cell r="E54">
            <v>0</v>
          </cell>
          <cell r="F54">
            <v>0</v>
          </cell>
          <cell r="G54">
            <v>2.6</v>
          </cell>
        </row>
        <row r="55">
          <cell r="E55">
            <v>0</v>
          </cell>
          <cell r="F55">
            <v>0</v>
          </cell>
          <cell r="G55">
            <v>2.7</v>
          </cell>
        </row>
        <row r="56">
          <cell r="E56">
            <v>0</v>
          </cell>
          <cell r="F56">
            <v>0</v>
          </cell>
          <cell r="G56">
            <v>2.8</v>
          </cell>
        </row>
        <row r="57">
          <cell r="E57">
            <v>7.575757575757576E-3</v>
          </cell>
          <cell r="F57">
            <v>16.155046826222687</v>
          </cell>
          <cell r="G57">
            <v>2.9</v>
          </cell>
        </row>
        <row r="58">
          <cell r="E58">
            <v>7.575757575757576E-3</v>
          </cell>
          <cell r="F58">
            <v>21.90612549800797</v>
          </cell>
          <cell r="G58">
            <v>2.1</v>
          </cell>
        </row>
        <row r="59">
          <cell r="E59">
            <v>0</v>
          </cell>
          <cell r="F59">
            <v>0</v>
          </cell>
          <cell r="G59">
            <v>2.11</v>
          </cell>
        </row>
        <row r="60">
          <cell r="E60">
            <v>0</v>
          </cell>
          <cell r="F60">
            <v>0</v>
          </cell>
          <cell r="G60">
            <v>2.12</v>
          </cell>
        </row>
        <row r="61">
          <cell r="E61">
            <v>0</v>
          </cell>
          <cell r="F61">
            <v>0</v>
          </cell>
          <cell r="G61">
            <v>2.13</v>
          </cell>
        </row>
        <row r="62">
          <cell r="E62">
            <v>7.575757575757576E-3</v>
          </cell>
          <cell r="F62">
            <v>20.139259824494466</v>
          </cell>
          <cell r="G62">
            <v>3.14</v>
          </cell>
        </row>
        <row r="63">
          <cell r="E63">
            <v>7.575757575757576E-3</v>
          </cell>
          <cell r="F63">
            <v>17.458821194681484</v>
          </cell>
          <cell r="G63">
            <v>3.15</v>
          </cell>
        </row>
        <row r="64">
          <cell r="E64">
            <v>4.5454545454545456E-2</v>
          </cell>
          <cell r="F64">
            <v>70.640585270107508</v>
          </cell>
          <cell r="G64">
            <v>3.16</v>
          </cell>
        </row>
        <row r="65">
          <cell r="E65">
            <v>3.787878787878788E-2</v>
          </cell>
          <cell r="F65">
            <v>49.885646240502027</v>
          </cell>
          <cell r="G65">
            <v>3.17</v>
          </cell>
        </row>
        <row r="66">
          <cell r="E66">
            <v>0</v>
          </cell>
          <cell r="F66">
            <v>0</v>
          </cell>
          <cell r="G66">
            <v>3.18</v>
          </cell>
        </row>
        <row r="67">
          <cell r="E67">
            <v>0.1</v>
          </cell>
          <cell r="F67">
            <v>200</v>
          </cell>
          <cell r="G67">
            <v>4.1900000000000004</v>
          </cell>
        </row>
        <row r="68">
          <cell r="E68">
            <v>9.0909090909090912E-2</v>
          </cell>
          <cell r="F68">
            <v>126.25976718226759</v>
          </cell>
          <cell r="G68">
            <v>4.2</v>
          </cell>
        </row>
        <row r="69">
          <cell r="E69">
            <v>4.5454545454545456E-2</v>
          </cell>
          <cell r="F69">
            <v>200</v>
          </cell>
          <cell r="G69">
            <v>4.21</v>
          </cell>
        </row>
        <row r="70">
          <cell r="E70">
            <v>0</v>
          </cell>
          <cell r="F70">
            <v>0</v>
          </cell>
          <cell r="G70">
            <v>4.22</v>
          </cell>
        </row>
        <row r="71">
          <cell r="E71">
            <v>1.5151515151515152E-2</v>
          </cell>
          <cell r="F71">
            <v>34.581367924528308</v>
          </cell>
          <cell r="G71">
            <v>4.2300000000000004</v>
          </cell>
        </row>
        <row r="72">
          <cell r="E72">
            <v>0.1</v>
          </cell>
          <cell r="F72">
            <v>200</v>
          </cell>
          <cell r="G72">
            <v>4.24</v>
          </cell>
        </row>
        <row r="73">
          <cell r="E73">
            <v>0</v>
          </cell>
          <cell r="F73">
            <v>0</v>
          </cell>
          <cell r="G73">
            <v>4.25</v>
          </cell>
        </row>
      </sheetData>
      <sheetData sheetId="7">
        <row r="19">
          <cell r="A19">
            <v>92.605975940182859</v>
          </cell>
        </row>
        <row r="20">
          <cell r="A20">
            <v>93.274367024259192</v>
          </cell>
        </row>
        <row r="21">
          <cell r="A21">
            <v>104.15948895094415</v>
          </cell>
        </row>
        <row r="22">
          <cell r="A22">
            <v>86.821386538368301</v>
          </cell>
        </row>
        <row r="23">
          <cell r="A23">
            <v>93.363606697386814</v>
          </cell>
        </row>
        <row r="24">
          <cell r="A24">
            <v>92.201196435284515</v>
          </cell>
        </row>
        <row r="25">
          <cell r="A25">
            <v>85.191216600451384</v>
          </cell>
        </row>
        <row r="26">
          <cell r="A26">
            <v>100.18797419824632</v>
          </cell>
        </row>
        <row r="27">
          <cell r="A27">
            <v>84.558593722945218</v>
          </cell>
        </row>
        <row r="28">
          <cell r="A28">
            <v>90.965199851104273</v>
          </cell>
        </row>
        <row r="29">
          <cell r="A29">
            <v>90.021466598869267</v>
          </cell>
        </row>
        <row r="30">
          <cell r="A30">
            <v>102.04187316568844</v>
          </cell>
        </row>
        <row r="31">
          <cell r="A31">
            <v>99.511533577575477</v>
          </cell>
        </row>
        <row r="32">
          <cell r="A32">
            <v>75.978960181871429</v>
          </cell>
        </row>
        <row r="33">
          <cell r="A33">
            <v>102.13743762038617</v>
          </cell>
        </row>
        <row r="34">
          <cell r="A34">
            <v>90.539024034116295</v>
          </cell>
        </row>
        <row r="35">
          <cell r="A35">
            <v>101.92053479188188</v>
          </cell>
        </row>
        <row r="36">
          <cell r="A36">
            <v>105.11994317883837</v>
          </cell>
        </row>
        <row r="37">
          <cell r="A37">
            <v>99.376752824409252</v>
          </cell>
        </row>
        <row r="38">
          <cell r="A38">
            <v>114.16260226394337</v>
          </cell>
        </row>
        <row r="39">
          <cell r="A39">
            <v>121.45800454030757</v>
          </cell>
        </row>
        <row r="40">
          <cell r="A40">
            <v>71.040318853974128</v>
          </cell>
        </row>
        <row r="41">
          <cell r="A41">
            <v>107.8064005749571</v>
          </cell>
        </row>
        <row r="42">
          <cell r="A42">
            <v>111.36524615523452</v>
          </cell>
        </row>
        <row r="43">
          <cell r="A43">
            <v>100.35784938648781</v>
          </cell>
        </row>
        <row r="44">
          <cell r="A44">
            <v>86.731471924481696</v>
          </cell>
        </row>
        <row r="45">
          <cell r="A45">
            <v>96.543096703525975</v>
          </cell>
        </row>
        <row r="46">
          <cell r="A46">
            <v>100</v>
          </cell>
        </row>
        <row r="47">
          <cell r="A47">
            <v>86.453679254066614</v>
          </cell>
        </row>
        <row r="48">
          <cell r="A48">
            <v>90.679339168151159</v>
          </cell>
        </row>
        <row r="49">
          <cell r="A49">
            <v>78.498584609562712</v>
          </cell>
        </row>
        <row r="50">
          <cell r="A50">
            <v>77.590135485900817</v>
          </cell>
        </row>
        <row r="51">
          <cell r="A51">
            <v>99.343121261196629</v>
          </cell>
        </row>
        <row r="52">
          <cell r="A52">
            <v>84.725924905314542</v>
          </cell>
        </row>
        <row r="53">
          <cell r="A53">
            <v>91.064674906281937</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27.148122749871423</v>
          </cell>
        </row>
        <row r="14">
          <cell r="K14">
            <v>8.8800847885333614</v>
          </cell>
        </row>
        <row r="15">
          <cell r="K15">
            <v>44.444480426954065</v>
          </cell>
        </row>
        <row r="16">
          <cell r="K16">
            <v>189.03777411840309</v>
          </cell>
        </row>
        <row r="17">
          <cell r="K17">
            <v>262.41610738255036</v>
          </cell>
        </row>
        <row r="24">
          <cell r="A24" t="str">
            <v>Health Challenges</v>
          </cell>
          <cell r="B24">
            <v>4.5454545454545456E-2</v>
          </cell>
          <cell r="C24">
            <v>0.16743163375729445</v>
          </cell>
        </row>
        <row r="25">
          <cell r="A25" t="str">
            <v>At Risk</v>
          </cell>
          <cell r="B25">
            <v>1.5151515151515152E-2</v>
          </cell>
          <cell r="C25">
            <v>0.17062354146753123</v>
          </cell>
        </row>
        <row r="26">
          <cell r="A26" t="str">
            <v>Caution</v>
          </cell>
          <cell r="B26">
            <v>9.8484848484848481E-2</v>
          </cell>
          <cell r="C26">
            <v>0.22159072968962143</v>
          </cell>
        </row>
        <row r="27">
          <cell r="A27" t="str">
            <v>Healthy</v>
          </cell>
          <cell r="B27">
            <v>0.81060606060606055</v>
          </cell>
          <cell r="C27">
            <v>0.42880639300076639</v>
          </cell>
        </row>
      </sheetData>
      <sheetData sheetId="9">
        <row r="14">
          <cell r="K14">
            <v>69.692368629522051</v>
          </cell>
        </row>
        <row r="15">
          <cell r="K15">
            <v>47.400323275862064</v>
          </cell>
        </row>
        <row r="16">
          <cell r="K16">
            <v>0</v>
          </cell>
        </row>
        <row r="17">
          <cell r="K17">
            <v>0</v>
          </cell>
        </row>
        <row r="18">
          <cell r="K18">
            <v>65.446768060836504</v>
          </cell>
        </row>
        <row r="21">
          <cell r="K21">
            <v>0</v>
          </cell>
        </row>
        <row r="22">
          <cell r="K22">
            <v>0</v>
          </cell>
        </row>
        <row r="23">
          <cell r="K23">
            <v>0</v>
          </cell>
        </row>
        <row r="24">
          <cell r="K24">
            <v>16.155046826222687</v>
          </cell>
        </row>
        <row r="25">
          <cell r="K25">
            <v>21.90612549800797</v>
          </cell>
        </row>
        <row r="26">
          <cell r="K26">
            <v>0</v>
          </cell>
        </row>
        <row r="27">
          <cell r="K27">
            <v>0</v>
          </cell>
        </row>
        <row r="28">
          <cell r="K28">
            <v>0</v>
          </cell>
        </row>
        <row r="31">
          <cell r="K31">
            <v>20.139259824494466</v>
          </cell>
        </row>
        <row r="32">
          <cell r="K32">
            <v>17.458821194681484</v>
          </cell>
        </row>
        <row r="33">
          <cell r="K33">
            <v>70.640585270107508</v>
          </cell>
        </row>
        <row r="34">
          <cell r="K34">
            <v>49.885646240502027</v>
          </cell>
        </row>
        <row r="35">
          <cell r="K35">
            <v>0</v>
          </cell>
        </row>
        <row r="38">
          <cell r="K38">
            <v>264.71915747241724</v>
          </cell>
        </row>
        <row r="39">
          <cell r="K39">
            <v>126.25976718226759</v>
          </cell>
        </row>
        <row r="40">
          <cell r="K40">
            <v>301.45631067961165</v>
          </cell>
        </row>
        <row r="41">
          <cell r="K41">
            <v>0</v>
          </cell>
        </row>
        <row r="42">
          <cell r="K42">
            <v>34.581367924528308</v>
          </cell>
        </row>
        <row r="43">
          <cell r="K43">
            <v>330.10170495688237</v>
          </cell>
        </row>
        <row r="44">
          <cell r="K44">
            <v>0</v>
          </cell>
        </row>
        <row r="47">
          <cell r="K47">
            <v>0</v>
          </cell>
        </row>
        <row r="48">
          <cell r="K48">
            <v>278.84310618066564</v>
          </cell>
        </row>
        <row r="49">
          <cell r="K49">
            <v>0</v>
          </cell>
        </row>
      </sheetData>
      <sheetData sheetId="10">
        <row r="13">
          <cell r="V13">
            <v>330.10170495688237</v>
          </cell>
        </row>
        <row r="14">
          <cell r="V14">
            <v>301.45631067961165</v>
          </cell>
        </row>
        <row r="15">
          <cell r="V15">
            <v>278.84310618066564</v>
          </cell>
        </row>
        <row r="16">
          <cell r="V16">
            <v>264.71915747241724</v>
          </cell>
        </row>
        <row r="17">
          <cell r="V17">
            <v>126.25976718226759</v>
          </cell>
        </row>
        <row r="18">
          <cell r="V18">
            <v>70.640585270107508</v>
          </cell>
        </row>
        <row r="19">
          <cell r="V19">
            <v>69.692368629522051</v>
          </cell>
        </row>
        <row r="20">
          <cell r="V20">
            <v>65.446768060836504</v>
          </cell>
        </row>
        <row r="21">
          <cell r="V21">
            <v>49.885646240502027</v>
          </cell>
        </row>
        <row r="22">
          <cell r="V22">
            <v>47.400323275862064</v>
          </cell>
        </row>
        <row r="23">
          <cell r="V23">
            <v>34.581367924528308</v>
          </cell>
        </row>
        <row r="24">
          <cell r="V24">
            <v>21.90612549800797</v>
          </cell>
        </row>
        <row r="25">
          <cell r="V25">
            <v>20.139259824494466</v>
          </cell>
        </row>
        <row r="26">
          <cell r="V26">
            <v>17.458821194681484</v>
          </cell>
        </row>
        <row r="27">
          <cell r="V27">
            <v>16.155046826222687</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32FA6-564C-4E44-B97D-1CC6F47C52B2}">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3CD9A-EDA3-41D3-9CBF-1172FE4F6761}">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1A7DE-310D-4223-8760-1ACFD6CEA162}">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4%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17% Does not enjoy general happiness. This is 8%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9% are likely to be current cigarette smokers.  This is 36%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39%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32% never do moderate intensity sports, which are 35% below and 15%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20% below the base average, with white bread being eaten by about 23%, which is 21%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27.1%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5A115-11C5-465F-B7E6-396A8D61C80E}">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4% above the base average.</v>
      </c>
    </row>
    <row r="5" spans="1:2">
      <c r="A5" s="1" t="s">
        <v>49</v>
      </c>
      <c r="B5" s="1" t="str">
        <f>"• Incidents of "&amp;A55&amp;" are "&amp;TEXT(B55,"0%")&amp;" "&amp;C55&amp;" in this profile than in the base."</f>
        <v>• Incidents of High blood pressure are 2% above in this profile than in the base.</v>
      </c>
    </row>
    <row r="6" spans="1:2">
      <c r="A6" s="55" t="s">
        <v>50</v>
      </c>
      <c r="B6" s="54" t="str">
        <f>"• Approximately "&amp;TEXT(B68,"0%")&amp;" "&amp;A68&amp;". This is "&amp;TEXT(C68,"0%")&amp;" "&amp;D68&amp;" the base."</f>
        <v>• Approximately 17% Does not enjoy general happiness. This is 8%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9% are likely to be current cigarette smokers.  This is 36% below the base average.</v>
      </c>
    </row>
    <row r="10" spans="1:2">
      <c r="A10" s="1" t="s">
        <v>51</v>
      </c>
      <c r="B10" s="48" t="str">
        <f>"• Circa "&amp;TEXT(D81,"0%")&amp;" smoke 20+ cigarettes per day, which is "&amp;TEXT(ABS(I81/100),"0%")&amp;" "&amp;J81&amp;" the base."</f>
        <v>• Circa 2% smoke 20+ cigarettes per day, which is 39%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32% never do moderate intensity sports, which are 35% below and 15%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20% below the base average, with white bread being eaten by about 23%, which is 21%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27.1%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1.9328125000000002E-2</v>
      </c>
      <c r="E27" s="63">
        <f>RANK('Data - Overview'!$D27,'Data - Overview'!$D$27:$D$31)</f>
        <v>3</v>
      </c>
      <c r="F27" s="62">
        <f>INDEX('Data - Knowledge'!$G:$G,MATCH('Data - Overview'!$A27,'Data - Knowledge'!$A:$A,0))</f>
        <v>1.8556278640252298E-2</v>
      </c>
      <c r="G27" s="64">
        <f>INDEX('Data - Knowledge'!$J:$J,MATCH('Data - Overview'!$A27,'Data - Knowledge'!$A:$A,0))</f>
        <v>104.15948895094415</v>
      </c>
      <c r="H27" s="64">
        <f>RANK('Data - Overview'!$G27,'Data - Overview'!$G$27:$G$31)</f>
        <v>1</v>
      </c>
      <c r="I27" s="65">
        <f>G27-100</f>
        <v>4.1594889509441515</v>
      </c>
      <c r="J27" s="65" t="str">
        <f>IF(I27&gt;0,"above","below")</f>
        <v>above</v>
      </c>
      <c r="K27" s="66" t="str">
        <f>"" &amp;TEXT('Data - Overview'!$C27,"0")&amp;" "</f>
        <v xml:space="preserve">Coronary heart disease </v>
      </c>
      <c r="L27" s="67" t="str">
        <f>"Index: "&amp;TEXT('Data - Overview'!$G27,"0")&amp;""</f>
        <v>Index: 104</v>
      </c>
      <c r="M27" s="61" t="str">
        <f>'Data - Overview'!$K27&amp;CHAR(10)&amp;'Data - Overview'!$L27</f>
        <v>Coronary heart disease 
Index: 104</v>
      </c>
      <c r="N27" s="61">
        <v>1</v>
      </c>
    </row>
    <row r="28" spans="1:14">
      <c r="A28" s="1" t="s">
        <v>71</v>
      </c>
      <c r="B28" s="1" t="str">
        <f>INDEX('Data - Knowledge'!$D:$D,MATCH('Data - Overview'!$A28,'Data - Knowledge'!$A:$A,0))</f>
        <v>Asthma</v>
      </c>
      <c r="C28" s="1" t="s">
        <v>72</v>
      </c>
      <c r="D28" s="68">
        <f>INDEX('Data - Knowledge'!$E:$E,MATCH('Data - Overview'!$A28,'Data - Knowledge'!$A:$A,0))</f>
        <v>0.12022656249999999</v>
      </c>
      <c r="E28" s="69">
        <f>RANK('Data - Overview'!$D28,'Data - Overview'!$D$27:$D$31)</f>
        <v>2</v>
      </c>
      <c r="F28" s="68">
        <f>INDEX('Data - Knowledge'!$G:$G,MATCH('Data - Overview'!$A28,'Data - Knowledge'!$A:$A,0))</f>
        <v>0.12982592244118041</v>
      </c>
      <c r="G28" s="70">
        <f>INDEX('Data - Knowledge'!$J:$J,MATCH('Data - Overview'!$A28,'Data - Knowledge'!$A:$A,0))</f>
        <v>92.605975940182859</v>
      </c>
      <c r="H28" s="70">
        <f>RANK('Data - Overview'!$G28,'Data - Overview'!$G$27:$G$31)</f>
        <v>3</v>
      </c>
      <c r="I28" s="71">
        <f>G28-100</f>
        <v>-7.3940240598171414</v>
      </c>
      <c r="J28" s="71" t="str">
        <f>IF(I28&gt;0,"above","below")</f>
        <v>below</v>
      </c>
      <c r="K28" s="1" t="str">
        <f>"" &amp;TEXT('Data - Overview'!$C28,"0")&amp;" "</f>
        <v xml:space="preserve">Asthma </v>
      </c>
      <c r="L28" s="1" t="str">
        <f>"Index: "&amp;TEXT('Data - Overview'!$G28,"0")&amp;""</f>
        <v>Index: 93</v>
      </c>
      <c r="M28" s="1" t="str">
        <f>'Data - Overview'!$K28&amp;CHAR(10)&amp;'Data - Overview'!$L28</f>
        <v>Asthma 
Index: 93</v>
      </c>
      <c r="N28" s="1">
        <v>2</v>
      </c>
    </row>
    <row r="29" spans="1:14">
      <c r="A29" s="72" t="s">
        <v>73</v>
      </c>
      <c r="B29" s="72" t="str">
        <f>INDEX('Data - Knowledge'!$D:$D,MATCH('Data - Overview'!$A29,'Data - Knowledge'!$A:$A,0))</f>
        <v>Chronic bronchitis</v>
      </c>
      <c r="C29" s="72" t="s">
        <v>74</v>
      </c>
      <c r="D29" s="73">
        <f>INDEX('Data - Knowledge'!$E:$E,MATCH('Data - Overview'!$A29,'Data - Knowledge'!$A:$A,0))</f>
        <v>7.4453125000000005E-3</v>
      </c>
      <c r="E29" s="74">
        <f>RANK('Data - Overview'!$D29,'Data - Overview'!$D$27:$D$31)</f>
        <v>4</v>
      </c>
      <c r="F29" s="73">
        <f>INDEX('Data - Knowledge'!$G:$G,MATCH('Data - Overview'!$A29,'Data - Knowledge'!$A:$A,0))</f>
        <v>8.80491523356507E-3</v>
      </c>
      <c r="G29" s="75">
        <f>INDEX('Data - Knowledge'!$J:$J,MATCH('Data - Overview'!$A29,'Data - Knowledge'!$A:$A,0))</f>
        <v>84.558593722945218</v>
      </c>
      <c r="H29" s="75">
        <f>RANK('Data - Overview'!$G29,'Data - Overview'!$G$27:$G$31)</f>
        <v>5</v>
      </c>
      <c r="I29" s="75">
        <f>G29-100</f>
        <v>-15.441406277054782</v>
      </c>
      <c r="J29" s="75" t="str">
        <f>IF(I29&gt;0,"above","below")</f>
        <v>below</v>
      </c>
      <c r="K29" s="55" t="str">
        <f>"" &amp;TEXT('Data - Overview'!$C29,"0")&amp;" "</f>
        <v xml:space="preserve">Chronic bronchitis </v>
      </c>
      <c r="L29" s="72" t="str">
        <f>"Index: "&amp;TEXT('Data - Overview'!$G29,"0")&amp;""</f>
        <v>Index: 85</v>
      </c>
      <c r="M29" s="72" t="str">
        <f>'Data - Overview'!$K29&amp;CHAR(10)&amp;'Data - Overview'!$L29</f>
        <v>Chronic bronchitis 
Index: 85</v>
      </c>
      <c r="N29" s="72">
        <v>3</v>
      </c>
    </row>
    <row r="30" spans="1:14">
      <c r="A30" s="1" t="s">
        <v>75</v>
      </c>
      <c r="B30" s="1" t="str">
        <f>INDEX('Data - Knowledge'!$D:$D,MATCH('Data - Overview'!$A30,'Data - Knowledge'!$A:$A,0))</f>
        <v>Emphysema</v>
      </c>
      <c r="C30" s="1" t="s">
        <v>76</v>
      </c>
      <c r="D30" s="68">
        <f>INDEX('Data - Knowledge'!$E:$E,MATCH('Data - Overview'!$A30,'Data - Knowledge'!$A:$A,0))</f>
        <v>4.3046875000000004E-3</v>
      </c>
      <c r="E30" s="69">
        <f>RANK('Data - Overview'!$D30,'Data - Overview'!$D$27:$D$31)</f>
        <v>5</v>
      </c>
      <c r="F30" s="68">
        <f>INDEX('Data - Knowledge'!$G:$G,MATCH('Data - Overview'!$A30,'Data - Knowledge'!$A:$A,0))</f>
        <v>5.0529710359567661E-3</v>
      </c>
      <c r="G30" s="70">
        <f>INDEX('Data - Knowledge'!$J:$J,MATCH('Data - Overview'!$A30,'Data - Knowledge'!$A:$A,0))</f>
        <v>85.191216600451384</v>
      </c>
      <c r="H30" s="70">
        <f>RANK('Data - Overview'!$G30,'Data - Overview'!$G$27:$G$31)</f>
        <v>4</v>
      </c>
      <c r="I30" s="71">
        <f>G30-100</f>
        <v>-14.808783399548616</v>
      </c>
      <c r="J30" s="71" t="str">
        <f>IF(I30&gt;0,"above","below")</f>
        <v>below</v>
      </c>
      <c r="K30" s="1" t="str">
        <f>"" &amp;TEXT('Data - Overview'!$C30,"0")&amp;" "</f>
        <v xml:space="preserve">Emphysema </v>
      </c>
      <c r="L30" s="1" t="str">
        <f>"Index: "&amp;TEXT('Data - Overview'!$G30,"0")&amp;""</f>
        <v>Index: 85</v>
      </c>
      <c r="M30" s="1" t="str">
        <f>'Data - Overview'!$K30&amp;CHAR(10)&amp;'Data - Overview'!$L30</f>
        <v>Emphysema 
Index: 85</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0.1710546875</v>
      </c>
      <c r="E31" s="79">
        <f>RANK('Data - Overview'!$D31,'Data - Overview'!$D$27:$D$31)</f>
        <v>1</v>
      </c>
      <c r="F31" s="78">
        <f>INDEX('Data - Knowledge'!$G:$G,MATCH('Data - Overview'!$A31,'Data - Knowledge'!$A:$A,0))</f>
        <v>0.17084342457558702</v>
      </c>
      <c r="G31" s="80">
        <f>INDEX('Data - Knowledge'!$J:$J,MATCH('Data - Overview'!$A31,'Data - Knowledge'!$A:$A,0))</f>
        <v>100.12365879748538</v>
      </c>
      <c r="H31" s="81">
        <f>RANK('Data - Overview'!$G31,'Data - Overview'!$G$27:$G$31)</f>
        <v>2</v>
      </c>
      <c r="I31" s="80">
        <f>G31-100</f>
        <v>0.12365879748537623</v>
      </c>
      <c r="J31" s="80" t="str">
        <f>IF(I31&gt;0,"above","below")</f>
        <v>above</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4.1594889509441513E-2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0.17829687500000002</v>
      </c>
      <c r="E40" s="63">
        <f>RANK('Data - Overview'!$D40,'Data - Overview'!$D$40:$D$44)</f>
        <v>2</v>
      </c>
      <c r="F40" s="62">
        <f>INDEX('Data - Knowledge'!$G:$G,MATCH('Data - Overview'!$A40,'Data - Knowledge'!$A:$A,0))</f>
        <v>0.17472912782627387</v>
      </c>
      <c r="G40" s="64">
        <f>INDEX('Data - Knowledge'!$J:$J,MATCH('Data - Overview'!$A40,'Data - Knowledge'!$A:$A,0))</f>
        <v>102.04187316568844</v>
      </c>
      <c r="H40" s="64">
        <f>RANK('Data - Overview'!$G40,'Data - Overview'!$G$40:$G$44)</f>
        <v>1</v>
      </c>
      <c r="I40" s="64">
        <f>'Data - Overview'!$G40-100</f>
        <v>2.0418731656884432</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1.7734375000000004E-2</v>
      </c>
      <c r="E41" s="69">
        <f>RANK('Data - Overview'!$D41,'Data - Overview'!$D$40:$D$44)</f>
        <v>4</v>
      </c>
      <c r="F41" s="68">
        <f>INDEX('Data - Knowledge'!$G:$G,MATCH('Data - Overview'!$A41,'Data - Knowledge'!$A:$A,0))</f>
        <v>1.9234430447383249E-2</v>
      </c>
      <c r="G41" s="70">
        <f>INDEX('Data - Knowledge'!$J:$J,MATCH('Data - Overview'!$A41,'Data - Knowledge'!$A:$A,0))</f>
        <v>92.201196435284515</v>
      </c>
      <c r="H41" s="70">
        <f>RANK('Data - Overview'!$G41,'Data - Overview'!$G$40:$G$44)</f>
        <v>2</v>
      </c>
      <c r="I41" s="70">
        <f>'Data - Overview'!$G41-100</f>
        <v>-7.7988035647154845</v>
      </c>
      <c r="J41" s="70" t="str">
        <f>IF(I28&gt;0,"above","below")</f>
        <v>below</v>
      </c>
      <c r="K41" s="1" t="str">
        <f>"" &amp;TEXT('Data - Overview'!$C41,"0")&amp;" "</f>
        <v xml:space="preserve">Stroke </v>
      </c>
      <c r="L41" s="1" t="str">
        <f>"Index: "&amp;TEXT('Data - Overview'!$G41,"0")&amp;""</f>
        <v>Index: 92</v>
      </c>
      <c r="M41" s="1" t="str">
        <f>'Data - Overview'!$K41&amp;CHAR(10)&amp;'Data - Overview'!$L41</f>
        <v>Stroke 
Index: 92</v>
      </c>
      <c r="N41" s="1">
        <v>2</v>
      </c>
    </row>
    <row r="42" spans="1:14">
      <c r="A42" s="55" t="s">
        <v>87</v>
      </c>
      <c r="B42" s="72" t="str">
        <f>INDEX('Data - Knowledge'!$D:$D,MATCH('Data - Overview'!$A42,'Data - Knowledge'!$A:$A,0))</f>
        <v>BMI &gt; 30</v>
      </c>
      <c r="C42" s="72" t="s">
        <v>88</v>
      </c>
      <c r="D42" s="84">
        <f>INDEX('Data - Knowledge'!$E:$E,MATCH('Data - Overview'!$A42,'Data - Knowledge'!$A:$A,0))</f>
        <v>0.19498437500000002</v>
      </c>
      <c r="E42" s="85">
        <f>RANK('Data - Overview'!$D42,'Data - Overview'!$D$40:$D$44)</f>
        <v>1</v>
      </c>
      <c r="F42" s="84">
        <f>INDEX('Data - Knowledge'!$G:$G,MATCH('Data - Overview'!$A42,'Data - Knowledge'!$A:$A,0))</f>
        <v>0.2151952735234843</v>
      </c>
      <c r="G42" s="75">
        <f>INDEX('Data - Knowledge'!$J:$J,MATCH('Data - Overview'!$A42,'Data - Knowledge'!$A:$A,0))</f>
        <v>90.608112254250472</v>
      </c>
      <c r="H42" s="75">
        <f>RANK('Data - Overview'!$G42,'Data - Overview'!$G$40:$G$44)</f>
        <v>4</v>
      </c>
      <c r="I42" s="75">
        <f>'Data - Overview'!$G42-100</f>
        <v>-9.3918877457495284</v>
      </c>
      <c r="J42" s="75" t="str">
        <f>IF(I29&gt;0,"above","below")</f>
        <v>below</v>
      </c>
      <c r="K42" s="72" t="str">
        <f>"" &amp;TEXT('Data - Overview'!$C42,"0")&amp;" "</f>
        <v xml:space="preserve">BMI &gt; 30 </v>
      </c>
      <c r="L42" s="72" t="str">
        <f>"Index: "&amp;TEXT('Data - Overview'!$G42,"0")&amp;""</f>
        <v>Index: 91</v>
      </c>
      <c r="M42" s="72" t="str">
        <f>'Data - Overview'!$K42&amp;CHAR(10)&amp;'Data - Overview'!$L42</f>
        <v>BMI &gt; 30 
Index: 91</v>
      </c>
      <c r="N42" s="72">
        <v>3</v>
      </c>
    </row>
    <row r="43" spans="1:14">
      <c r="A43" s="86"/>
      <c r="B43" s="1" t="s">
        <v>89</v>
      </c>
      <c r="C43" s="1" t="s">
        <v>89</v>
      </c>
      <c r="D43" s="68">
        <f>SUM(D49:D51)</f>
        <v>5.9640625000000003E-2</v>
      </c>
      <c r="E43" s="69">
        <f>RANK('Data - Overview'!$D43,'Data - Overview'!$D$40:$D$44)</f>
        <v>3</v>
      </c>
      <c r="F43" s="68">
        <f>SUM(E49:E51)</f>
        <v>6.7355635704702668E-2</v>
      </c>
      <c r="G43" s="70">
        <f>D43/F43*100</f>
        <v>88.545857189253709</v>
      </c>
      <c r="H43" s="70">
        <f>RANK('Data - Overview'!$G43,'Data - Overview'!$G$40:$G$44)</f>
        <v>5</v>
      </c>
      <c r="I43" s="70">
        <f>'Data - Overview'!$G43-100</f>
        <v>-11.454142810746291</v>
      </c>
      <c r="J43" s="70" t="str">
        <f>IF(I30&gt;0,"above","below")</f>
        <v>below</v>
      </c>
      <c r="K43" s="1" t="str">
        <f>"" &amp;TEXT('Data - Overview'!$C43,"0")&amp;" "</f>
        <v xml:space="preserve">Diabetes </v>
      </c>
      <c r="L43" s="1" t="str">
        <f>"Index: "&amp;TEXT('Data - Overview'!$G43,"0")&amp;""</f>
        <v>Index: 89</v>
      </c>
      <c r="M43" s="1" t="str">
        <f>'Data - Overview'!$K43&amp;CHAR(10)&amp;'Data - Overview'!$L43</f>
        <v>Diabetes 
Index: 89</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1.3046874999999999E-2</v>
      </c>
      <c r="E44" s="89">
        <f>RANK('Data - Overview'!$D44,'Data - Overview'!$D$40:$D$44)</f>
        <v>5</v>
      </c>
      <c r="F44" s="88">
        <f>INDEX('Data - Knowledge'!$G:$G,MATCH('Data - Overview'!$A44,'Data - Knowledge'!$A:$A,0))</f>
        <v>1.434271020275411E-2</v>
      </c>
      <c r="G44" s="80">
        <f>INDEX('Data - Knowledge'!$J:$J,MATCH('Data - Overview'!$A44,'Data - Knowledge'!$A:$A,0))</f>
        <v>90.965199851104273</v>
      </c>
      <c r="H44" s="80">
        <f>RANK('Data - Overview'!$G44,'Data - Overview'!$G$40:$G$44)</f>
        <v>3</v>
      </c>
      <c r="I44" s="80">
        <f>'Data - Overview'!$G44-100</f>
        <v>-9.0348001488957266</v>
      </c>
      <c r="J44" s="80" t="str">
        <f>IF(I31&gt;0,"above","below")</f>
        <v>above</v>
      </c>
      <c r="K44" s="57" t="str">
        <f>"" &amp;TEXT('Data - Overview'!$C44,"0")&amp;" "</f>
        <v xml:space="preserve">Any kind of liver condition </v>
      </c>
      <c r="L44" s="57" t="str">
        <f>"Index: "&amp;TEXT('Data - Overview'!$G44,"0")&amp;""</f>
        <v>Index: 91</v>
      </c>
      <c r="M44" s="58" t="str">
        <f>'Data - Overview'!$K44&amp;CHAR(10)&amp;'Data - Overview'!$L44</f>
        <v>Any kind of liver condition 
Index: 91</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8.0234375000000011E-3</v>
      </c>
      <c r="E49" s="84">
        <f>INDEX('Data - Knowledge'!$G:$G,MATCH('Data - Overview'!$A49,'Data - Knowledge'!$A:$A,0))</f>
        <v>7.9948280568478153E-3</v>
      </c>
      <c r="F49" s="75">
        <f>INDEX('Data - Knowledge'!$J:$J,MATCH('Data - Overview'!$A49,'Data - Knowledge'!$A:$A,0))</f>
        <v>100.35784938648781</v>
      </c>
    </row>
    <row r="50" spans="1:14">
      <c r="A50" s="1" t="s">
        <v>95</v>
      </c>
      <c r="B50" s="1" t="str">
        <f>INDEX('Data - Knowledge'!$D:$D,MATCH('Data - Overview'!$A50,'Data - Knowledge'!$A:$A,0))</f>
        <v>Type 2 diabetes</v>
      </c>
      <c r="C50" s="1" t="s">
        <v>96</v>
      </c>
      <c r="D50" s="68">
        <f>INDEX('Data - Knowledge'!$E:$E,MATCH('Data - Overview'!$A50,'Data - Knowledge'!$A:$A,0))</f>
        <v>5.0617187500000001E-2</v>
      </c>
      <c r="E50" s="68">
        <f>INDEX('Data - Knowledge'!$G:$G,MATCH('Data - Overview'!$A50,'Data - Knowledge'!$A:$A,0))</f>
        <v>5.8360807647854854E-2</v>
      </c>
      <c r="F50" s="70">
        <f>INDEX('Data - Knowledge'!$J:$J,MATCH('Data - Overview'!$A50,'Data - Knowledge'!$A:$A,0))</f>
        <v>86.731471924481696</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2.0418731656884431E-2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4.3320312499999999E-2</v>
      </c>
      <c r="E61" s="63">
        <f>RANK('Data - Overview'!$D61,'Data - Overview'!$D$61:$D$65)</f>
        <v>5</v>
      </c>
      <c r="F61" s="62">
        <f>INDEX('Data - Knowledge'!$G:$G,MATCH('Data - Overview'!$A61,'Data - Knowledge'!$A:$A,0))</f>
        <v>4.7773079179226276E-2</v>
      </c>
      <c r="G61" s="64">
        <f>INDEX('Data - Knowledge'!$J:$J,MATCH('Data - Overview'!$A61,'Data - Knowledge'!$A:$A,0))</f>
        <v>90.679339168151159</v>
      </c>
      <c r="H61" s="64">
        <f>RANK('Data - Overview'!$G61,'Data - Overview'!$G$61:$G$65)</f>
        <v>2</v>
      </c>
      <c r="I61" s="64">
        <f>'Data - Overview'!$G61-100</f>
        <v>-9.3206608318488406</v>
      </c>
      <c r="J61" s="64" t="str">
        <f>IF(I61&gt;0,"above","below")</f>
        <v>below</v>
      </c>
      <c r="K61" s="61" t="str">
        <f>"" &amp;TEXT('Data - Overview'!$C61,"0")&amp;" "</f>
        <v xml:space="preserve">Has Depression </v>
      </c>
      <c r="L61" s="61" t="str">
        <f>"Index: "&amp;TEXT('Data - Overview'!$G61,"0")&amp;""</f>
        <v>Index: 91</v>
      </c>
      <c r="M61" s="61" t="str">
        <f>'Data - Overview'!$K61&amp;CHAR(10)&amp;'Data - Overview'!$L61</f>
        <v>Has Depression 
Index: 91</v>
      </c>
      <c r="N61" s="61">
        <v>1</v>
      </c>
    </row>
    <row r="62" spans="1:14">
      <c r="A62" s="86" t="s">
        <v>104</v>
      </c>
      <c r="B62" s="1" t="str">
        <f>INDEX('Data - Knowledge'!$D:$D,MATCH('Data - Overview'!$A62,'Data - Knowledge'!$A:$A,0))</f>
        <v>Poor general health</v>
      </c>
      <c r="C62" s="48" t="s">
        <v>105</v>
      </c>
      <c r="D62" s="68">
        <f>INDEX('Data - Knowledge'!$E:$E,MATCH('Data - Overview'!$A62,'Data - Knowledge'!$A:$A,0))</f>
        <v>0.1709921875</v>
      </c>
      <c r="E62" s="69">
        <f>RANK('Data - Overview'!$D62,'Data - Overview'!$D$61:$D$65)</f>
        <v>1</v>
      </c>
      <c r="F62" s="68">
        <f>INDEX('Data - Knowledge'!$G:$G,MATCH('Data - Overview'!$A62,'Data - Knowledge'!$A:$A,0))</f>
        <v>0.21211815900893838</v>
      </c>
      <c r="G62" s="70">
        <f>INDEX('Data - Knowledge'!$J:$J,MATCH('Data - Overview'!$A62,'Data - Knowledge'!$A:$A,0))</f>
        <v>80.61176294331058</v>
      </c>
      <c r="H62" s="70">
        <f>RANK('Data - Overview'!$G62,'Data - Overview'!$G$61:$G$65)</f>
        <v>4</v>
      </c>
      <c r="I62" s="70">
        <f>'Data - Overview'!$G62-100</f>
        <v>-19.38823705668942</v>
      </c>
      <c r="J62" s="70" t="str">
        <f>IF(I62&gt;0,"above","below")</f>
        <v>below</v>
      </c>
      <c r="K62" s="1" t="str">
        <f>"" &amp;TEXT('Data - Overview'!$C62,"0")&amp;" "</f>
        <v xml:space="preserve">Poor general health </v>
      </c>
      <c r="L62" s="1" t="str">
        <f>"Index: "&amp;TEXT('Data - Overview'!$G62,"0")&amp;""</f>
        <v>Index: 81</v>
      </c>
      <c r="M62" s="1" t="str">
        <f>'Data - Overview'!$K62&amp;CHAR(10)&amp;'Data - Overview'!$L62</f>
        <v>Poor general health 
Index: 81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6.4031249999999998E-2</v>
      </c>
      <c r="E63" s="85">
        <f>RANK('Data - Overview'!$D63,'Data - Overview'!$D$61:$D$65)</f>
        <v>4</v>
      </c>
      <c r="F63" s="84">
        <f>INDEX('Data - Knowledge'!$G:$G,MATCH('Data - Overview'!$A63,'Data - Knowledge'!$A:$A,0))</f>
        <v>8.5511563547238614E-2</v>
      </c>
      <c r="G63" s="75">
        <f>INDEX('Data - Knowledge'!$J:$J,MATCH('Data - Overview'!$A63,'Data - Knowledge'!$A:$A,0))</f>
        <v>74.880223614000016</v>
      </c>
      <c r="H63" s="75">
        <f>RANK('Data - Overview'!$G63,'Data - Overview'!$G$61:$G$65)</f>
        <v>5</v>
      </c>
      <c r="I63" s="75">
        <f>'Data - Overview'!$G63-100</f>
        <v>-25.119776385999984</v>
      </c>
      <c r="J63" s="75" t="str">
        <f>IF(I63&gt;0,"above","below")</f>
        <v>below</v>
      </c>
      <c r="K63" s="72" t="str">
        <f>"" &amp;TEXT('Data - Overview'!$C63,"0")&amp;" "</f>
        <v xml:space="preserve">Feels downhearted / depressed in the past 4 weeks </v>
      </c>
      <c r="L63" s="72" t="str">
        <f>"Index: "&amp;TEXT('Data - Overview'!$G63,"0")&amp;""</f>
        <v>Index: 75</v>
      </c>
      <c r="M63" s="72" t="str">
        <f>'Data - Overview'!$K63&amp;CHAR(10)&amp;'Data - Overview'!$L63</f>
        <v>Feels downhearted / depressed in the past 4 weeks 
Index: 75</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0.13721093749999999</v>
      </c>
      <c r="E64" s="69">
        <f>RANK('Data - Overview'!$D64,'Data - Overview'!$D$61:$D$65)</f>
        <v>2</v>
      </c>
      <c r="F64" s="68">
        <f>INDEX('Data - Knowledge'!$G:$G,MATCH('Data - Overview'!$A64,'Data - Knowledge'!$A:$A,0))</f>
        <v>0.14893117337189785</v>
      </c>
      <c r="G64" s="70">
        <f>INDEX('Data - Knowledge'!$J:$J,MATCH('Data - Overview'!$A64,'Data - Knowledge'!$A:$A,0))</f>
        <v>92.130434746101741</v>
      </c>
      <c r="H64" s="70">
        <f>RANK('Data - Overview'!$G64,'Data - Overview'!$G$61:$G$65)</f>
        <v>1</v>
      </c>
      <c r="I64" s="70">
        <f>'Data - Overview'!$G64-100</f>
        <v>-7.8695652538982586</v>
      </c>
      <c r="J64" s="70" t="str">
        <f>IF(I64&gt;0,"above","below")</f>
        <v>below</v>
      </c>
      <c r="K64" s="1" t="str">
        <f>"" &amp;TEXT('Data - Overview'!$C64,"0")&amp;" "</f>
        <v xml:space="preserve">Does not enjoy general happiness </v>
      </c>
      <c r="L64" s="1" t="str">
        <f>"Index: "&amp;TEXT('Data - Overview'!$G64,"0")&amp;""</f>
        <v>Index: 92</v>
      </c>
      <c r="M64" s="1" t="str">
        <f>'Data - Overview'!$K64&amp;CHAR(10)&amp;'Data - Overview'!$L64</f>
        <v>Does not enjoy general happiness 
Index: 92</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7.8625000000000014E-2</v>
      </c>
      <c r="E65" s="89">
        <f>RANK('Data - Overview'!$D65,'Data - Overview'!$D$61:$D$65)</f>
        <v>3</v>
      </c>
      <c r="F65" s="88">
        <f>INDEX('Data - Knowledge'!$G:$G,MATCH('Data - Overview'!$A65,'Data - Knowledge'!$A:$A,0))</f>
        <v>9.5531618257743381E-2</v>
      </c>
      <c r="G65" s="80">
        <f>INDEX('Data - Knowledge'!$J:$J,MATCH('Data - Overview'!$A65,'Data - Knowledge'!$A:$A,0))</f>
        <v>82.302594087614551</v>
      </c>
      <c r="H65" s="80">
        <f>RANK('Data - Overview'!$G65,'Data - Overview'!$G$61:$G$65)</f>
        <v>3</v>
      </c>
      <c r="I65" s="80">
        <f>'Data - Overview'!$G65-100</f>
        <v>-17.697405912385449</v>
      </c>
      <c r="J65" s="80" t="str">
        <f>IF(I65&gt;0,"above","below")</f>
        <v>below</v>
      </c>
      <c r="K65" s="57" t="str">
        <f>"" &amp;TEXT('Data - Overview'!$C65,"0")&amp;" "</f>
        <v xml:space="preserve">Does not feel a sense of self-worth </v>
      </c>
      <c r="L65" s="57" t="str">
        <f>"Index: "&amp;TEXT('Data - Overview'!$G65,"0")&amp;""</f>
        <v>Index: 82</v>
      </c>
      <c r="M65" s="57" t="str">
        <f>'Data - Overview'!$K65&amp;CHAR(10)&amp;'Data - Overview'!$L65</f>
        <v>Does not feel a sense of self-worth 
Index: 82</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0.1709921875</v>
      </c>
      <c r="C68" s="102">
        <f>ABS(INDEX('Data - Overview'!$I$61:$I$65,MATCH(1,'Data - Overview'!$H$61:$H$65,0))/100)</f>
        <v>7.8695652538982586E-2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0.28839843750000005</v>
      </c>
      <c r="E74" s="63">
        <f>RANK('Data - Overview'!$D74,'Data - Overview'!$D$74:$D$83)</f>
        <v>5</v>
      </c>
      <c r="F74" s="62">
        <f>INDEX('Data - Knowledge'!$G:$G,MATCH('Data - Overview'!$A74,'Data - Knowledge'!$A:$A,0))</f>
        <v>0.36675228686425176</v>
      </c>
      <c r="G74" s="64">
        <f>INDEX('Data - Knowledge'!$J:$J,MATCH('Data - Overview'!$A74,'Data - Knowledge'!$A:$A,0))</f>
        <v>78.635757111651415</v>
      </c>
      <c r="H74" s="64">
        <f>RANK('Data - Overview'!$G74,'Data - Overview'!$G$74:$G$83)</f>
        <v>6</v>
      </c>
      <c r="I74" s="64">
        <f>'Data - Overview'!$G74-100</f>
        <v>-21.364242888348585</v>
      </c>
      <c r="J74" s="64" t="str">
        <f t="shared" ref="J74:J83" si="0">IF(I74&gt;0,"above","below")</f>
        <v>below</v>
      </c>
      <c r="K74" s="61" t="str">
        <f>"" &amp;TEXT('Data - Overview'!$C74,"0")&amp;" "</f>
        <v xml:space="preserve">Eats fruit 3 or less days per week </v>
      </c>
      <c r="L74" s="61" t="str">
        <f>"Index: "&amp;TEXT('Data - Overview'!$G74,"0")&amp;""</f>
        <v>Index: 79</v>
      </c>
      <c r="M74" s="61" t="str">
        <f>'Data - Overview'!$K74&amp;CHAR(10)&amp;'Data - Overview'!$L74</f>
        <v>Eats fruit 3 or less days per week 
Index: 79</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0.32393749999999999</v>
      </c>
      <c r="E75" s="69">
        <f>RANK('Data - Overview'!$D75,'Data - Overview'!$D$74:$D$83)</f>
        <v>3</v>
      </c>
      <c r="F75" s="68">
        <f>INDEX('Data - Knowledge'!$G:$G,MATCH('Data - Overview'!$A75,'Data - Knowledge'!$A:$A,0))</f>
        <v>0.38215443230591417</v>
      </c>
      <c r="G75" s="70">
        <f>INDEX('Data - Knowledge'!$J:$J,MATCH('Data - Overview'!$A75,'Data - Knowledge'!$A:$A,0))</f>
        <v>84.766124010485996</v>
      </c>
      <c r="H75" s="70">
        <f>RANK('Data - Overview'!$G75,'Data - Overview'!$G$74:$G$83)</f>
        <v>3</v>
      </c>
      <c r="I75" s="70">
        <f>'Data - Overview'!$G75-100</f>
        <v>-15.233875989514004</v>
      </c>
      <c r="J75" s="70" t="str">
        <f t="shared" si="0"/>
        <v>below</v>
      </c>
      <c r="K75" s="1" t="str">
        <f>"" &amp;TEXT('Data - Overview'!$C75,"0")&amp;" "</f>
        <v xml:space="preserve">Never does moderate intensity sports </v>
      </c>
      <c r="L75" s="1" t="str">
        <f>"Index: "&amp;TEXT('Data - Overview'!$G75,"0")&amp;""</f>
        <v>Index: 85</v>
      </c>
      <c r="M75" s="1" t="str">
        <f>'Data - Overview'!$K75&amp;CHAR(10)&amp;'Data - Overview'!$L75</f>
        <v>Never does moderate intensity sports 
Index: 85</v>
      </c>
      <c r="N75" s="1">
        <v>2</v>
      </c>
    </row>
    <row r="76" spans="1:14">
      <c r="A76" s="56" t="s">
        <v>118</v>
      </c>
      <c r="B76" s="72" t="str">
        <f>INDEX('Data - Knowledge'!$D:$D,MATCH('Data - Overview'!$A76,'Data - Knowledge'!$A:$A,0))</f>
        <v>Current cigarette smoker</v>
      </c>
      <c r="C76" s="72" t="s">
        <v>119</v>
      </c>
      <c r="D76" s="103">
        <f>INDEX('Data - Knowledge'!$E:$E,MATCH('Data - Overview'!$A76,'Data - Knowledge'!$A:$A,0))</f>
        <v>8.5414062499999999E-2</v>
      </c>
      <c r="E76" s="104">
        <f>RANK('Data - Overview'!$D76,'Data - Overview'!$D$74:$D$83)</f>
        <v>8</v>
      </c>
      <c r="F76" s="84">
        <f>INDEX('Data - Knowledge'!$G:$G,MATCH('Data - Overview'!$A76,'Data - Knowledge'!$A:$A,0))</f>
        <v>0.13318458697053651</v>
      </c>
      <c r="G76" s="75">
        <f>INDEX('Data - Knowledge'!$J:$J,MATCH('Data - Overview'!$A76,'Data - Knowledge'!$A:$A,0))</f>
        <v>64.13209249122464</v>
      </c>
      <c r="H76" s="75">
        <f>RANK('Data - Overview'!$G76,'Data - Overview'!$G$74:$G$83)</f>
        <v>9</v>
      </c>
      <c r="I76" s="75">
        <f>'Data - Overview'!$G76-100</f>
        <v>-35.86790750877536</v>
      </c>
      <c r="J76" s="75" t="str">
        <f t="shared" si="0"/>
        <v>below</v>
      </c>
      <c r="K76" s="72" t="str">
        <f>"" &amp;TEXT('Data - Overview'!$C76,"0")&amp;" "</f>
        <v xml:space="preserve">Current cigarette smoker </v>
      </c>
      <c r="L76" s="72" t="str">
        <f>"Index: "&amp;TEXT('Data - Overview'!$G76,"0")&amp;""</f>
        <v>Index: 64</v>
      </c>
      <c r="M76" s="72" t="str">
        <f>'Data - Overview'!$K76&amp;CHAR(10)&amp;'Data - Overview'!$L76</f>
        <v>Current cigarette smoker 
Index: 64</v>
      </c>
      <c r="N76" s="72">
        <v>3</v>
      </c>
    </row>
    <row r="77" spans="1:14">
      <c r="A77" s="86" t="s">
        <v>120</v>
      </c>
      <c r="B77" s="1" t="str">
        <f>INDEX('Data - Knowledge'!$D:$D,MATCH('Data - Overview'!$A77,'Data - Knowledge'!$A:$A,0))</f>
        <v>Never eats fruit</v>
      </c>
      <c r="C77" s="1" t="s">
        <v>121</v>
      </c>
      <c r="D77" s="105">
        <f>INDEX('Data - Knowledge'!$E:$E,MATCH('Data - Overview'!$A77,'Data - Knowledge'!$A:$A,0))</f>
        <v>5.0296874999999998E-2</v>
      </c>
      <c r="E77" s="106">
        <f>RANK('Data - Overview'!$D77,'Data - Overview'!$D$74:$D$83)</f>
        <v>9</v>
      </c>
      <c r="F77" s="68">
        <f>INDEX('Data - Knowledge'!$G:$G,MATCH('Data - Overview'!$A77,'Data - Knowledge'!$A:$A,0))</f>
        <v>7.7028603952863012E-2</v>
      </c>
      <c r="G77" s="70">
        <f>INDEX('Data - Knowledge'!$J:$J,MATCH('Data - Overview'!$A77,'Data - Knowledge'!$A:$A,0))</f>
        <v>65.296360597134452</v>
      </c>
      <c r="H77" s="70">
        <f>RANK('Data - Overview'!$G77,'Data - Overview'!$G$74:$G$83)</f>
        <v>8</v>
      </c>
      <c r="I77" s="70">
        <f>'Data - Overview'!$G77-100</f>
        <v>-34.703639402865548</v>
      </c>
      <c r="J77" s="70" t="str">
        <f t="shared" si="0"/>
        <v>below</v>
      </c>
      <c r="K77" s="1" t="str">
        <f>"" &amp;TEXT('Data - Overview'!$C77,"0")&amp;" "</f>
        <v xml:space="preserve">Never eats fruit </v>
      </c>
      <c r="L77" s="1" t="str">
        <f>"Index: "&amp;TEXT('Data - Overview'!$G77,"0")&amp;""</f>
        <v>Index: 65</v>
      </c>
      <c r="M77" s="1" t="str">
        <f>'Data - Overview'!$K77&amp;CHAR(10)&amp;'Data - Overview'!$L77</f>
        <v>Never eats fruit 
Index: 65</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0.1058671875</v>
      </c>
      <c r="E78" s="104">
        <f>RANK('Data - Overview'!$D78,'Data - Overview'!$D$74:$D$83)</f>
        <v>7</v>
      </c>
      <c r="F78" s="84">
        <f>INDEX('Data - Knowledge'!$G:$G,MATCH('Data - Overview'!$A78,'Data - Knowledge'!$A:$A,0))</f>
        <v>0.13266256337880927</v>
      </c>
      <c r="G78" s="75">
        <f>INDEX('Data - Knowledge'!$J:$J,MATCH('Data - Overview'!$A78,'Data - Knowledge'!$A:$A,0))</f>
        <v>79.801855778787541</v>
      </c>
      <c r="H78" s="75">
        <f>RANK('Data - Overview'!$G78,'Data - Overview'!$G$74:$G$83)</f>
        <v>5</v>
      </c>
      <c r="I78" s="75">
        <f>'Data - Overview'!$G78-100</f>
        <v>-20.198144221212459</v>
      </c>
      <c r="J78" s="75" t="str">
        <f t="shared" si="0"/>
        <v>below</v>
      </c>
      <c r="K78" s="72" t="str">
        <f>"" &amp;TEXT('Data - Overview'!$C78,"0")&amp;" "</f>
        <v xml:space="preserve">Drinks whole fat milk </v>
      </c>
      <c r="L78" s="72" t="str">
        <f>"Index: "&amp;TEXT('Data - Overview'!$G78,"0")&amp;""</f>
        <v>Index: 80</v>
      </c>
      <c r="M78" s="72" t="str">
        <f>'Data - Overview'!$K78&amp;CHAR(10)&amp;'Data - Overview'!$L78</f>
        <v>Drinks whole fat milk 
Index: 80</v>
      </c>
      <c r="N78" s="72">
        <v>5</v>
      </c>
    </row>
    <row r="79" spans="1:14">
      <c r="A79" s="86" t="s">
        <v>124</v>
      </c>
      <c r="B79" s="1" t="str">
        <f>INDEX('Data - Knowledge'!$D:$D,MATCH('Data - Overview'!$A79,'Data - Knowledge'!$A:$A,0))</f>
        <v>Usually eats white bread</v>
      </c>
      <c r="C79" s="1" t="s">
        <v>125</v>
      </c>
      <c r="D79" s="105">
        <f>INDEX('Data - Knowledge'!$E:$E,MATCH('Data - Overview'!$A79,'Data - Knowledge'!$A:$A,0))</f>
        <v>0.23346093750000002</v>
      </c>
      <c r="E79" s="106">
        <f>RANK('Data - Overview'!$D79,'Data - Overview'!$D$74:$D$83)</f>
        <v>6</v>
      </c>
      <c r="F79" s="68">
        <f>INDEX('Data - Knowledge'!$G:$G,MATCH('Data - Overview'!$A79,'Data - Knowledge'!$A:$A,0))</f>
        <v>0.29718134325324225</v>
      </c>
      <c r="G79" s="70">
        <f>INDEX('Data - Knowledge'!$J:$J,MATCH('Data - Overview'!$A79,'Data - Knowledge'!$A:$A,0))</f>
        <v>78.558409806047933</v>
      </c>
      <c r="H79" s="70">
        <f>RANK('Data - Overview'!$G79,'Data - Overview'!$G$74:$G$83)</f>
        <v>7</v>
      </c>
      <c r="I79" s="70">
        <f>'Data - Overview'!$G79-100</f>
        <v>-21.441590193952067</v>
      </c>
      <c r="J79" s="70" t="str">
        <f t="shared" si="0"/>
        <v>below</v>
      </c>
      <c r="K79" s="1" t="str">
        <f>"" &amp;TEXT('Data - Overview'!$C79,"0")&amp;" "</f>
        <v xml:space="preserve">Eats white bread </v>
      </c>
      <c r="L79" s="1" t="str">
        <f>"Index: "&amp;TEXT('Data - Overview'!$G79,"0")&amp;""</f>
        <v>Index: 79</v>
      </c>
      <c r="M79" s="1" t="str">
        <f>'Data - Overview'!$K79&amp;CHAR(10)&amp;'Data - Overview'!$L79</f>
        <v>Eats white bread 
Index: 79</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0.33677343749999999</v>
      </c>
      <c r="E80" s="104">
        <f>RANK('Data - Overview'!$D80,'Data - Overview'!$D$74:$D$83)</f>
        <v>2</v>
      </c>
      <c r="F80" s="84">
        <f>INDEX('Data - Knowledge'!$G:$G,MATCH('Data - Overview'!$A80,'Data - Knowledge'!$A:$A,0))</f>
        <v>0.40501082303881425</v>
      </c>
      <c r="G80" s="75">
        <f>INDEX('Data - Knowledge'!$J:$J,MATCH('Data - Overview'!$A80,'Data - Knowledge'!$A:$A,0))</f>
        <v>83.151713076004711</v>
      </c>
      <c r="H80" s="75">
        <f>RANK('Data - Overview'!$G80,'Data - Overview'!$G$74:$G$83)</f>
        <v>4</v>
      </c>
      <c r="I80" s="75">
        <f>'Data - Overview'!$G80-100</f>
        <v>-16.848286923995289</v>
      </c>
      <c r="J80" s="75" t="str">
        <f t="shared" si="0"/>
        <v>below</v>
      </c>
      <c r="K80" s="72" t="str">
        <f>"" &amp;TEXT('Data - Overview'!$C80,"0")&amp;" "</f>
        <v xml:space="preserve">Never does mild intensity sports </v>
      </c>
      <c r="L80" s="72" t="str">
        <f>"Index: "&amp;TEXT('Data - Overview'!$G80,"0")&amp;""</f>
        <v>Index: 83</v>
      </c>
      <c r="M80" s="72" t="str">
        <f>'Data - Overview'!$K80&amp;CHAR(10)&amp;'Data - Overview'!$L80</f>
        <v>Never does mild intensity sports 
Index: 83</v>
      </c>
      <c r="N80" s="72">
        <v>7</v>
      </c>
    </row>
    <row r="81" spans="1:14">
      <c r="A81" s="86" t="s">
        <v>128</v>
      </c>
      <c r="B81" s="1" t="str">
        <f>INDEX('Data - Knowledge'!$D:$D,MATCH('Data - Overview'!$A81,'Data - Knowledge'!$A:$A,0))</f>
        <v>Smokes 20+ per day</v>
      </c>
      <c r="C81" s="1" t="s">
        <v>129</v>
      </c>
      <c r="D81" s="105">
        <f>INDEX('Data - Knowledge'!$E:$E,MATCH('Data - Overview'!$A81,'Data - Knowledge'!$A:$A,0))</f>
        <v>1.8250000000000002E-2</v>
      </c>
      <c r="E81" s="106">
        <f>RANK('Data - Overview'!$D81,'Data - Overview'!$D$74:$D$83)</f>
        <v>10</v>
      </c>
      <c r="F81" s="68">
        <f>INDEX('Data - Knowledge'!$G:$G,MATCH('Data - Overview'!$A81,'Data - Knowledge'!$A:$A,0))</f>
        <v>3.0152416961418051E-2</v>
      </c>
      <c r="G81" s="70">
        <f>INDEX('Data - Knowledge'!$J:$J,MATCH('Data - Overview'!$A81,'Data - Knowledge'!$A:$A,0))</f>
        <v>60.525827907434568</v>
      </c>
      <c r="H81" s="70">
        <f>RANK('Data - Overview'!$G81,'Data - Overview'!$G$74:$G$83)</f>
        <v>10</v>
      </c>
      <c r="I81" s="70">
        <f>'Data - Overview'!$G81-100</f>
        <v>-39.474172092565432</v>
      </c>
      <c r="J81" s="70" t="str">
        <f t="shared" si="0"/>
        <v>below</v>
      </c>
      <c r="K81" s="1" t="str">
        <f>"" &amp;TEXT('Data - Overview'!$C81,"0")&amp;" "</f>
        <v xml:space="preserve">Smokes 20+ per day </v>
      </c>
      <c r="L81" s="1" t="str">
        <f>"Index: "&amp;TEXT('Data - Overview'!$G81,"0")&amp;""</f>
        <v>Index: 61</v>
      </c>
      <c r="M81" s="1" t="str">
        <f>'Data - Overview'!$K81&amp;CHAR(10)&amp;'Data - Overview'!$L81</f>
        <v>Smokes 20+ per day 
Index: 61</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0.31978906249999994</v>
      </c>
      <c r="E82" s="104">
        <f>RANK('Data - Overview'!$D82,'Data - Overview'!$D$74:$D$83)</f>
        <v>4</v>
      </c>
      <c r="F82" s="84">
        <f>INDEX('Data - Knowledge'!$G:$G,MATCH('Data - Overview'!$A82,'Data - Knowledge'!$A:$A,0))</f>
        <v>0.30211903600322926</v>
      </c>
      <c r="G82" s="75">
        <f>INDEX('Data - Knowledge'!$J:$J,MATCH('Data - Overview'!$A82,'Data - Knowledge'!$A:$A,0))</f>
        <v>105.84869683503884</v>
      </c>
      <c r="H82" s="75">
        <f>RANK('Data - Overview'!$G82,'Data - Overview'!$G$74:$G$83)</f>
        <v>1</v>
      </c>
      <c r="I82" s="75">
        <f>'Data - Overview'!$G82-100</f>
        <v>5.8486968350388366</v>
      </c>
      <c r="J82" s="75" t="str">
        <f t="shared" si="0"/>
        <v>above</v>
      </c>
      <c r="K82" s="72" t="str">
        <f>"" &amp;TEXT('Data - Overview'!$C82,"0")&amp;" "</f>
        <v xml:space="preserve">&gt; 3 units per day (Women) </v>
      </c>
      <c r="L82" s="72" t="str">
        <f>"Index: "&amp;TEXT('Data - Overview'!$G82,"0")&amp;""</f>
        <v>Index: 106</v>
      </c>
      <c r="M82" s="72" t="str">
        <f>'Data - Overview'!$K82&amp;CHAR(10)&amp;'Data - Overview'!$L82</f>
        <v>&gt; 3 units per day (Women) 
Index: 106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0.40496875000000004</v>
      </c>
      <c r="E83" s="110">
        <f>RANK('Data - Overview'!$D83,'Data - Overview'!$D$74:$D$83)</f>
        <v>1</v>
      </c>
      <c r="F83" s="111">
        <f>INDEX('Data - Knowledge'!$G:$G,MATCH('Data - Overview'!$A83,'Data - Knowledge'!$A:$A,0))</f>
        <v>0.42035953281178312</v>
      </c>
      <c r="G83" s="112">
        <f>INDEX('Data - Knowledge'!$J:$J,MATCH('Data - Overview'!$A83,'Data - Knowledge'!$A:$A,0))</f>
        <v>96.33866211886901</v>
      </c>
      <c r="H83" s="112">
        <f>RANK('Data - Overview'!$G83,'Data - Overview'!$G$74:$G$83)</f>
        <v>2</v>
      </c>
      <c r="I83" s="112">
        <f>'Data - Overview'!$G83-100</f>
        <v>-3.66133788113099</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0.28839843750000005</v>
      </c>
      <c r="B89" s="62">
        <f>D75</f>
        <v>0.32393749999999999</v>
      </c>
      <c r="C89" s="62">
        <f>D76</f>
        <v>8.5414062499999999E-2</v>
      </c>
      <c r="D89" s="62">
        <f>D82</f>
        <v>0.31978906249999994</v>
      </c>
      <c r="E89" s="62">
        <f>D83</f>
        <v>0.40496875000000004</v>
      </c>
      <c r="F89" s="68"/>
      <c r="G89" s="69"/>
      <c r="H89" s="68"/>
      <c r="I89" s="70"/>
      <c r="J89" s="70"/>
    </row>
    <row r="90" spans="1:14" ht="15" thickBot="1">
      <c r="A90" s="113">
        <f>1-A89</f>
        <v>0.71160156249999995</v>
      </c>
      <c r="B90" s="113">
        <f>1-B89</f>
        <v>0.67606250000000001</v>
      </c>
      <c r="C90" s="113">
        <f>1-C89</f>
        <v>0.91458593750000006</v>
      </c>
      <c r="D90" s="113">
        <f>1-D89</f>
        <v>0.68021093750000006</v>
      </c>
      <c r="E90" s="113">
        <f>1-E89</f>
        <v>0.5950312499999999</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4.3562500000000004E-2</v>
      </c>
      <c r="F96" s="63">
        <f>RANK('Data - Overview'!$E96,'Data - Overview'!$E$96:$E$103)</f>
        <v>8</v>
      </c>
      <c r="G96" s="62">
        <f>INDEX('Data - Knowledge'!$G:$G,MATCH('Data - Overview'!$A96,'Data - Knowledge'!$A:$A,0))</f>
        <v>5.268175271084162E-2</v>
      </c>
      <c r="H96" s="64">
        <f>INDEX('Data - Knowledge'!$J:$J,MATCH('Data - Overview'!$A96,'Data - Knowledge'!$A:$A,0))</f>
        <v>82.689921573233988</v>
      </c>
      <c r="I96" s="64">
        <f>RANK('Data - Overview'!$H96,'Data - Overview'!$H$96:$H$103)</f>
        <v>6</v>
      </c>
      <c r="J96" s="64">
        <f>'Data - Overview'!$H96-100</f>
        <v>-17.310078426766012</v>
      </c>
      <c r="K96" s="61" t="str">
        <f>"" &amp;TEXT('Data - Overview'!$B96,"0")&amp;" "</f>
        <v xml:space="preserve">Age 0-4 </v>
      </c>
      <c r="L96" s="61" t="str">
        <f>"Index: "&amp;TEXT('Data - Overview'!$H96,"0")&amp;""</f>
        <v>Index: 83</v>
      </c>
      <c r="M96" s="61" t="str">
        <f>'Data - Overview'!$K96&amp;CHAR(10)&amp;'Data - Overview'!$L96</f>
        <v>Age 0-4 
Index: 83</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0.15028125000000001</v>
      </c>
      <c r="F97" s="69">
        <f>RANK('Data - Overview'!$E97,'Data - Overview'!$E$96:$E$103)</f>
        <v>3</v>
      </c>
      <c r="G97" s="68">
        <f>INDEX('Data - Knowledge'!$G:$G,MATCH('Data - Overview'!$A97,'Data - Knowledge'!$A:$A,0))</f>
        <v>0.15599186602315032</v>
      </c>
      <c r="H97" s="70">
        <f>INDEX('Data - Knowledge'!$J:$J,MATCH('Data - Overview'!$A97,'Data - Knowledge'!$A:$A,0))</f>
        <v>96.339157823586248</v>
      </c>
      <c r="I97" s="70">
        <f>RANK('Data - Overview'!$H97,'Data - Overview'!$H$96:$H$103)</f>
        <v>4</v>
      </c>
      <c r="J97" s="70">
        <f>'Data - Overview'!$H97-100</f>
        <v>-3.6608421764137518</v>
      </c>
      <c r="K97" s="1" t="str">
        <f>"" &amp;TEXT('Data - Overview'!$B97,"0")&amp;" "</f>
        <v xml:space="preserve">Age 5-17 </v>
      </c>
      <c r="L97" s="1" t="str">
        <f>"Index: "&amp;TEXT('Data - Overview'!$H97,"0")&amp;""</f>
        <v>Index: 96</v>
      </c>
      <c r="M97" s="1" t="str">
        <f>'Data - Overview'!$K97&amp;CHAR(10)&amp;'Data - Overview'!$L97</f>
        <v>Age 5-17 
Index: 96</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5.6609374999999997E-2</v>
      </c>
      <c r="F98" s="85">
        <f>RANK('Data - Overview'!$E98,'Data - Overview'!$E$96:$E$103)</f>
        <v>7</v>
      </c>
      <c r="G98" s="84">
        <f>INDEX('Data - Knowledge'!$G:$G,MATCH('Data - Overview'!$A98,'Data - Knowledge'!$A:$A,0))</f>
        <v>7.2341385999454069E-2</v>
      </c>
      <c r="H98" s="75">
        <f>INDEX('Data - Knowledge'!$J:$J,MATCH('Data - Overview'!$A98,'Data - Knowledge'!$A:$A,0))</f>
        <v>78.253097059029528</v>
      </c>
      <c r="I98" s="75">
        <f>RANK('Data - Overview'!$H98,'Data - Overview'!$H$96:$H$103)</f>
        <v>7</v>
      </c>
      <c r="J98" s="75">
        <f>'Data - Overview'!$H98-100</f>
        <v>-21.746902940970472</v>
      </c>
      <c r="K98" s="72" t="str">
        <f>"" &amp;TEXT('Data - Overview'!$B98,"0")&amp;" "</f>
        <v xml:space="preserve">Age 18-24 </v>
      </c>
      <c r="L98" s="72" t="str">
        <f>"Index: "&amp;TEXT('Data - Overview'!$H98,"0")&amp;""</f>
        <v>Index: 78</v>
      </c>
      <c r="M98" s="72" t="str">
        <f>'Data - Overview'!$K98&amp;CHAR(10)&amp;'Data - Overview'!$L98</f>
        <v>Age 18-24 
Index: 78</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8.7804687499999992E-2</v>
      </c>
      <c r="F99" s="69">
        <f>RANK('Data - Overview'!$E99,'Data - Overview'!$E$96:$E$103)</f>
        <v>6</v>
      </c>
      <c r="G99" s="68">
        <f>INDEX('Data - Knowledge'!$G:$G,MATCH('Data - Overview'!$A99,'Data - Knowledge'!$A:$A,0))</f>
        <v>0.11770483043809059</v>
      </c>
      <c r="H99" s="70">
        <f>INDEX('Data - Knowledge'!$J:$J,MATCH('Data - Overview'!$A99,'Data - Knowledge'!$A:$A,0))</f>
        <v>74.597352694189368</v>
      </c>
      <c r="I99" s="70">
        <f>RANK('Data - Overview'!$H99,'Data - Overview'!$H$96:$H$103)</f>
        <v>8</v>
      </c>
      <c r="J99" s="70">
        <f>'Data - Overview'!$H99-100</f>
        <v>-25.402647305810632</v>
      </c>
      <c r="K99" s="1" t="str">
        <f>"" &amp;TEXT('Data - Overview'!$B99,"0")&amp;" "</f>
        <v xml:space="preserve">Age 25-34 </v>
      </c>
      <c r="L99" s="1" t="str">
        <f>"Index: "&amp;TEXT('Data - Overview'!$H99,"0")&amp;""</f>
        <v>Index: 75</v>
      </c>
      <c r="M99" s="1" t="str">
        <f>'Data - Overview'!$K99&amp;CHAR(10)&amp;'Data - Overview'!$L99</f>
        <v>Age 25-34 
Index: 75</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0.17742187500000001</v>
      </c>
      <c r="F100" s="85">
        <f>RANK('Data - Overview'!$E100,'Data - Overview'!$E$96:$E$103)</f>
        <v>2</v>
      </c>
      <c r="G100" s="84">
        <f>INDEX('Data - Knowledge'!$G:$G,MATCH('Data - Overview'!$A100,'Data - Knowledge'!$A:$A,0))</f>
        <v>0.18513943338037742</v>
      </c>
      <c r="H100" s="75">
        <f>INDEX('Data - Knowledge'!$J:$J,MATCH('Data - Overview'!$A100,'Data - Knowledge'!$A:$A,0))</f>
        <v>95.831488603229474</v>
      </c>
      <c r="I100" s="75">
        <f>RANK('Data - Overview'!$H100,'Data - Overview'!$H$96:$H$103)</f>
        <v>5</v>
      </c>
      <c r="J100" s="75">
        <f>'Data - Overview'!$H100-100</f>
        <v>-4.1685113967705263</v>
      </c>
      <c r="K100" s="72" t="str">
        <f>"" &amp;TEXT('Data - Overview'!$B100,"0")&amp;" "</f>
        <v xml:space="preserve">Age 35-49 </v>
      </c>
      <c r="L100" s="72" t="str">
        <f>"Index: "&amp;TEXT('Data - Overview'!$H100,"0")&amp;""</f>
        <v>Index: 96</v>
      </c>
      <c r="M100" s="72" t="str">
        <f>'Data - Overview'!$K100&amp;CHAR(10)&amp;'Data - Overview'!$L100</f>
        <v>Age 35-49 
Index: 96</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0.23857031250000005</v>
      </c>
      <c r="F101" s="69">
        <f>RANK('Data - Overview'!$E101,'Data - Overview'!$E$96:$E$103)</f>
        <v>1</v>
      </c>
      <c r="G101" s="68">
        <f>INDEX('Data - Knowledge'!$G:$G,MATCH('Data - Overview'!$A101,'Data - Knowledge'!$A:$A,0))</f>
        <v>0.20978183169840689</v>
      </c>
      <c r="H101" s="70">
        <f>INDEX('Data - Knowledge'!$J:$J,MATCH('Data - Overview'!$A101,'Data - Knowledge'!$A:$A,0))</f>
        <v>113.7230572202177</v>
      </c>
      <c r="I101" s="70">
        <f>RANK('Data - Overview'!$H101,'Data - Overview'!$H$96:$H$103)</f>
        <v>3</v>
      </c>
      <c r="J101" s="70">
        <f>'Data - Overview'!$H101-100</f>
        <v>13.723057220217697</v>
      </c>
      <c r="K101" s="1" t="str">
        <f>"" &amp;TEXT('Data - Overview'!$B101,"0")&amp;" "</f>
        <v xml:space="preserve">Age 50-64 </v>
      </c>
      <c r="L101" s="1" t="str">
        <f>"Index: "&amp;TEXT('Data - Overview'!$H101,"0")&amp;""</f>
        <v>Index: 114</v>
      </c>
      <c r="M101" s="1" t="str">
        <f>'Data - Overview'!$K101&amp;CHAR(10)&amp;'Data - Overview'!$L101</f>
        <v>Age 50-64 
Index: 114</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0.13634374999999999</v>
      </c>
      <c r="F102" s="85">
        <f>RANK('Data - Overview'!$E102,'Data - Overview'!$E$96:$E$103)</f>
        <v>4</v>
      </c>
      <c r="G102" s="84">
        <f>INDEX('Data - Knowledge'!$G:$G,MATCH('Data - Overview'!$A102,'Data - Knowledge'!$A:$A,0))</f>
        <v>0.11245917039824832</v>
      </c>
      <c r="H102" s="75">
        <f>INDEX('Data - Knowledge'!$J:$J,MATCH('Data - Overview'!$A102,'Data - Knowledge'!$A:$A,0))</f>
        <v>121.2384454884114</v>
      </c>
      <c r="I102" s="75">
        <f>RANK('Data - Overview'!$H102,'Data - Overview'!$H$96:$H$103)</f>
        <v>1</v>
      </c>
      <c r="J102" s="75">
        <f>'Data - Overview'!$H102-100</f>
        <v>21.238445488411401</v>
      </c>
      <c r="K102" s="72" t="str">
        <f>"" &amp;TEXT('Data - Overview'!$B102,"0")&amp;" "</f>
        <v xml:space="preserve">Aged 65-74 </v>
      </c>
      <c r="L102" s="72" t="str">
        <f>"Index: "&amp;TEXT('Data - Overview'!$H102,"0")&amp;""</f>
        <v>Index: 121</v>
      </c>
      <c r="M102" s="72" t="str">
        <f>'Data - Overview'!$K102&amp;CHAR(10)&amp;'Data - Overview'!$L102</f>
        <v>Aged 65-74 
Index: 121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0.1100078125</v>
      </c>
      <c r="F103" s="115">
        <f>RANK('Data - Overview'!$E103,'Data - Overview'!$E$96:$E$103)</f>
        <v>5</v>
      </c>
      <c r="G103" s="111">
        <f>INDEX('Data - Knowledge'!$G:$G,MATCH('Data - Overview'!$A103,'Data - Knowledge'!$A:$A,0))</f>
        <v>9.4001954361449411E-2</v>
      </c>
      <c r="H103" s="112">
        <f>INDEX('Data - Knowledge'!$J:$J,MATCH('Data - Overview'!$A103,'Data - Knowledge'!$A:$A,0))</f>
        <v>117.02715464511093</v>
      </c>
      <c r="I103" s="112">
        <f>RANK('Data - Overview'!$H103,'Data - Overview'!$H$96:$H$103)</f>
        <v>2</v>
      </c>
      <c r="J103" s="112">
        <f>'Data - Overview'!$H103-100</f>
        <v>17.027154645110926</v>
      </c>
      <c r="K103" s="108" t="str">
        <f>"" &amp;TEXT('Data - Overview'!$B103,"0")&amp;" "</f>
        <v xml:space="preserve">Aged 75 plus </v>
      </c>
      <c r="L103" s="108" t="str">
        <f>"Index: "&amp;TEXT('Data - Overview'!$H103,"0")&amp;""</f>
        <v>Index: 117</v>
      </c>
      <c r="M103" s="108" t="str">
        <f>'Data - Overview'!$K103&amp;CHAR(10)&amp;'Data - Overview'!$L103</f>
        <v>Aged 75 plus 
Index: 117</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45.946074218749999</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0.37006249999999996</v>
      </c>
      <c r="E115" s="63">
        <f>RANK('Data - Overview'!$D115,'Data - Overview'!$D$115:$D$119)</f>
        <v>1</v>
      </c>
      <c r="F115" s="62">
        <f>INDEX('Data - Knowledge'!$G:$G,MATCH('Data - Overview'!$A115,'Data - Knowledge'!$A:$A,0))</f>
        <v>0.30298150180916372</v>
      </c>
      <c r="G115" s="64">
        <f>INDEX('Data - Knowledge'!$J:$J,MATCH('Data - Overview'!$A115,'Data - Knowledge'!$A:$A,0))</f>
        <v>122.14029496529723</v>
      </c>
      <c r="H115" s="64">
        <f>RANK('Data - Overview'!$G115,'Data - Overview'!$G$115:$G$119)</f>
        <v>1</v>
      </c>
      <c r="I115" s="64">
        <f>'Data - Overview'!$G115-100</f>
        <v>22.14029496529723</v>
      </c>
      <c r="J115" s="61" t="str">
        <f>"" &amp;TEXT('Data - Overview'!$B115,"0")&amp;" "</f>
        <v xml:space="preserve">Couple, no children </v>
      </c>
      <c r="K115" s="61" t="str">
        <f>"Index: "&amp;TEXT('Data - Overview'!$G115,"0")&amp;""</f>
        <v>Index: 122</v>
      </c>
      <c r="L115" s="61" t="str">
        <f>'Data - Overview'!$J115&amp;CHAR(10)&amp;'Data - Overview'!$K115</f>
        <v>Couple, no children 
Index: 122</v>
      </c>
      <c r="M115" s="61">
        <v>1</v>
      </c>
    </row>
    <row r="116" spans="1:13">
      <c r="A116" s="86" t="s">
        <v>159</v>
      </c>
      <c r="B116" s="1" t="str">
        <f>INDEX('Data - Knowledge'!$D:$D,MATCH('Data - Overview'!$A116,'Data - Knowledge'!$A:$A,0))</f>
        <v>Couple with children</v>
      </c>
      <c r="C116" s="1" t="s">
        <v>160</v>
      </c>
      <c r="D116" s="68">
        <f>INDEX('Data - Knowledge'!$E:$E,MATCH('Data - Overview'!$A116,'Data - Knowledge'!$A:$A,0))</f>
        <v>0.18367968749999999</v>
      </c>
      <c r="E116" s="69">
        <f>RANK('Data - Overview'!$D116,'Data - Overview'!$D$115:$D$119)</f>
        <v>3</v>
      </c>
      <c r="F116" s="68">
        <f>INDEX('Data - Knowledge'!$G:$G,MATCH('Data - Overview'!$A116,'Data - Knowledge'!$A:$A,0))</f>
        <v>0.18888569744277756</v>
      </c>
      <c r="G116" s="70">
        <f>INDEX('Data - Knowledge'!$J:$J,MATCH('Data - Overview'!$A116,'Data - Knowledge'!$A:$A,0))</f>
        <v>97.243830521178182</v>
      </c>
      <c r="H116" s="70">
        <f>RANK('Data - Overview'!$G116,'Data - Overview'!$G$115:$G$119)</f>
        <v>2</v>
      </c>
      <c r="I116" s="70">
        <f>'Data - Overview'!$G116-100</f>
        <v>-2.7561694788218176</v>
      </c>
      <c r="J116" s="1" t="str">
        <f>"" &amp;TEXT('Data - Overview'!$B116,"0")&amp;" "</f>
        <v xml:space="preserve">Couple with children </v>
      </c>
      <c r="K116" s="1" t="str">
        <f>"Index: "&amp;TEXT('Data - Overview'!$G116,"0")&amp;""</f>
        <v>Index: 97</v>
      </c>
      <c r="L116" s="1" t="str">
        <f>'Data - Overview'!$J116&amp;CHAR(10)&amp;'Data - Overview'!$K116</f>
        <v>Couple with children 
Index: 97</v>
      </c>
      <c r="M116" s="1">
        <v>2</v>
      </c>
    </row>
    <row r="117" spans="1:13">
      <c r="A117" s="56" t="s">
        <v>161</v>
      </c>
      <c r="B117" s="72" t="str">
        <f>INDEX('Data - Knowledge'!$D:$D,MATCH('Data - Overview'!$A117,'Data - Knowledge'!$A:$A,0))</f>
        <v>Single parent</v>
      </c>
      <c r="C117" s="72" t="s">
        <v>162</v>
      </c>
      <c r="D117" s="84">
        <f>INDEX('Data - Knowledge'!$E:$E,MATCH('Data - Overview'!$A117,'Data - Knowledge'!$A:$A,0))</f>
        <v>2.0812499999999998E-2</v>
      </c>
      <c r="E117" s="85">
        <f>RANK('Data - Overview'!$D117,'Data - Overview'!$D$115:$D$119)</f>
        <v>5</v>
      </c>
      <c r="F117" s="84">
        <f>INDEX('Data - Knowledge'!$G:$G,MATCH('Data - Overview'!$A117,'Data - Knowledge'!$A:$A,0))</f>
        <v>3.043571225294606E-2</v>
      </c>
      <c r="G117" s="75">
        <f>INDEX('Data - Knowledge'!$J:$J,MATCH('Data - Overview'!$A117,'Data - Knowledge'!$A:$A,0))</f>
        <v>68.381839817089968</v>
      </c>
      <c r="H117" s="75">
        <f>RANK('Data - Overview'!$G117,'Data - Overview'!$G$115:$G$119)</f>
        <v>5</v>
      </c>
      <c r="I117" s="75">
        <f>'Data - Overview'!$G117-100</f>
        <v>-31.618160182910032</v>
      </c>
      <c r="J117" s="72" t="str">
        <f>"" &amp;TEXT('Data - Overview'!$B117,"0")&amp;" "</f>
        <v xml:space="preserve">Single parent </v>
      </c>
      <c r="K117" s="72" t="str">
        <f>"Index: "&amp;TEXT('Data - Overview'!$G117,"0")&amp;""</f>
        <v>Index: 68</v>
      </c>
      <c r="L117" s="72" t="str">
        <f>'Data - Overview'!$J117&amp;CHAR(10)&amp;'Data - Overview'!$K117</f>
        <v>Single parent 
Index: 68</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0.13064843749999999</v>
      </c>
      <c r="E118" s="69">
        <f>RANK('Data - Overview'!$D118,'Data - Overview'!$D$115:$D$119)</f>
        <v>4</v>
      </c>
      <c r="F118" s="68">
        <f>INDEX('Data - Knowledge'!$G:$G,MATCH('Data - Overview'!$A118,'Data - Knowledge'!$A:$A,0))</f>
        <v>0.16054127681076091</v>
      </c>
      <c r="G118" s="70">
        <f>INDEX('Data - Knowledge'!$J:$J,MATCH('Data - Overview'!$A118,'Data - Knowledge'!$A:$A,0))</f>
        <v>81.379966632508285</v>
      </c>
      <c r="H118" s="70">
        <f>RANK('Data - Overview'!$G118,'Data - Overview'!$G$115:$G$119)</f>
        <v>4</v>
      </c>
      <c r="I118" s="70">
        <f>'Data - Overview'!$G118-100</f>
        <v>-18.620033367491715</v>
      </c>
      <c r="J118" s="1" t="str">
        <f>"" &amp;TEXT('Data - Overview'!$B118,"0")&amp;" "</f>
        <v xml:space="preserve">Single person, no children </v>
      </c>
      <c r="K118" s="1" t="str">
        <f>"Index: "&amp;TEXT('Data - Overview'!$G118,"0")&amp;""</f>
        <v>Index: 81</v>
      </c>
      <c r="L118" s="1" t="str">
        <f>'Data - Overview'!$J118&amp;CHAR(10)&amp;'Data - Overview'!$K118</f>
        <v>Single person, no children 
Index: 81</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0.29504687500000004</v>
      </c>
      <c r="E119" s="89">
        <f>RANK('Data - Overview'!$D119,'Data - Overview'!$D$115:$D$119)</f>
        <v>2</v>
      </c>
      <c r="F119" s="88">
        <f>INDEX('Data - Knowledge'!$G:$G,MATCH('Data - Overview'!$A119,'Data - Knowledge'!$A:$A,0))</f>
        <v>0.31733822940079798</v>
      </c>
      <c r="G119" s="80">
        <f>INDEX('Data - Knowledge'!$J:$J,MATCH('Data - Overview'!$A119,'Data - Knowledge'!$A:$A,0))</f>
        <v>92.975521908315699</v>
      </c>
      <c r="H119" s="80">
        <f>RANK('Data - Overview'!$G119,'Data - Overview'!$G$115:$G$119)</f>
        <v>3</v>
      </c>
      <c r="I119" s="80">
        <f>'Data - Overview'!$G119-100</f>
        <v>-7.0244780916843013</v>
      </c>
      <c r="J119" s="57" t="str">
        <f>"" &amp;TEXT('Data - Overview'!$B119,"0")&amp;" "</f>
        <v xml:space="preserve">Other: two or more adults, may include a couple, may have children </v>
      </c>
      <c r="K119" s="57" t="str">
        <f>"Index: "&amp;TEXT('Data - Overview'!$G119,"0")&amp;""</f>
        <v>Index: 93</v>
      </c>
      <c r="L119" s="57" t="str">
        <f>'Data - Overview'!$J119&amp;CHAR(10)&amp;'Data - Overview'!$K119</f>
        <v>Other: two or more adults, may include a couple, may have children 
Index: 93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22.14029496529723</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0.75909375000000001</v>
      </c>
      <c r="E128" s="63">
        <f>RANK('Data - Overview'!$D128,'Data - Overview'!$D$128:$D$131)</f>
        <v>1</v>
      </c>
      <c r="F128" s="62">
        <f>INDEX('Data - Knowledge'!$G:$G,MATCH('Data - Overview'!$A128,'Data - Knowledge'!$A:$A,0))</f>
        <v>0.72502948385110844</v>
      </c>
      <c r="G128" s="64">
        <f>INDEX('Data - Knowledge'!$J:$J,MATCH('Data - Overview'!$A128,'Data - Knowledge'!$A:$A,0))</f>
        <v>104.69832840010227</v>
      </c>
      <c r="H128" s="64">
        <f>RANK('Data - Overview'!$G128,'Data - Overview'!$G$128:$G$131)</f>
        <v>1</v>
      </c>
      <c r="I128" s="64">
        <f>'Data - Overview'!$G128 - 100</f>
        <v>4.6983284001022696</v>
      </c>
      <c r="J128" s="61" t="str">
        <f>"" &amp;TEXT('Data - Overview'!$C128,"0")&amp;" "</f>
        <v xml:space="preserve">0 </v>
      </c>
      <c r="K128" s="61" t="str">
        <f>"Index: "&amp;TEXT('Data - Overview'!$G128,"0")&amp;""</f>
        <v>Index: 105</v>
      </c>
      <c r="L128" s="61" t="str">
        <f>'Data - Overview'!$J128&amp;CHAR(10)&amp;'Data - Overview'!$K128</f>
        <v>0 
Index: 105</v>
      </c>
      <c r="M128" s="61">
        <v>1</v>
      </c>
    </row>
    <row r="129" spans="1:13">
      <c r="A129" s="86" t="s">
        <v>170</v>
      </c>
      <c r="B129" s="1" t="str">
        <f>INDEX('Data - Knowledge'!$D:$D,MATCH('Data - Overview'!$A129,'Data - Knowledge'!$A:$A,0))</f>
        <v>Children at home : 1</v>
      </c>
      <c r="C129" s="1">
        <v>1</v>
      </c>
      <c r="D129" s="68">
        <f>INDEX('Data - Knowledge'!$E:$E,MATCH('Data - Overview'!$A129,'Data - Knowledge'!$A:$A,0))</f>
        <v>0.1122109375</v>
      </c>
      <c r="E129" s="69">
        <f>RANK('Data - Overview'!$D129,'Data - Overview'!$D$128:$D$131)</f>
        <v>2</v>
      </c>
      <c r="F129" s="68">
        <f>INDEX('Data - Knowledge'!$G:$G,MATCH('Data - Overview'!$A129,'Data - Knowledge'!$A:$A,0))</f>
        <v>0.12684393857555221</v>
      </c>
      <c r="G129" s="70">
        <f>INDEX('Data - Knowledge'!$J:$J,MATCH('Data - Overview'!$A129,'Data - Knowledge'!$A:$A,0))</f>
        <v>88.463775849378607</v>
      </c>
      <c r="H129" s="70">
        <f>RANK('Data - Overview'!$G129,'Data - Overview'!$G$128:$G$131)</f>
        <v>3</v>
      </c>
      <c r="I129" s="70">
        <f>'Data - Overview'!$G129 - 100</f>
        <v>-11.536224150621393</v>
      </c>
      <c r="J129" s="1" t="str">
        <f>"" &amp;TEXT('Data - Overview'!$C129,"0")&amp;" "</f>
        <v xml:space="preserve">1 </v>
      </c>
      <c r="K129" s="1" t="str">
        <f>"Index: "&amp;TEXT('Data - Overview'!$G129,"0")&amp;""</f>
        <v>Index: 88</v>
      </c>
      <c r="L129" s="1" t="str">
        <f>'Data - Overview'!$J129&amp;CHAR(10)&amp;'Data - Overview'!$K129</f>
        <v>1 
Index: 88</v>
      </c>
      <c r="M129" s="1">
        <v>2</v>
      </c>
    </row>
    <row r="130" spans="1:13">
      <c r="A130" s="56" t="s">
        <v>171</v>
      </c>
      <c r="B130" s="72" t="str">
        <f>INDEX('Data - Knowledge'!$D:$D,MATCH('Data - Overview'!$A130,'Data - Knowledge'!$A:$A,0))</f>
        <v>Children at home : 2</v>
      </c>
      <c r="C130" s="72">
        <v>2</v>
      </c>
      <c r="D130" s="84">
        <f>INDEX('Data - Knowledge'!$E:$E,MATCH('Data - Overview'!$A130,'Data - Knowledge'!$A:$A,0))</f>
        <v>9.7796875000000005E-2</v>
      </c>
      <c r="E130" s="85">
        <f>RANK('Data - Overview'!$D130,'Data - Overview'!$D$128:$D$131)</f>
        <v>3</v>
      </c>
      <c r="F130" s="84">
        <f>INDEX('Data - Knowledge'!$G:$G,MATCH('Data - Overview'!$A130,'Data - Knowledge'!$A:$A,0))</f>
        <v>0.10787175846067174</v>
      </c>
      <c r="G130" s="75">
        <f>INDEX('Data - Knowledge'!$J:$J,MATCH('Data - Overview'!$A130,'Data - Knowledge'!$A:$A,0))</f>
        <v>90.660314057692062</v>
      </c>
      <c r="H130" s="75">
        <f>RANK('Data - Overview'!$G130,'Data - Overview'!$G$128:$G$131)</f>
        <v>2</v>
      </c>
      <c r="I130" s="75">
        <f>'Data - Overview'!$G130 - 100</f>
        <v>-9.3396859423079377</v>
      </c>
      <c r="J130" s="72" t="str">
        <f>"" &amp;TEXT('Data - Overview'!$C130,"0")&amp;" "</f>
        <v xml:space="preserve">2 </v>
      </c>
      <c r="K130" s="72" t="str">
        <f>"Index: "&amp;TEXT('Data - Overview'!$G130,"0")&amp;""</f>
        <v>Index: 91</v>
      </c>
      <c r="L130" s="72" t="str">
        <f>'Data - Overview'!$J130&amp;CHAR(10)&amp;'Data - Overview'!$K130</f>
        <v>2 
Index: 91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3.1E-2</v>
      </c>
      <c r="E131" s="115">
        <f>RANK('Data - Overview'!$D131,'Data - Overview'!$D$128:$D$131)</f>
        <v>4</v>
      </c>
      <c r="F131" s="111">
        <f>INDEX('Data - Knowledge'!$G:$G,MATCH('Data - Overview'!$A131,'Data - Knowledge'!$A:$A,0))</f>
        <v>4.0459208149658213E-2</v>
      </c>
      <c r="G131" s="112">
        <f>INDEX('Data - Knowledge'!$J:$J,MATCH('Data - Overview'!$A131,'Data - Knowledge'!$A:$A,0))</f>
        <v>76.620382399307729</v>
      </c>
      <c r="H131" s="112">
        <f>RANK('Data - Overview'!$G131,'Data - Overview'!$G$128:$G$131)</f>
        <v>4</v>
      </c>
      <c r="I131" s="112">
        <f>'Data - Overview'!$G131 - 100</f>
        <v>-23.379617600692271</v>
      </c>
      <c r="J131" s="108" t="str">
        <f>"" &amp;TEXT('Data - Overview'!$C131,"0")&amp;" "</f>
        <v xml:space="preserve">3+ </v>
      </c>
      <c r="K131" s="108" t="str">
        <f>"Index: "&amp;TEXT('Data - Overview'!$G131,"0")&amp;""</f>
        <v>Index: 77</v>
      </c>
      <c r="L131" s="108" t="str">
        <f>'Data - Overview'!$J131&amp;CHAR(10)&amp;'Data - Overview'!$K131</f>
        <v>3+ 
Index: 77</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0.15525781249999998</v>
      </c>
      <c r="E137" s="63">
        <f>RANK('Data - Overview'!$D137,'Data - Overview'!$D$137:$D$140)</f>
        <v>3</v>
      </c>
      <c r="F137" s="62">
        <f>INDEX('Data - Knowledge'!$G:$G,MATCH('Data - Overview'!$A137,'Data - Knowledge'!$A:$A,0))</f>
        <v>0.18364006353852674</v>
      </c>
      <c r="G137" s="64">
        <f>INDEX('Data - Knowledge'!$J:$J,MATCH('Data - Overview'!$A137,'Data - Knowledge'!$A:$A,0))</f>
        <v>84.544630135911319</v>
      </c>
      <c r="H137" s="64">
        <f>RANK('Data - Overview'!$G137,'Data - Overview'!$G$137:$G$140)</f>
        <v>4</v>
      </c>
      <c r="I137" s="61">
        <v>1</v>
      </c>
      <c r="J137" s="61" t="str">
        <f>"" &amp;TEXT('Data - Overview'!$C137,"0")&amp;" "</f>
        <v xml:space="preserve">1 person </v>
      </c>
      <c r="K137" s="61" t="str">
        <f>"Index: "&amp;TEXT('Data - Overview'!$G137,"0")&amp;""</f>
        <v>Index: 85</v>
      </c>
      <c r="L137" s="61" t="str">
        <f>'Data - Overview'!$J137&amp;CHAR(10)&amp;'Data - Overview'!$K137</f>
        <v>1 person 
Index: 85</v>
      </c>
    </row>
    <row r="138" spans="1:13">
      <c r="A138" s="1" t="s">
        <v>177</v>
      </c>
      <c r="B138" s="1" t="str">
        <f>INDEX('Data - Knowledge'!$D:$D,MATCH('Data - Overview'!$A138,'Data - Knowledge'!$A:$A,0))</f>
        <v>Household size : 2 persons</v>
      </c>
      <c r="C138" s="1" t="s">
        <v>178</v>
      </c>
      <c r="D138" s="68">
        <f>INDEX('Data - Knowledge'!$E:$E,MATCH('Data - Overview'!$A138,'Data - Knowledge'!$A:$A,0))</f>
        <v>0.42841406249999997</v>
      </c>
      <c r="E138" s="69">
        <f>RANK('Data - Overview'!$D138,'Data - Overview'!$D$137:$D$140)</f>
        <v>1</v>
      </c>
      <c r="F138" s="68">
        <f>INDEX('Data - Knowledge'!$G:$G,MATCH('Data - Overview'!$A138,'Data - Knowledge'!$A:$A,0))</f>
        <v>0.38787418326276724</v>
      </c>
      <c r="G138" s="70">
        <f>INDEX('Data - Knowledge'!$J:$J,MATCH('Data - Overview'!$A138,'Data - Knowledge'!$A:$A,0))</f>
        <v>110.45181169218701</v>
      </c>
      <c r="H138" s="70">
        <f>RANK('Data - Overview'!$G138,'Data - Overview'!$G$137:$G$140)</f>
        <v>1</v>
      </c>
      <c r="I138" s="1">
        <v>2</v>
      </c>
      <c r="J138" s="1" t="str">
        <f>"" &amp;TEXT('Data - Overview'!$C138,"0")&amp;" "</f>
        <v xml:space="preserve">2 people </v>
      </c>
      <c r="K138" s="1" t="str">
        <f>"Index: "&amp;TEXT('Data - Overview'!$G138,"0")&amp;""</f>
        <v>Index: 110</v>
      </c>
      <c r="L138" s="1" t="str">
        <f>'Data - Overview'!$J138&amp;CHAR(10)&amp;'Data - Overview'!$K138</f>
        <v>2 people 
Index: 110</v>
      </c>
    </row>
    <row r="139" spans="1:13">
      <c r="A139" s="72" t="s">
        <v>179</v>
      </c>
      <c r="B139" s="72" t="str">
        <f>INDEX('Data - Knowledge'!$D:$D,MATCH('Data - Overview'!$A139,'Data - Knowledge'!$A:$A,0))</f>
        <v>Household size : 3-4 persons</v>
      </c>
      <c r="C139" s="72" t="s">
        <v>180</v>
      </c>
      <c r="D139" s="84">
        <f>INDEX('Data - Knowledge'!$E:$E,MATCH('Data - Overview'!$A139,'Data - Knowledge'!$A:$A,0))</f>
        <v>0.34103906249999999</v>
      </c>
      <c r="E139" s="85">
        <f>RANK('Data - Overview'!$D139,'Data - Overview'!$D$137:$D$140)</f>
        <v>2</v>
      </c>
      <c r="F139" s="84">
        <f>INDEX('Data - Knowledge'!$G:$G,MATCH('Data - Overview'!$A139,'Data - Knowledge'!$A:$A,0))</f>
        <v>0.3470210449590253</v>
      </c>
      <c r="G139" s="75">
        <f>INDEX('Data - Knowledge'!$J:$J,MATCH('Data - Overview'!$A139,'Data - Knowledge'!$A:$A,0))</f>
        <v>98.276190292801516</v>
      </c>
      <c r="H139" s="75">
        <f>RANK('Data - Overview'!$G139,'Data - Overview'!$G$137:$G$140)</f>
        <v>2</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7.5882812500000008E-2</v>
      </c>
      <c r="E140" s="115">
        <f>RANK('Data - Overview'!$D140,'Data - Overview'!$D$137:$D$140)</f>
        <v>4</v>
      </c>
      <c r="F140" s="111">
        <f>INDEX('Data - Knowledge'!$G:$G,MATCH('Data - Overview'!$A140,'Data - Knowledge'!$A:$A,0))</f>
        <v>8.1627077053531491E-2</v>
      </c>
      <c r="G140" s="112">
        <f>INDEX('Data - Knowledge'!$J:$J,MATCH('Data - Overview'!$A140,'Data - Knowledge'!$A:$A,0))</f>
        <v>92.962795237952278</v>
      </c>
      <c r="H140" s="112">
        <f>RANK('Data - Overview'!$G140,'Data - Overview'!$G$137:$G$140)</f>
        <v>3</v>
      </c>
      <c r="I140" s="108">
        <v>4</v>
      </c>
      <c r="J140" s="108" t="str">
        <f>"" &amp;TEXT('Data - Overview'!$C140,"0")&amp;" "</f>
        <v xml:space="preserve">5+ people </v>
      </c>
      <c r="K140" s="108" t="str">
        <f>"Index: "&amp;TEXT('Data - Overview'!$G140,"0")&amp;""</f>
        <v>Index: 93</v>
      </c>
      <c r="L140" s="108" t="str">
        <f>'Data - Overview'!$J140&amp;CHAR(10)&amp;'Data - Overview'!$K140</f>
        <v>5+ people 
Index: 93</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0.1194375</v>
      </c>
      <c r="E146" s="63">
        <f>RANK('Data - Overview'!$D146,'Data - Overview'!$D$146:$D$151)</f>
        <v>5</v>
      </c>
      <c r="F146" s="62">
        <f>INDEX('Data - Knowledge'!$G:$G,MATCH('Data - Overview'!$A146,'Data - Knowledge'!$A:$A,0))</f>
        <v>0.16121802891177203</v>
      </c>
      <c r="G146" s="64">
        <f>INDEX('Data - Knowledge'!$J:$J,MATCH('Data - Overview'!$A146,'Data - Knowledge'!$A:$A,0))</f>
        <v>74.084456190295697</v>
      </c>
      <c r="H146" s="64">
        <f>RANK('Data - Overview'!$G146,'Data - Overview'!$G$146:$G$151)</f>
        <v>6</v>
      </c>
      <c r="I146" s="64">
        <f xml:space="preserve"> 'Data - Overview'!$G146 - 100</f>
        <v>-25.915543809704303</v>
      </c>
      <c r="J146" s="61" t="str">
        <f>"" &amp;TEXT('Data - Overview'!$C146,"0")&amp;" "</f>
        <v xml:space="preserve">&lt;20k </v>
      </c>
      <c r="K146" s="61" t="str">
        <f>"Index: "&amp;TEXT('Data - Overview'!$G146,"0")&amp;""</f>
        <v>Index: 74</v>
      </c>
      <c r="L146" s="61" t="str">
        <f>'Data - Overview'!$J146&amp;CHAR(10)&amp;'Data - Overview'!$K146</f>
        <v>&lt;20k 
Index: 74</v>
      </c>
      <c r="M146" s="61">
        <v>1</v>
      </c>
    </row>
    <row r="147" spans="1:13">
      <c r="A147" s="86" t="s">
        <v>186</v>
      </c>
      <c r="B147" s="1" t="str">
        <f>INDEX('Data - Knowledge'!$D:$D,MATCH('Data - Overview'!$A147,'Data - Knowledge'!$A:$A,0))</f>
        <v>£20,000-£40,000</v>
      </c>
      <c r="C147" s="1" t="s">
        <v>187</v>
      </c>
      <c r="D147" s="68">
        <f>INDEX('Data - Knowledge'!$E:$E,MATCH('Data - Overview'!$A147,'Data - Knowledge'!$A:$A,0))</f>
        <v>0.2711015625</v>
      </c>
      <c r="E147" s="69">
        <f>RANK('Data - Overview'!$D147,'Data - Overview'!$D$146:$D$151)</f>
        <v>1</v>
      </c>
      <c r="F147" s="68">
        <f>INDEX('Data - Knowledge'!$G:$G,MATCH('Data - Overview'!$A147,'Data - Knowledge'!$A:$A,0))</f>
        <v>0.31110931065925584</v>
      </c>
      <c r="G147" s="70">
        <f>INDEX('Data - Knowledge'!$J:$J,MATCH('Data - Overview'!$A147,'Data - Knowledge'!$A:$A,0))</f>
        <v>87.140292241824113</v>
      </c>
      <c r="H147" s="70">
        <f>RANK('Data - Overview'!$G147,'Data - Overview'!$G$146:$G$151)</f>
        <v>5</v>
      </c>
      <c r="I147" s="70">
        <f xml:space="preserve"> 'Data - Overview'!$G147 - 100</f>
        <v>-12.859707758175887</v>
      </c>
      <c r="J147" s="1" t="str">
        <f>"" &amp;TEXT('Data - Overview'!$C147,"0")&amp;" "</f>
        <v xml:space="preserve">20k - 40k </v>
      </c>
      <c r="K147" s="1" t="str">
        <f>"Index: "&amp;TEXT('Data - Overview'!$G147,"0")&amp;""</f>
        <v>Index: 87</v>
      </c>
      <c r="L147" s="1" t="str">
        <f>'Data - Overview'!$J147&amp;CHAR(10)&amp;'Data - Overview'!$K147</f>
        <v>20k - 40k 
Index: 87</v>
      </c>
      <c r="M147" s="1">
        <v>2</v>
      </c>
    </row>
    <row r="148" spans="1:13">
      <c r="A148" s="56" t="s">
        <v>188</v>
      </c>
      <c r="B148" s="72" t="str">
        <f>INDEX('Data - Knowledge'!$D:$D,MATCH('Data - Overview'!$A148,'Data - Knowledge'!$A:$A,0))</f>
        <v>£40,000-£60,000</v>
      </c>
      <c r="C148" s="72" t="s">
        <v>189</v>
      </c>
      <c r="D148" s="84">
        <f>INDEX('Data - Knowledge'!$E:$E,MATCH('Data - Overview'!$A148,'Data - Knowledge'!$A:$A,0))</f>
        <v>0.2136171875</v>
      </c>
      <c r="E148" s="85">
        <f>RANK('Data - Overview'!$D148,'Data - Overview'!$D$146:$D$151)</f>
        <v>2</v>
      </c>
      <c r="F148" s="84">
        <f>INDEX('Data - Knowledge'!$G:$G,MATCH('Data - Overview'!$A148,'Data - Knowledge'!$A:$A,0))</f>
        <v>0.21309835113457506</v>
      </c>
      <c r="G148" s="75">
        <f>INDEX('Data - Knowledge'!$J:$J,MATCH('Data - Overview'!$A148,'Data - Knowledge'!$A:$A,0))</f>
        <v>100.24347272640195</v>
      </c>
      <c r="H148" s="75">
        <f>RANK('Data - Overview'!$G148,'Data - Overview'!$G$146:$G$151)</f>
        <v>4</v>
      </c>
      <c r="I148" s="75">
        <f xml:space="preserve"> 'Data - Overview'!$G148 - 100</f>
        <v>0.24347272640194717</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0.147140625</v>
      </c>
      <c r="E149" s="69">
        <f>RANK('Data - Overview'!$D149,'Data - Overview'!$D$146:$D$151)</f>
        <v>4</v>
      </c>
      <c r="F149" s="68">
        <f>INDEX('Data - Knowledge'!$G:$G,MATCH('Data - Overview'!$A149,'Data - Knowledge'!$A:$A,0))</f>
        <v>0.14212792500827628</v>
      </c>
      <c r="G149" s="70">
        <f>INDEX('Data - Knowledge'!$J:$J,MATCH('Data - Overview'!$A149,'Data - Knowledge'!$A:$A,0))</f>
        <v>103.52689310804462</v>
      </c>
      <c r="H149" s="70">
        <f>RANK('Data - Overview'!$G149,'Data - Overview'!$G$146:$G$151)</f>
        <v>3</v>
      </c>
      <c r="I149" s="70">
        <f xml:space="preserve"> 'Data - Overview'!$G149 - 100</f>
        <v>3.526893108044618</v>
      </c>
      <c r="J149" s="1" t="str">
        <f>"" &amp;TEXT('Data - Overview'!$C149,"0")&amp;" "</f>
        <v xml:space="preserve">60k - 80k </v>
      </c>
      <c r="K149" s="1" t="str">
        <f>"Index: "&amp;TEXT('Data - Overview'!$G149,"0")&amp;""</f>
        <v>Index: 104</v>
      </c>
      <c r="L149" s="1" t="str">
        <f>'Data - Overview'!$J149&amp;CHAR(10)&amp;'Data - Overview'!$K149</f>
        <v>60k - 80k 
Index: 104</v>
      </c>
      <c r="M149" s="1">
        <v>4</v>
      </c>
    </row>
    <row r="150" spans="1:13">
      <c r="A150" s="56" t="s">
        <v>192</v>
      </c>
      <c r="B150" s="72" t="str">
        <f>INDEX('Data - Knowledge'!$D:$D,MATCH('Data - Overview'!$A150,'Data - Knowledge'!$A:$A,0))</f>
        <v>£80,000-£100,000</v>
      </c>
      <c r="C150" s="72" t="s">
        <v>193</v>
      </c>
      <c r="D150" s="84">
        <f>INDEX('Data - Knowledge'!$E:$E,MATCH('Data - Overview'!$A150,'Data - Knowledge'!$A:$A,0))</f>
        <v>9.560937500000001E-2</v>
      </c>
      <c r="E150" s="85">
        <f>RANK('Data - Overview'!$D150,'Data - Overview'!$D$146:$D$151)</f>
        <v>6</v>
      </c>
      <c r="F150" s="84">
        <f>INDEX('Data - Knowledge'!$G:$G,MATCH('Data - Overview'!$A150,'Data - Knowledge'!$A:$A,0))</f>
        <v>7.5628836850022363E-2</v>
      </c>
      <c r="G150" s="75">
        <f>INDEX('Data - Knowledge'!$J:$J,MATCH('Data - Overview'!$A150,'Data - Knowledge'!$A:$A,0))</f>
        <v>126.41920593014085</v>
      </c>
      <c r="H150" s="75">
        <f>RANK('Data - Overview'!$G150,'Data - Overview'!$G$146:$G$151)</f>
        <v>2</v>
      </c>
      <c r="I150" s="75">
        <f xml:space="preserve"> 'Data - Overview'!$G150 - 100</f>
        <v>26.419205930140848</v>
      </c>
      <c r="J150" s="72" t="str">
        <f>"" &amp;TEXT('Data - Overview'!$C150,"0")&amp;" "</f>
        <v xml:space="preserve">80k - 100k </v>
      </c>
      <c r="K150" s="72" t="str">
        <f>"Index: "&amp;TEXT('Data - Overview'!$G150,"0")&amp;""</f>
        <v>Index: 126</v>
      </c>
      <c r="L150" s="72" t="str">
        <f>'Data - Overview'!$J150&amp;CHAR(10)&amp;'Data - Overview'!$K150</f>
        <v>80k - 100k 
Index: 126</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0.15274218750000002</v>
      </c>
      <c r="E151" s="115">
        <f>RANK('Data - Overview'!$D151,'Data - Overview'!$D$146:$D$151)</f>
        <v>3</v>
      </c>
      <c r="F151" s="111">
        <f>INDEX('Data - Knowledge'!$G:$G,MATCH('Data - Overview'!$A151,'Data - Knowledge'!$A:$A,0))</f>
        <v>9.6759790682952054E-2</v>
      </c>
      <c r="G151" s="112">
        <f>INDEX('Data - Knowledge'!$J:$J,MATCH('Data - Overview'!$A151,'Data - Knowledge'!$A:$A,0))</f>
        <v>157.85708755869749</v>
      </c>
      <c r="H151" s="112">
        <f>RANK('Data - Overview'!$G151,'Data - Overview'!$G$146:$G$151)</f>
        <v>1</v>
      </c>
      <c r="I151" s="112">
        <f xml:space="preserve"> 'Data - Overview'!$G151 - 100</f>
        <v>57.857087558697486</v>
      </c>
      <c r="J151" s="108" t="str">
        <f>"" &amp;TEXT('Data - Overview'!$C151,"0")&amp;" "</f>
        <v xml:space="preserve">100k+ </v>
      </c>
      <c r="K151" s="108" t="str">
        <f>"Index: "&amp;TEXT('Data - Overview'!$G151,"0")&amp;""</f>
        <v>Index: 158</v>
      </c>
      <c r="L151" s="108" t="str">
        <f>'Data - Overview'!$J151&amp;CHAR(10)&amp;'Data - Overview'!$K151</f>
        <v>100k+ 
Index: 158</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0.2711015625</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89E86-F263-4F3D-831B-827CBDA98A75}">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128</v>
      </c>
      <c r="K2" s="123">
        <f>'Input Sheet'!B8</f>
        <v>1</v>
      </c>
      <c r="L2" s="123">
        <f>'Input Sheet'!B9</f>
        <v>2</v>
      </c>
      <c r="M2" s="123">
        <f>'Input Sheet'!B10</f>
        <v>0</v>
      </c>
      <c r="N2" s="123">
        <f>'Input Sheet'!B11</f>
        <v>0</v>
      </c>
      <c r="O2" s="123">
        <f>'Input Sheet'!B12</f>
        <v>3</v>
      </c>
      <c r="P2" s="123">
        <f>'Input Sheet'!B13</f>
        <v>0</v>
      </c>
      <c r="Q2" s="123">
        <f>'Input Sheet'!B14</f>
        <v>0</v>
      </c>
      <c r="R2" s="123">
        <f>'Input Sheet'!B15</f>
        <v>0</v>
      </c>
      <c r="S2" s="123">
        <f>'Input Sheet'!B16</f>
        <v>1</v>
      </c>
      <c r="T2" s="123">
        <f>'Input Sheet'!B17</f>
        <v>1</v>
      </c>
      <c r="U2" s="123">
        <f>'Input Sheet'!B18</f>
        <v>0</v>
      </c>
      <c r="V2" s="123">
        <f>'Input Sheet'!B19</f>
        <v>0</v>
      </c>
      <c r="W2" s="123">
        <f>'Input Sheet'!B20</f>
        <v>0</v>
      </c>
      <c r="X2" s="123">
        <f>'Input Sheet'!B21</f>
        <v>1</v>
      </c>
      <c r="Y2" s="123">
        <f>'Input Sheet'!B22</f>
        <v>1</v>
      </c>
      <c r="Z2" s="123">
        <f>'Input Sheet'!B23</f>
        <v>6</v>
      </c>
      <c r="AA2" s="123">
        <f>'Input Sheet'!B24</f>
        <v>5</v>
      </c>
      <c r="AB2" s="123">
        <f>'Input Sheet'!B25</f>
        <v>0</v>
      </c>
      <c r="AC2" s="123">
        <f>'Input Sheet'!B26</f>
        <v>49</v>
      </c>
      <c r="AD2" s="123">
        <f>'Input Sheet'!B27</f>
        <v>12</v>
      </c>
      <c r="AE2" s="123">
        <f>'Input Sheet'!B28</f>
        <v>6</v>
      </c>
      <c r="AF2" s="123">
        <f>'Input Sheet'!B29</f>
        <v>0</v>
      </c>
      <c r="AG2" s="123">
        <f>'Input Sheet'!B30</f>
        <v>2</v>
      </c>
      <c r="AH2" s="123">
        <f>'Input Sheet'!B31</f>
        <v>38</v>
      </c>
      <c r="AI2" s="123">
        <f>'Input Sheet'!B32</f>
        <v>0</v>
      </c>
      <c r="AJ2" s="123">
        <f>'Input Sheet'!B32</f>
        <v>0</v>
      </c>
      <c r="AK2" s="123">
        <f>'Input Sheet'!B32</f>
        <v>0</v>
      </c>
      <c r="AL2" s="123">
        <f>'Input Sheet'!B32</f>
        <v>0</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7.8125E-3</v>
      </c>
      <c r="L4" s="126">
        <f t="shared" si="0"/>
        <v>1.5625E-2</v>
      </c>
      <c r="M4" s="126">
        <f t="shared" si="0"/>
        <v>0</v>
      </c>
      <c r="N4" s="126">
        <f t="shared" si="0"/>
        <v>0</v>
      </c>
      <c r="O4" s="126">
        <f t="shared" si="0"/>
        <v>2.34375E-2</v>
      </c>
      <c r="P4" s="126">
        <f t="shared" si="0"/>
        <v>0</v>
      </c>
      <c r="Q4" s="126">
        <f t="shared" si="0"/>
        <v>0</v>
      </c>
      <c r="R4" s="126">
        <f t="shared" si="0"/>
        <v>0</v>
      </c>
      <c r="S4" s="126">
        <f t="shared" si="0"/>
        <v>7.8125E-3</v>
      </c>
      <c r="T4" s="126">
        <f t="shared" si="0"/>
        <v>7.8125E-3</v>
      </c>
      <c r="U4" s="126">
        <f t="shared" si="0"/>
        <v>0</v>
      </c>
      <c r="V4" s="126">
        <f t="shared" si="0"/>
        <v>0</v>
      </c>
      <c r="W4" s="126">
        <f t="shared" si="0"/>
        <v>0</v>
      </c>
      <c r="X4" s="126">
        <f t="shared" si="0"/>
        <v>7.8125E-3</v>
      </c>
      <c r="Y4" s="126">
        <f t="shared" si="0"/>
        <v>7.8125E-3</v>
      </c>
      <c r="Z4" s="126">
        <f t="shared" si="0"/>
        <v>4.6875E-2</v>
      </c>
      <c r="AA4" s="126">
        <f t="shared" si="0"/>
        <v>3.90625E-2</v>
      </c>
      <c r="AB4" s="126">
        <f t="shared" si="0"/>
        <v>0</v>
      </c>
      <c r="AC4" s="126">
        <f t="shared" si="0"/>
        <v>0.3828125</v>
      </c>
      <c r="AD4" s="126">
        <f t="shared" si="0"/>
        <v>9.375E-2</v>
      </c>
      <c r="AE4" s="126">
        <f t="shared" si="0"/>
        <v>4.6875E-2</v>
      </c>
      <c r="AF4" s="126">
        <f t="shared" si="0"/>
        <v>0</v>
      </c>
      <c r="AG4" s="126">
        <f t="shared" si="0"/>
        <v>1.5625E-2</v>
      </c>
      <c r="AH4" s="126">
        <f t="shared" si="0"/>
        <v>0.296875</v>
      </c>
      <c r="AI4" s="126">
        <f t="shared" si="0"/>
        <v>0</v>
      </c>
      <c r="AJ4" s="126">
        <f t="shared" si="0"/>
        <v>0</v>
      </c>
      <c r="AK4" s="126">
        <f t="shared" si="0"/>
        <v>0</v>
      </c>
      <c r="AL4" s="126">
        <f t="shared" si="0"/>
        <v>0</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0.12022656249999999</v>
      </c>
      <c r="F9" s="128">
        <f t="shared" ref="F9:F72" si="2">SUMPRODUCT($K$2:$AI$2,$K9:$AI9)</f>
        <v>15.388999999999999</v>
      </c>
      <c r="G9" s="122">
        <f t="shared" ref="G9:G72" si="3">SUMPRODUCT($K$3:$AI$3,$K9:$AI9)/$J$3</f>
        <v>0.12982592244118041</v>
      </c>
      <c r="H9" s="128">
        <f t="shared" ref="H9:H72" si="4">SUMPRODUCT($K$3:$AI$3,$K9:$AI9)</f>
        <v>44706.595000000001</v>
      </c>
      <c r="I9" s="122">
        <f t="shared" ref="I9:I72" si="5">CORREL($K$4:$AI$4,$K9:$AI9)</f>
        <v>-0.41500523995525007</v>
      </c>
      <c r="J9" s="128">
        <f>$E9/$G9*100</f>
        <v>92.605975940182859</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6.5937500000000007E-3</v>
      </c>
      <c r="F10" s="128">
        <f t="shared" si="2"/>
        <v>0.84400000000000008</v>
      </c>
      <c r="G10" s="122">
        <f t="shared" si="3"/>
        <v>7.0691983342916383E-3</v>
      </c>
      <c r="H10" s="128">
        <f t="shared" si="4"/>
        <v>2434.335</v>
      </c>
      <c r="I10" s="122">
        <f t="shared" si="5"/>
        <v>-0.14984191940456357</v>
      </c>
      <c r="J10" s="128">
        <f t="shared" ref="J10:J73" si="6">$E10/$G10*100</f>
        <v>93.274367024259192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1.9328125000000002E-2</v>
      </c>
      <c r="F11" s="128">
        <f t="shared" si="2"/>
        <v>2.4740000000000002</v>
      </c>
      <c r="G11" s="122">
        <f t="shared" si="3"/>
        <v>1.8556278640252298E-2</v>
      </c>
      <c r="H11" s="128">
        <f t="shared" si="4"/>
        <v>6390.0030000000006</v>
      </c>
      <c r="I11" s="122">
        <f t="shared" si="5"/>
        <v>3.5092485556199898E-2</v>
      </c>
      <c r="J11" s="128">
        <f t="shared" si="6"/>
        <v>104.15948895094415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1.7578125E-2</v>
      </c>
      <c r="F12" s="128">
        <f t="shared" si="2"/>
        <v>2.25</v>
      </c>
      <c r="G12" s="122">
        <f t="shared" si="3"/>
        <v>2.0246307621719261E-2</v>
      </c>
      <c r="H12" s="128">
        <f t="shared" si="4"/>
        <v>6971.978000000001</v>
      </c>
      <c r="I12" s="122">
        <f t="shared" si="5"/>
        <v>-0.24074963522587128</v>
      </c>
      <c r="J12" s="128">
        <f t="shared" si="6"/>
        <v>86.821386538368301</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1.7976562500000001E-2</v>
      </c>
      <c r="F13" s="128">
        <f t="shared" si="2"/>
        <v>2.3010000000000002</v>
      </c>
      <c r="G13" s="122">
        <f t="shared" si="3"/>
        <v>1.9254357383885378E-2</v>
      </c>
      <c r="H13" s="128">
        <f t="shared" si="4"/>
        <v>6630.3920000000007</v>
      </c>
      <c r="I13" s="122">
        <f t="shared" si="5"/>
        <v>-0.16897904025390778</v>
      </c>
      <c r="J13" s="128">
        <f t="shared" si="6"/>
        <v>93.363606697386814</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1.7734375000000004E-2</v>
      </c>
      <c r="F14" s="128">
        <f t="shared" si="2"/>
        <v>2.2700000000000005</v>
      </c>
      <c r="G14" s="122">
        <f t="shared" si="3"/>
        <v>1.9234430447383249E-2</v>
      </c>
      <c r="H14" s="128">
        <f t="shared" si="4"/>
        <v>6623.5300000000007</v>
      </c>
      <c r="I14" s="122">
        <f t="shared" si="5"/>
        <v>-0.11159836177110032</v>
      </c>
      <c r="J14" s="128">
        <f t="shared" si="6"/>
        <v>92.201196435284515</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4.3046875000000004E-3</v>
      </c>
      <c r="F15" s="128">
        <f t="shared" si="2"/>
        <v>0.55100000000000005</v>
      </c>
      <c r="G15" s="122">
        <f t="shared" si="3"/>
        <v>5.0529710359567661E-3</v>
      </c>
      <c r="H15" s="128">
        <f t="shared" si="4"/>
        <v>1740.0309999999999</v>
      </c>
      <c r="I15" s="122">
        <f t="shared" si="5"/>
        <v>-0.20765908923062193</v>
      </c>
      <c r="J15" s="128">
        <f t="shared" si="6"/>
        <v>85.191216600451384</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3.9015624999999998E-2</v>
      </c>
      <c r="F16" s="128">
        <f t="shared" si="2"/>
        <v>4.9939999999999998</v>
      </c>
      <c r="G16" s="122">
        <f t="shared" si="3"/>
        <v>3.8942423292039098E-2</v>
      </c>
      <c r="H16" s="128">
        <f t="shared" si="4"/>
        <v>13410.135</v>
      </c>
      <c r="I16" s="122">
        <f t="shared" si="5"/>
        <v>-2.5941355466043122E-3</v>
      </c>
      <c r="J16" s="128">
        <f t="shared" si="6"/>
        <v>100.18797419824632</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7.4453125000000005E-3</v>
      </c>
      <c r="F17" s="128">
        <f t="shared" si="2"/>
        <v>0.95300000000000007</v>
      </c>
      <c r="G17" s="122">
        <f t="shared" si="3"/>
        <v>8.80491523356507E-3</v>
      </c>
      <c r="H17" s="128">
        <f t="shared" si="4"/>
        <v>3032.0430000000001</v>
      </c>
      <c r="I17" s="122">
        <f t="shared" si="5"/>
        <v>-0.22280742748591884</v>
      </c>
      <c r="J17" s="128">
        <f t="shared" si="6"/>
        <v>84.558593722945218</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1.3046874999999999E-2</v>
      </c>
      <c r="F18" s="128">
        <f t="shared" si="2"/>
        <v>1.67</v>
      </c>
      <c r="G18" s="122">
        <f t="shared" si="3"/>
        <v>1.434271020275411E-2</v>
      </c>
      <c r="H18" s="128">
        <f t="shared" si="4"/>
        <v>4939.027</v>
      </c>
      <c r="I18" s="122">
        <f t="shared" si="5"/>
        <v>-0.30994981121101389</v>
      </c>
      <c r="J18" s="128">
        <f t="shared" si="6"/>
        <v>90.965199851104273</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9.8671874999999992E-3</v>
      </c>
      <c r="F19" s="128">
        <f t="shared" si="2"/>
        <v>1.2629999999999999</v>
      </c>
      <c r="G19" s="122">
        <f t="shared" si="3"/>
        <v>1.0960927290784593E-2</v>
      </c>
      <c r="H19" s="128">
        <f t="shared" si="4"/>
        <v>3774.4830000000006</v>
      </c>
      <c r="I19" s="122">
        <f t="shared" si="5"/>
        <v>-0.38278862388032109</v>
      </c>
      <c r="J19" s="128">
        <f t="shared" si="6"/>
        <v>90.021466598869267</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0.17829687500000002</v>
      </c>
      <c r="F20" s="128">
        <f t="shared" si="2"/>
        <v>22.822000000000003</v>
      </c>
      <c r="G20" s="122">
        <f t="shared" si="3"/>
        <v>0.17472912782627387</v>
      </c>
      <c r="H20" s="128">
        <f t="shared" si="4"/>
        <v>60169.373000000014</v>
      </c>
      <c r="I20" s="122">
        <f t="shared" si="5"/>
        <v>5.8441706560685314E-2</v>
      </c>
      <c r="J20" s="128">
        <f t="shared" si="6"/>
        <v>102.04187316568844</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3.0312500000000001E-3</v>
      </c>
      <c r="F21" s="128">
        <f t="shared" si="2"/>
        <v>0.38800000000000001</v>
      </c>
      <c r="G21" s="122">
        <f t="shared" si="3"/>
        <v>3.046129318906487E-3</v>
      </c>
      <c r="H21" s="128">
        <f t="shared" si="4"/>
        <v>1048.9590000000001</v>
      </c>
      <c r="I21" s="122">
        <f t="shared" si="5"/>
        <v>-7.8288870850233033E-2</v>
      </c>
      <c r="J21" s="128">
        <f t="shared" si="6"/>
        <v>99.511533577575477</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2.0304687500000002E-2</v>
      </c>
      <c r="F22" s="128">
        <f t="shared" si="2"/>
        <v>2.5990000000000002</v>
      </c>
      <c r="G22" s="122">
        <f t="shared" si="3"/>
        <v>2.6724092368988091E-2</v>
      </c>
      <c r="H22" s="128">
        <f t="shared" si="4"/>
        <v>9202.6550000000007</v>
      </c>
      <c r="I22" s="122">
        <f t="shared" si="5"/>
        <v>-0.25997055712750683</v>
      </c>
      <c r="J22" s="128">
        <f t="shared" si="6"/>
        <v>75.978960181871429</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9.1351562500000011E-2</v>
      </c>
      <c r="F23" s="128">
        <f t="shared" si="2"/>
        <v>11.693000000000001</v>
      </c>
      <c r="G23" s="122">
        <f t="shared" si="3"/>
        <v>8.9439841676394932E-2</v>
      </c>
      <c r="H23" s="128">
        <f t="shared" si="4"/>
        <v>30799.325000000004</v>
      </c>
      <c r="I23" s="122">
        <f t="shared" si="5"/>
        <v>1.8226581050262432E-2</v>
      </c>
      <c r="J23" s="128">
        <f t="shared" si="6"/>
        <v>102.13743762038617</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2.2562500000000003E-2</v>
      </c>
      <c r="F24" s="128">
        <f t="shared" si="2"/>
        <v>2.8880000000000003</v>
      </c>
      <c r="G24" s="122">
        <f t="shared" si="3"/>
        <v>2.4920193519534912E-2</v>
      </c>
      <c r="H24" s="128">
        <f t="shared" si="4"/>
        <v>8581.4680000000026</v>
      </c>
      <c r="I24" s="122">
        <f t="shared" si="5"/>
        <v>-0.1607472205097091</v>
      </c>
      <c r="J24" s="128">
        <f t="shared" si="6"/>
        <v>90.539024034116295</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1.1101562500000002E-2</v>
      </c>
      <c r="F25" s="128">
        <f t="shared" si="2"/>
        <v>1.4210000000000003</v>
      </c>
      <c r="G25" s="122">
        <f t="shared" si="3"/>
        <v>1.0892370730460744E-2</v>
      </c>
      <c r="H25" s="128">
        <f t="shared" si="4"/>
        <v>3750.8750000000009</v>
      </c>
      <c r="I25" s="122">
        <f t="shared" si="5"/>
        <v>0.16030371139167107</v>
      </c>
      <c r="J25" s="128">
        <f t="shared" si="6"/>
        <v>101.92053479188188</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5.2968749999999995E-3</v>
      </c>
      <c r="F26" s="128">
        <f t="shared" si="2"/>
        <v>0.67799999999999994</v>
      </c>
      <c r="G26" s="122">
        <f t="shared" si="3"/>
        <v>5.0388868561206659E-3</v>
      </c>
      <c r="H26" s="128">
        <f t="shared" si="4"/>
        <v>1735.1810000000003</v>
      </c>
      <c r="I26" s="122">
        <f t="shared" si="5"/>
        <v>0.21631089663384315</v>
      </c>
      <c r="J26" s="128">
        <f t="shared" si="6"/>
        <v>105.11994317883837</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1.015625E-3</v>
      </c>
      <c r="F27" s="128">
        <f t="shared" si="2"/>
        <v>0.13</v>
      </c>
      <c r="G27" s="122">
        <f t="shared" si="3"/>
        <v>1.0219945521811604E-3</v>
      </c>
      <c r="H27" s="128">
        <f t="shared" si="4"/>
        <v>351.93200000000002</v>
      </c>
      <c r="I27" s="122">
        <f t="shared" si="5"/>
        <v>-7.1562573599318474E-2</v>
      </c>
      <c r="J27" s="128">
        <f t="shared" si="6"/>
        <v>99.376752824409252</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1.3179687500000002E-2</v>
      </c>
      <c r="F28" s="128">
        <f t="shared" si="2"/>
        <v>1.6870000000000003</v>
      </c>
      <c r="G28" s="122">
        <f t="shared" si="3"/>
        <v>1.1544662821830769E-2</v>
      </c>
      <c r="H28" s="128">
        <f t="shared" si="4"/>
        <v>3975.4969999999998</v>
      </c>
      <c r="I28" s="122">
        <f t="shared" si="5"/>
        <v>0.55549404044905193</v>
      </c>
      <c r="J28" s="128">
        <f t="shared" si="6"/>
        <v>114.16260226394337</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9.1484375000000003E-3</v>
      </c>
      <c r="F29" s="128">
        <f t="shared" si="2"/>
        <v>1.171</v>
      </c>
      <c r="G29" s="122">
        <f t="shared" si="3"/>
        <v>7.5321816249368399E-3</v>
      </c>
      <c r="H29" s="128">
        <f t="shared" si="4"/>
        <v>2593.7670000000003</v>
      </c>
      <c r="I29" s="122">
        <f t="shared" si="5"/>
        <v>0.76367364806136251</v>
      </c>
      <c r="J29" s="128">
        <f t="shared" si="6"/>
        <v>121.45800454030757</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7.8125000000000002E-6</v>
      </c>
      <c r="F30" s="128">
        <f t="shared" si="2"/>
        <v>1E-3</v>
      </c>
      <c r="G30" s="122">
        <f t="shared" si="3"/>
        <v>1.0997276090580152E-5</v>
      </c>
      <c r="H30" s="128">
        <f t="shared" si="4"/>
        <v>3.7869999999999999</v>
      </c>
      <c r="I30" s="122">
        <f t="shared" si="5"/>
        <v>-7.1562573599318419E-2</v>
      </c>
      <c r="J30" s="128">
        <f t="shared" si="6"/>
        <v>71.040318853974128</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1.03046875E-2</v>
      </c>
      <c r="F31" s="128">
        <f t="shared" si="2"/>
        <v>1.319</v>
      </c>
      <c r="G31" s="122">
        <f t="shared" si="3"/>
        <v>9.5585117813438338E-3</v>
      </c>
      <c r="H31" s="128">
        <f t="shared" si="4"/>
        <v>3291.55</v>
      </c>
      <c r="I31" s="122">
        <f t="shared" si="5"/>
        <v>0.32907293573804069</v>
      </c>
      <c r="J31" s="128">
        <f t="shared" si="6"/>
        <v>107.8064005749571</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1.8007812500000001E-2</v>
      </c>
      <c r="F32" s="128">
        <f t="shared" si="2"/>
        <v>2.3050000000000002</v>
      </c>
      <c r="G32" s="122">
        <f t="shared" si="3"/>
        <v>1.6170046869827332E-2</v>
      </c>
      <c r="H32" s="128">
        <f t="shared" si="4"/>
        <v>5568.2849999999999</v>
      </c>
      <c r="I32" s="122">
        <f t="shared" si="5"/>
        <v>0.51029071904076195</v>
      </c>
      <c r="J32" s="128">
        <f t="shared" si="6"/>
        <v>111.36524615523452</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8.0234375000000011E-3</v>
      </c>
      <c r="F33" s="128">
        <f t="shared" si="2"/>
        <v>1.0270000000000001</v>
      </c>
      <c r="G33" s="122">
        <f t="shared" si="3"/>
        <v>7.9948280568478153E-3</v>
      </c>
      <c r="H33" s="128">
        <f t="shared" si="4"/>
        <v>2753.0830000000001</v>
      </c>
      <c r="I33" s="122">
        <f t="shared" si="5"/>
        <v>1.0421734019318254E-2</v>
      </c>
      <c r="J33" s="128">
        <f t="shared" si="6"/>
        <v>100.35784938648781</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5.0617187500000001E-2</v>
      </c>
      <c r="F34" s="128">
        <f t="shared" si="2"/>
        <v>6.4790000000000001</v>
      </c>
      <c r="G34" s="122">
        <f t="shared" si="3"/>
        <v>5.8360807647854854E-2</v>
      </c>
      <c r="H34" s="128">
        <f t="shared" si="4"/>
        <v>20097.011000000002</v>
      </c>
      <c r="I34" s="122">
        <f t="shared" si="5"/>
        <v>-0.31179759855155531</v>
      </c>
      <c r="J34" s="128">
        <f t="shared" si="6"/>
        <v>86.731471924481696</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1.0078125E-3</v>
      </c>
      <c r="F35" s="128">
        <f t="shared" si="2"/>
        <v>0.129</v>
      </c>
      <c r="G35" s="122">
        <f t="shared" si="3"/>
        <v>1.0438990817695538E-3</v>
      </c>
      <c r="H35" s="128">
        <f t="shared" si="4"/>
        <v>359.47500000000002</v>
      </c>
      <c r="I35" s="122">
        <f t="shared" si="5"/>
        <v>-7.1562573599318446E-2</v>
      </c>
      <c r="J35" s="128">
        <f t="shared" si="6"/>
        <v>96.543096703525975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0.128</v>
      </c>
      <c r="G36" s="122">
        <f t="shared" si="3"/>
        <v>1E-3</v>
      </c>
      <c r="H36" s="128">
        <f t="shared" si="4"/>
        <v>344.358</v>
      </c>
      <c r="I36" s="122">
        <f t="shared" si="5"/>
        <v>-8.8932130298182241E-2</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3.8343749999999996E-2</v>
      </c>
      <c r="F37" s="128">
        <f t="shared" si="2"/>
        <v>4.9079999999999995</v>
      </c>
      <c r="G37" s="122">
        <f t="shared" si="3"/>
        <v>4.4351785060895925E-2</v>
      </c>
      <c r="H37" s="128">
        <f t="shared" si="4"/>
        <v>15272.892</v>
      </c>
      <c r="I37" s="122">
        <f t="shared" si="5"/>
        <v>-0.5084804493998889</v>
      </c>
      <c r="J37" s="128">
        <f t="shared" si="6"/>
        <v>86.453679254066614</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4.3320312499999999E-2</v>
      </c>
      <c r="F38" s="128">
        <f t="shared" si="2"/>
        <v>5.5449999999999999</v>
      </c>
      <c r="G38" s="122">
        <f t="shared" si="3"/>
        <v>4.7773079179226276E-2</v>
      </c>
      <c r="H38" s="128">
        <f t="shared" si="4"/>
        <v>16451.042000000001</v>
      </c>
      <c r="I38" s="122">
        <f t="shared" si="5"/>
        <v>-0.34699050314446622</v>
      </c>
      <c r="J38" s="128">
        <f t="shared" si="6"/>
        <v>90.679339168151159</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2.0390625000000005E-3</v>
      </c>
      <c r="F39" s="128">
        <f t="shared" si="2"/>
        <v>0.26100000000000007</v>
      </c>
      <c r="G39" s="122">
        <f t="shared" si="3"/>
        <v>2.5975786826500325E-3</v>
      </c>
      <c r="H39" s="128">
        <f t="shared" si="4"/>
        <v>894.49699999999996</v>
      </c>
      <c r="I39" s="122">
        <f t="shared" si="5"/>
        <v>-0.26673144554352962</v>
      </c>
      <c r="J39" s="128">
        <f t="shared" si="6"/>
        <v>78.498584609562712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2.2343750000000002E-3</v>
      </c>
      <c r="F40" s="128">
        <f t="shared" si="2"/>
        <v>0.28600000000000003</v>
      </c>
      <c r="G40" s="122">
        <f t="shared" si="3"/>
        <v>2.8797152962904888E-3</v>
      </c>
      <c r="H40" s="128">
        <f t="shared" si="4"/>
        <v>991.65300000000013</v>
      </c>
      <c r="I40" s="122">
        <f t="shared" si="5"/>
        <v>-0.36248082955876021</v>
      </c>
      <c r="J40" s="128">
        <f t="shared" si="6"/>
        <v>77.590135485900817</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3.0078125000000001E-3</v>
      </c>
      <c r="F41" s="128">
        <f t="shared" si="2"/>
        <v>0.38500000000000001</v>
      </c>
      <c r="G41" s="122">
        <f t="shared" si="3"/>
        <v>3.0277008229807351E-3</v>
      </c>
      <c r="H41" s="128">
        <f t="shared" si="4"/>
        <v>1042.6130000000001</v>
      </c>
      <c r="I41" s="122">
        <f t="shared" si="5"/>
        <v>-4.075451335705188E-2</v>
      </c>
      <c r="J41" s="128">
        <f t="shared" si="6"/>
        <v>99.343121261196629</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5.3749999999999996E-3</v>
      </c>
      <c r="F42" s="128">
        <f t="shared" si="2"/>
        <v>0.68799999999999994</v>
      </c>
      <c r="G42" s="122">
        <f t="shared" si="3"/>
        <v>6.3439850388258738E-3</v>
      </c>
      <c r="H42" s="128">
        <f t="shared" si="4"/>
        <v>2184.6020000000003</v>
      </c>
      <c r="I42" s="122">
        <f t="shared" si="5"/>
        <v>-0.36203029782456636</v>
      </c>
      <c r="J42" s="128">
        <f t="shared" si="6"/>
        <v>84.725924905314542</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5.2265625000000003E-3</v>
      </c>
      <c r="F43" s="128">
        <f t="shared" si="2"/>
        <v>0.66900000000000004</v>
      </c>
      <c r="G43" s="122">
        <f t="shared" si="3"/>
        <v>5.7393962097584501E-3</v>
      </c>
      <c r="H43" s="128">
        <f t="shared" si="4"/>
        <v>1976.4070000000004</v>
      </c>
      <c r="I43" s="122">
        <f t="shared" si="5"/>
        <v>-0.39717415593725147</v>
      </c>
      <c r="J43" s="128">
        <f t="shared" si="6"/>
        <v>91.064674906281937</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0.11357812499999999</v>
      </c>
      <c r="F44" s="128">
        <f t="shared" si="2"/>
        <v>14.537999999999998</v>
      </c>
      <c r="G44" s="122">
        <f t="shared" si="3"/>
        <v>0.18653765557936797</v>
      </c>
      <c r="H44" s="128">
        <f t="shared" si="4"/>
        <v>64235.733999999997</v>
      </c>
      <c r="I44" s="122">
        <f t="shared" si="5"/>
        <v>-0.4625587286711742</v>
      </c>
      <c r="J44" s="128">
        <f t="shared" si="6"/>
        <v>60.887505338928641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0.19498437500000002</v>
      </c>
      <c r="F45" s="128">
        <f t="shared" si="2"/>
        <v>24.958000000000002</v>
      </c>
      <c r="G45" s="122">
        <f t="shared" si="3"/>
        <v>0.2151952735234843</v>
      </c>
      <c r="H45" s="128">
        <f t="shared" si="4"/>
        <v>74104.214000000007</v>
      </c>
      <c r="I45" s="122">
        <f t="shared" si="5"/>
        <v>-0.17058982544874746</v>
      </c>
      <c r="J45" s="128">
        <f t="shared" si="6"/>
        <v>90.608112254250472</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0.30774218750000004</v>
      </c>
      <c r="F46" s="128">
        <f t="shared" si="2"/>
        <v>39.391000000000005</v>
      </c>
      <c r="G46" s="122">
        <f t="shared" si="3"/>
        <v>0.27938740787204014</v>
      </c>
      <c r="H46" s="128">
        <f t="shared" si="4"/>
        <v>96209.28899999999</v>
      </c>
      <c r="I46" s="122">
        <f t="shared" si="5"/>
        <v>0.42467407340435731</v>
      </c>
      <c r="J46" s="128">
        <f t="shared" si="6"/>
        <v>110.14891109228031</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0.31978906249999994</v>
      </c>
      <c r="F47" s="128">
        <f t="shared" si="2"/>
        <v>40.932999999999993</v>
      </c>
      <c r="G47" s="122">
        <f t="shared" si="3"/>
        <v>0.30211903600322926</v>
      </c>
      <c r="H47" s="128">
        <f t="shared" si="4"/>
        <v>104037.10700000002</v>
      </c>
      <c r="I47" s="122">
        <f t="shared" si="5"/>
        <v>0.26466421812949648</v>
      </c>
      <c r="J47" s="128">
        <f t="shared" si="6"/>
        <v>105.84869683503884</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0.40496875000000004</v>
      </c>
      <c r="F48" s="128">
        <f t="shared" si="2"/>
        <v>51.836000000000006</v>
      </c>
      <c r="G48" s="122">
        <f t="shared" si="3"/>
        <v>0.42035953281178312</v>
      </c>
      <c r="H48" s="128">
        <f t="shared" si="4"/>
        <v>144754.16800000001</v>
      </c>
      <c r="I48" s="122">
        <f t="shared" si="5"/>
        <v>-3.0664748385425735E-2</v>
      </c>
      <c r="J48" s="128">
        <f t="shared" si="6"/>
        <v>96.33866211886901</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3.5273437499999998E-2</v>
      </c>
      <c r="F49" s="128">
        <f t="shared" si="2"/>
        <v>4.5149999999999997</v>
      </c>
      <c r="G49" s="122">
        <f t="shared" si="3"/>
        <v>3.8788836036915075E-2</v>
      </c>
      <c r="H49" s="128">
        <f t="shared" si="4"/>
        <v>13357.246000000001</v>
      </c>
      <c r="I49" s="122">
        <f t="shared" si="5"/>
        <v>-0.15502696913868017</v>
      </c>
      <c r="J49" s="128">
        <f t="shared" si="6"/>
        <v>90.937086811345679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1.1210937499999999E-2</v>
      </c>
      <c r="F50" s="128">
        <f t="shared" si="2"/>
        <v>1.4349999999999998</v>
      </c>
      <c r="G50" s="122">
        <f t="shared" si="3"/>
        <v>1.4211495013909942E-2</v>
      </c>
      <c r="H50" s="128">
        <f t="shared" si="4"/>
        <v>4893.8419999999996</v>
      </c>
      <c r="I50" s="122">
        <f t="shared" si="5"/>
        <v>-0.1594761408711709</v>
      </c>
      <c r="J50" s="128">
        <f t="shared" si="6"/>
        <v>78.886404906921797</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0.20774999999999999</v>
      </c>
      <c r="F51" s="128">
        <f t="shared" si="2"/>
        <v>26.591999999999999</v>
      </c>
      <c r="G51" s="122">
        <f t="shared" si="3"/>
        <v>0.20031148107492786</v>
      </c>
      <c r="H51" s="128">
        <f t="shared" si="4"/>
        <v>68978.861000000004</v>
      </c>
      <c r="I51" s="122">
        <f t="shared" si="5"/>
        <v>6.392587859231022E-2</v>
      </c>
      <c r="J51" s="128">
        <f t="shared" si="6"/>
        <v>103.71347607493837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0.140875</v>
      </c>
      <c r="F52" s="128">
        <f t="shared" si="2"/>
        <v>18.032</v>
      </c>
      <c r="G52" s="122">
        <f t="shared" si="3"/>
        <v>0.16209498254723281</v>
      </c>
      <c r="H52" s="128">
        <f t="shared" si="4"/>
        <v>55818.703999999998</v>
      </c>
      <c r="I52" s="122">
        <f t="shared" si="5"/>
        <v>-0.18936140376232097</v>
      </c>
      <c r="J52" s="128">
        <f t="shared" si="6"/>
        <v>86.90892079830445</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6.38515625E-2</v>
      </c>
      <c r="F53" s="128">
        <f t="shared" si="2"/>
        <v>8.173</v>
      </c>
      <c r="G53" s="122">
        <f t="shared" si="3"/>
        <v>6.8823645740769782E-2</v>
      </c>
      <c r="H53" s="128">
        <f t="shared" si="4"/>
        <v>23699.972999999998</v>
      </c>
      <c r="I53" s="122">
        <f t="shared" si="5"/>
        <v>-7.3001475759550419E-2</v>
      </c>
      <c r="J53" s="128">
        <f t="shared" si="6"/>
        <v>92.775617758615169</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2.5609375000000004E-2</v>
      </c>
      <c r="F54" s="128">
        <f t="shared" si="2"/>
        <v>3.2780000000000005</v>
      </c>
      <c r="G54" s="122">
        <f t="shared" si="3"/>
        <v>3.3393201261477885E-2</v>
      </c>
      <c r="H54" s="128">
        <f t="shared" si="4"/>
        <v>11499.216000000002</v>
      </c>
      <c r="I54" s="122">
        <f t="shared" si="5"/>
        <v>-0.27212922432644499</v>
      </c>
      <c r="J54" s="128">
        <f t="shared" si="6"/>
        <v>76.690386164152414</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0.1710546875</v>
      </c>
      <c r="F55" s="128">
        <f t="shared" si="2"/>
        <v>21.895</v>
      </c>
      <c r="G55" s="122">
        <f t="shared" si="3"/>
        <v>0.17084342457558702</v>
      </c>
      <c r="H55" s="128">
        <f t="shared" si="4"/>
        <v>58831.299999999996</v>
      </c>
      <c r="I55" s="122">
        <f t="shared" si="5"/>
        <v>-2.9467360124604342E-2</v>
      </c>
      <c r="J55" s="128">
        <f t="shared" si="6"/>
        <v>100.12365879748538</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0.1709921875</v>
      </c>
      <c r="F56" s="128">
        <f t="shared" si="2"/>
        <v>21.887</v>
      </c>
      <c r="G56" s="122">
        <f t="shared" si="3"/>
        <v>0.21211815900893838</v>
      </c>
      <c r="H56" s="128">
        <f t="shared" si="4"/>
        <v>73044.585000000006</v>
      </c>
      <c r="I56" s="122">
        <f t="shared" si="5"/>
        <v>-0.3565749697751715</v>
      </c>
      <c r="J56" s="128">
        <f t="shared" si="6"/>
        <v>80.61176294331058</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0.22425</v>
      </c>
      <c r="F57" s="128">
        <f t="shared" si="2"/>
        <v>28.704000000000001</v>
      </c>
      <c r="G57" s="122">
        <f t="shared" si="3"/>
        <v>0.25784976100453599</v>
      </c>
      <c r="H57" s="128">
        <f t="shared" si="4"/>
        <v>88792.627999999997</v>
      </c>
      <c r="I57" s="122">
        <f t="shared" si="5"/>
        <v>-0.27696064527106806</v>
      </c>
      <c r="J57" s="128">
        <f t="shared" si="6"/>
        <v>86.969248730874369</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0.25796875000000002</v>
      </c>
      <c r="F58" s="128">
        <f t="shared" si="2"/>
        <v>33.020000000000003</v>
      </c>
      <c r="G58" s="122">
        <f t="shared" si="3"/>
        <v>0.29780462774205912</v>
      </c>
      <c r="H58" s="128">
        <f t="shared" si="4"/>
        <v>102551.406</v>
      </c>
      <c r="I58" s="122">
        <f t="shared" si="5"/>
        <v>-0.31320793093745597</v>
      </c>
      <c r="J58" s="128">
        <f t="shared" si="6"/>
        <v>86.623485993453869</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9.3210937500000007E-2</v>
      </c>
      <c r="F59" s="128">
        <f t="shared" si="2"/>
        <v>11.931000000000001</v>
      </c>
      <c r="G59" s="122">
        <f t="shared" si="3"/>
        <v>0.11472561404120134</v>
      </c>
      <c r="H59" s="128">
        <f t="shared" si="4"/>
        <v>39506.683000000012</v>
      </c>
      <c r="I59" s="122">
        <f t="shared" si="5"/>
        <v>-0.30136196678585592</v>
      </c>
      <c r="J59" s="128">
        <f t="shared" si="6"/>
        <v>81.246841238544363</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7.6789062500000005E-2</v>
      </c>
      <c r="F60" s="128">
        <f t="shared" si="2"/>
        <v>9.8290000000000006</v>
      </c>
      <c r="G60" s="122">
        <f t="shared" si="3"/>
        <v>9.9069352243885744E-2</v>
      </c>
      <c r="H60" s="128">
        <f t="shared" si="4"/>
        <v>34115.324000000008</v>
      </c>
      <c r="I60" s="122">
        <f t="shared" si="5"/>
        <v>-0.2819904579179045</v>
      </c>
      <c r="J60" s="128">
        <f t="shared" si="6"/>
        <v>77.510411404490824</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5.9617187500000009E-2</v>
      </c>
      <c r="F61" s="128">
        <f t="shared" si="2"/>
        <v>7.6310000000000011</v>
      </c>
      <c r="G61" s="122">
        <f t="shared" si="3"/>
        <v>8.4653052927476644E-2</v>
      </c>
      <c r="H61" s="128">
        <f t="shared" si="4"/>
        <v>29150.956000000002</v>
      </c>
      <c r="I61" s="122">
        <f t="shared" si="5"/>
        <v>-0.46934096832303213</v>
      </c>
      <c r="J61" s="128">
        <f t="shared" si="6"/>
        <v>70.425324826825587</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3.85234375E-2</v>
      </c>
      <c r="F62" s="128">
        <f t="shared" si="2"/>
        <v>4.931</v>
      </c>
      <c r="G62" s="122">
        <f t="shared" si="3"/>
        <v>5.8125680251366316E-2</v>
      </c>
      <c r="H62" s="128">
        <f t="shared" si="4"/>
        <v>20016.043000000001</v>
      </c>
      <c r="I62" s="122">
        <f t="shared" si="5"/>
        <v>-0.452160597645893</v>
      </c>
      <c r="J62" s="128">
        <f t="shared" si="6"/>
        <v>66.276106074637227</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7.4929687499999995E-2</v>
      </c>
      <c r="F63" s="128">
        <f t="shared" si="2"/>
        <v>9.5909999999999993</v>
      </c>
      <c r="G63" s="122">
        <f t="shared" si="3"/>
        <v>0.10038879886629613</v>
      </c>
      <c r="H63" s="128">
        <f t="shared" si="4"/>
        <v>34569.686000000002</v>
      </c>
      <c r="I63" s="122">
        <f t="shared" si="5"/>
        <v>-0.34198655399202282</v>
      </c>
      <c r="J63" s="128">
        <f t="shared" si="6"/>
        <v>74.639490009035654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0.1381015625</v>
      </c>
      <c r="F64" s="128">
        <f t="shared" si="2"/>
        <v>17.677</v>
      </c>
      <c r="G64" s="122">
        <f t="shared" si="3"/>
        <v>0.16148858455444623</v>
      </c>
      <c r="H64" s="128">
        <f t="shared" si="4"/>
        <v>55609.885999999991</v>
      </c>
      <c r="I64" s="122">
        <f t="shared" si="5"/>
        <v>-0.45971566863196622</v>
      </c>
      <c r="J64" s="128">
        <f t="shared" si="6"/>
        <v>85.517848138323828</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0.19798437499999999</v>
      </c>
      <c r="F65" s="128">
        <f t="shared" si="2"/>
        <v>25.341999999999999</v>
      </c>
      <c r="G65" s="122">
        <f t="shared" si="3"/>
        <v>0.23452032187432845</v>
      </c>
      <c r="H65" s="128">
        <f t="shared" si="4"/>
        <v>80758.948999999993</v>
      </c>
      <c r="I65" s="122">
        <f t="shared" si="5"/>
        <v>-0.38308223367080596</v>
      </c>
      <c r="J65" s="128">
        <f t="shared" si="6"/>
        <v>84.420988943590629</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6.4031249999999998E-2</v>
      </c>
      <c r="F66" s="128">
        <f t="shared" si="2"/>
        <v>8.1959999999999997</v>
      </c>
      <c r="G66" s="122">
        <f t="shared" si="3"/>
        <v>8.5511563547238614E-2</v>
      </c>
      <c r="H66" s="128">
        <f t="shared" si="4"/>
        <v>29446.590999999997</v>
      </c>
      <c r="I66" s="122">
        <f t="shared" si="5"/>
        <v>-0.4945140073676339</v>
      </c>
      <c r="J66" s="128">
        <f t="shared" si="6"/>
        <v>74.880223614000016</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5.9679687500000002E-2</v>
      </c>
      <c r="F67" s="128">
        <f t="shared" si="2"/>
        <v>7.6390000000000002</v>
      </c>
      <c r="G67" s="122">
        <f t="shared" si="3"/>
        <v>8.3262000592406737E-2</v>
      </c>
      <c r="H67" s="128">
        <f t="shared" si="4"/>
        <v>28671.936000000002</v>
      </c>
      <c r="I67" s="122">
        <f t="shared" si="5"/>
        <v>-0.39707380959014171</v>
      </c>
      <c r="J67" s="128">
        <f t="shared" si="6"/>
        <v>71.676979985324323</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0.10414843750000001</v>
      </c>
      <c r="F68" s="128">
        <f t="shared" si="2"/>
        <v>13.331000000000001</v>
      </c>
      <c r="G68" s="122">
        <f t="shared" si="3"/>
        <v>0.12921515399671274</v>
      </c>
      <c r="H68" s="128">
        <f t="shared" si="4"/>
        <v>44496.272000000004</v>
      </c>
      <c r="I68" s="122">
        <f t="shared" si="5"/>
        <v>-0.27801850057289373</v>
      </c>
      <c r="J68" s="128">
        <f t="shared" si="6"/>
        <v>80.600791995844062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0.11074218750000002</v>
      </c>
      <c r="F69" s="128">
        <f t="shared" si="2"/>
        <v>14.175000000000002</v>
      </c>
      <c r="G69" s="122">
        <f t="shared" si="3"/>
        <v>0.13210650543910699</v>
      </c>
      <c r="H69" s="128">
        <f t="shared" si="4"/>
        <v>45491.932000000001</v>
      </c>
      <c r="I69" s="122">
        <f t="shared" si="5"/>
        <v>-0.25093231771894259</v>
      </c>
      <c r="J69" s="128">
        <f t="shared" si="6"/>
        <v>83.827959215108748</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4.8398437500000002E-2</v>
      </c>
      <c r="F70" s="128">
        <f t="shared" si="2"/>
        <v>6.1950000000000003</v>
      </c>
      <c r="G70" s="122">
        <f t="shared" si="3"/>
        <v>5.6606615789381975E-2</v>
      </c>
      <c r="H70" s="128">
        <f t="shared" si="4"/>
        <v>19492.940999999999</v>
      </c>
      <c r="I70" s="122">
        <f t="shared" si="5"/>
        <v>-0.19092973522513088</v>
      </c>
      <c r="J70" s="128">
        <f t="shared" si="6"/>
        <v>85.499613119564671</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4.0453125E-2</v>
      </c>
      <c r="F71" s="128">
        <f t="shared" si="2"/>
        <v>5.1779999999999999</v>
      </c>
      <c r="G71" s="122">
        <f t="shared" si="3"/>
        <v>4.5053894493521277E-2</v>
      </c>
      <c r="H71" s="128">
        <f t="shared" si="4"/>
        <v>15514.669</v>
      </c>
      <c r="I71" s="122">
        <f t="shared" si="5"/>
        <v>-0.1907127219794916</v>
      </c>
      <c r="J71" s="128">
        <f t="shared" si="6"/>
        <v>89.788297892465508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2.8093750000000001E-2</v>
      </c>
      <c r="F72" s="128">
        <f t="shared" si="2"/>
        <v>3.5960000000000001</v>
      </c>
      <c r="G72" s="122">
        <f t="shared" si="3"/>
        <v>3.2582242898379021E-2</v>
      </c>
      <c r="H72" s="128">
        <f t="shared" si="4"/>
        <v>11219.956000000002</v>
      </c>
      <c r="I72" s="122">
        <f t="shared" si="5"/>
        <v>-0.20849274772115287</v>
      </c>
      <c r="J72" s="128">
        <f t="shared" si="6"/>
        <v>86.224113200622156</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2.83515625E-2</v>
      </c>
      <c r="F73" s="128">
        <f t="shared" ref="F73:F136" si="8">SUMPRODUCT($K$2:$AI$2,$K73:$AI73)</f>
        <v>3.629</v>
      </c>
      <c r="G73" s="122">
        <f t="shared" ref="G73:G136" si="9">SUMPRODUCT($K$3:$AI$3,$K73:$AI73)/$J$3</f>
        <v>3.1478400385645179E-2</v>
      </c>
      <c r="H73" s="128">
        <f t="shared" ref="H73:H136" si="10">SUMPRODUCT($K$3:$AI$3,$K73:$AI73)</f>
        <v>10839.839000000002</v>
      </c>
      <c r="I73" s="122">
        <f t="shared" ref="I73:I136" si="11">CORREL($K$4:$AI$4,$K73:$AI73)</f>
        <v>-0.18631068316534583</v>
      </c>
      <c r="J73" s="128">
        <f t="shared" si="6"/>
        <v>90.066719250857858</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1.1390625000000001E-2</v>
      </c>
      <c r="F74" s="128">
        <f t="shared" si="8"/>
        <v>1.4580000000000002</v>
      </c>
      <c r="G74" s="122">
        <f t="shared" si="9"/>
        <v>1.5219260188524732E-2</v>
      </c>
      <c r="H74" s="128">
        <f t="shared" si="10"/>
        <v>5240.8739999999998</v>
      </c>
      <c r="I74" s="122">
        <f t="shared" si="11"/>
        <v>-0.43132796031325804</v>
      </c>
      <c r="J74" s="128">
        <f t="shared" ref="J74:J137" si="12">$E74/$G74*100</f>
        <v>74.843486864023077</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4.16171875E-2</v>
      </c>
      <c r="F75" s="128">
        <f t="shared" si="8"/>
        <v>5.327</v>
      </c>
      <c r="G75" s="122">
        <f t="shared" si="9"/>
        <v>5.433733498277956E-2</v>
      </c>
      <c r="H75" s="128">
        <f t="shared" si="10"/>
        <v>18711.496000000003</v>
      </c>
      <c r="I75" s="122">
        <f t="shared" si="11"/>
        <v>-0.35722623101872192</v>
      </c>
      <c r="J75" s="128">
        <f t="shared" si="12"/>
        <v>76.590409730600896</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6.968750000000001E-3</v>
      </c>
      <c r="F76" s="128">
        <f t="shared" si="8"/>
        <v>0.89200000000000013</v>
      </c>
      <c r="G76" s="122">
        <f t="shared" si="9"/>
        <v>9.8013840247649243E-3</v>
      </c>
      <c r="H76" s="128">
        <f t="shared" si="10"/>
        <v>3375.1849999999999</v>
      </c>
      <c r="I76" s="122">
        <f t="shared" si="11"/>
        <v>-0.47882131511499954</v>
      </c>
      <c r="J76" s="128">
        <f t="shared" si="12"/>
        <v>71.099652685704655</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4.1093749999999998E-2</v>
      </c>
      <c r="F77" s="128">
        <f t="shared" si="8"/>
        <v>5.26</v>
      </c>
      <c r="G77" s="122">
        <f t="shared" si="9"/>
        <v>5.1606203427828012E-2</v>
      </c>
      <c r="H77" s="128">
        <f t="shared" si="10"/>
        <v>17771.008999999998</v>
      </c>
      <c r="I77" s="122">
        <f t="shared" si="11"/>
        <v>-0.23791749576050839</v>
      </c>
      <c r="J77" s="128">
        <f t="shared" si="12"/>
        <v>79.629477214827816</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2.7304687500000001E-2</v>
      </c>
      <c r="F78" s="128">
        <f t="shared" si="8"/>
        <v>3.4950000000000001</v>
      </c>
      <c r="G78" s="122">
        <f t="shared" si="9"/>
        <v>3.6574315102306319E-2</v>
      </c>
      <c r="H78" s="128">
        <f t="shared" si="10"/>
        <v>12594.657999999999</v>
      </c>
      <c r="I78" s="122">
        <f t="shared" si="11"/>
        <v>-0.31831101839398052</v>
      </c>
      <c r="J78" s="128">
        <f t="shared" si="12"/>
        <v>74.655362441163547</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6.77578125E-2</v>
      </c>
      <c r="F79" s="128">
        <f t="shared" si="8"/>
        <v>8.673</v>
      </c>
      <c r="G79" s="122">
        <f t="shared" si="9"/>
        <v>8.3982207470132825E-2</v>
      </c>
      <c r="H79" s="128">
        <f t="shared" si="10"/>
        <v>28919.945</v>
      </c>
      <c r="I79" s="122">
        <f t="shared" si="11"/>
        <v>-0.45601394118952226</v>
      </c>
      <c r="J79" s="128">
        <f t="shared" si="12"/>
        <v>80.681152045327195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5.0296874999999998E-2</v>
      </c>
      <c r="F80" s="128">
        <f t="shared" si="8"/>
        <v>6.4379999999999997</v>
      </c>
      <c r="G80" s="122">
        <f t="shared" si="9"/>
        <v>7.7028603952863012E-2</v>
      </c>
      <c r="H80" s="128">
        <f t="shared" si="10"/>
        <v>26525.416000000001</v>
      </c>
      <c r="I80" s="122">
        <f t="shared" si="11"/>
        <v>-0.4289194124508619</v>
      </c>
      <c r="J80" s="128">
        <f t="shared" si="12"/>
        <v>65.296360597134452</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0.28839843750000005</v>
      </c>
      <c r="F81" s="128">
        <f t="shared" si="8"/>
        <v>36.915000000000006</v>
      </c>
      <c r="G81" s="122">
        <f t="shared" si="9"/>
        <v>0.36675228686425176</v>
      </c>
      <c r="H81" s="128">
        <f t="shared" si="10"/>
        <v>126294.084</v>
      </c>
      <c r="I81" s="122">
        <f t="shared" si="11"/>
        <v>-0.48988414685577059</v>
      </c>
      <c r="J81" s="128">
        <f t="shared" si="12"/>
        <v>78.635757111651415</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0.15107031250000003</v>
      </c>
      <c r="F82" s="128">
        <f t="shared" si="8"/>
        <v>19.337000000000003</v>
      </c>
      <c r="G82" s="122">
        <f t="shared" si="9"/>
        <v>0.229505386835793</v>
      </c>
      <c r="H82" s="128">
        <f t="shared" si="10"/>
        <v>79032.016000000003</v>
      </c>
      <c r="I82" s="122">
        <f t="shared" si="11"/>
        <v>-0.52867218843049035</v>
      </c>
      <c r="J82" s="128">
        <f t="shared" si="12"/>
        <v>65.824299195246411</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8.5414062499999999E-2</v>
      </c>
      <c r="F83" s="128">
        <f t="shared" si="8"/>
        <v>10.933</v>
      </c>
      <c r="G83" s="122">
        <f t="shared" si="9"/>
        <v>0.13318458697053651</v>
      </c>
      <c r="H83" s="128">
        <f t="shared" si="10"/>
        <v>45863.178000000014</v>
      </c>
      <c r="I83" s="122">
        <f t="shared" si="11"/>
        <v>-0.44037733871193879</v>
      </c>
      <c r="J83" s="128">
        <f t="shared" si="12"/>
        <v>64.13209249122464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1.8250000000000002E-2</v>
      </c>
      <c r="F84" s="128">
        <f t="shared" si="8"/>
        <v>2.3360000000000003</v>
      </c>
      <c r="G84" s="122">
        <f t="shared" si="9"/>
        <v>3.0152416961418051E-2</v>
      </c>
      <c r="H84" s="128">
        <f t="shared" si="10"/>
        <v>10383.225999999997</v>
      </c>
      <c r="I84" s="122">
        <f t="shared" si="11"/>
        <v>-0.37383415190727609</v>
      </c>
      <c r="J84" s="128">
        <f t="shared" si="12"/>
        <v>60.525827907434568</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0.1058671875</v>
      </c>
      <c r="F85" s="128">
        <f t="shared" si="8"/>
        <v>13.551</v>
      </c>
      <c r="G85" s="122">
        <f t="shared" si="9"/>
        <v>0.13266256337880927</v>
      </c>
      <c r="H85" s="128">
        <f t="shared" si="10"/>
        <v>45683.415000000001</v>
      </c>
      <c r="I85" s="122">
        <f t="shared" si="11"/>
        <v>-0.43570535292296592</v>
      </c>
      <c r="J85" s="128">
        <f t="shared" si="12"/>
        <v>79.801855778787541</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0.23346093750000002</v>
      </c>
      <c r="F86" s="128">
        <f t="shared" si="8"/>
        <v>29.883000000000003</v>
      </c>
      <c r="G86" s="122">
        <f t="shared" si="9"/>
        <v>0.29718134325324225</v>
      </c>
      <c r="H86" s="128">
        <f t="shared" si="10"/>
        <v>102336.773</v>
      </c>
      <c r="I86" s="122">
        <f t="shared" si="11"/>
        <v>-0.4068277009753542</v>
      </c>
      <c r="J86" s="128">
        <f t="shared" si="12"/>
        <v>78.558409806047933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0.32393749999999999</v>
      </c>
      <c r="F87" s="128">
        <f t="shared" si="8"/>
        <v>41.463999999999999</v>
      </c>
      <c r="G87" s="122">
        <f t="shared" si="9"/>
        <v>0.38215443230591417</v>
      </c>
      <c r="H87" s="128">
        <f t="shared" si="10"/>
        <v>131597.93599999999</v>
      </c>
      <c r="I87" s="122">
        <f t="shared" si="11"/>
        <v>-0.39640257750817515</v>
      </c>
      <c r="J87" s="128">
        <f t="shared" si="12"/>
        <v>84.766124010485996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0.33677343749999999</v>
      </c>
      <c r="F88" s="128">
        <f t="shared" si="8"/>
        <v>43.106999999999999</v>
      </c>
      <c r="G88" s="122">
        <f t="shared" si="9"/>
        <v>0.40501082303881425</v>
      </c>
      <c r="H88" s="128">
        <f t="shared" si="10"/>
        <v>139468.717</v>
      </c>
      <c r="I88" s="122">
        <f t="shared" si="11"/>
        <v>-0.52156982353707959</v>
      </c>
      <c r="J88" s="128">
        <f t="shared" si="12"/>
        <v>83.151713076004711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4.1015625000000002E-3</v>
      </c>
      <c r="F89" s="128">
        <f t="shared" si="8"/>
        <v>0.52500000000000002</v>
      </c>
      <c r="G89" s="122">
        <f t="shared" si="9"/>
        <v>4.0021344066349558E-3</v>
      </c>
      <c r="H89" s="128">
        <f t="shared" si="10"/>
        <v>1378.1670000000001</v>
      </c>
      <c r="I89" s="122">
        <f t="shared" si="11"/>
        <v>0.17270921829248229</v>
      </c>
      <c r="J89" s="128">
        <f t="shared" si="12"/>
        <v>102.48437666661587</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2.4406250000000001E-2</v>
      </c>
      <c r="F90" s="128">
        <f t="shared" si="8"/>
        <v>3.1240000000000001</v>
      </c>
      <c r="G90" s="122">
        <f t="shared" si="9"/>
        <v>2.3858075026571182E-2</v>
      </c>
      <c r="H90" s="128">
        <f t="shared" si="10"/>
        <v>8215.7189999999991</v>
      </c>
      <c r="I90" s="122">
        <f t="shared" si="11"/>
        <v>0.20895315641733081</v>
      </c>
      <c r="J90" s="128">
        <f t="shared" si="12"/>
        <v>102.29764963358656</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2.43515625E-2</v>
      </c>
      <c r="F91" s="128">
        <f t="shared" si="8"/>
        <v>3.117</v>
      </c>
      <c r="G91" s="122">
        <f t="shared" si="9"/>
        <v>2.5000415265508572E-2</v>
      </c>
      <c r="H91" s="128">
        <f t="shared" si="10"/>
        <v>8609.0930000000008</v>
      </c>
      <c r="I91" s="122">
        <f t="shared" si="11"/>
        <v>-4.1043079327038996E-2</v>
      </c>
      <c r="J91" s="128">
        <f t="shared" si="12"/>
        <v>97.40463204863741</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1.2601562500000002E-2</v>
      </c>
      <c r="F92" s="128">
        <f t="shared" si="8"/>
        <v>1.6130000000000002</v>
      </c>
      <c r="G92" s="122">
        <f t="shared" si="9"/>
        <v>1.3118565562583128E-2</v>
      </c>
      <c r="H92" s="128">
        <f t="shared" si="10"/>
        <v>4517.4830000000011</v>
      </c>
      <c r="I92" s="122">
        <f t="shared" si="11"/>
        <v>-0.10507513715164447</v>
      </c>
      <c r="J92" s="128">
        <f t="shared" si="12"/>
        <v>96.05899699843917</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0.93493749999999998</v>
      </c>
      <c r="F93" s="128">
        <f t="shared" si="8"/>
        <v>119.672</v>
      </c>
      <c r="G93" s="122">
        <f t="shared" si="9"/>
        <v>0.93446235313249582</v>
      </c>
      <c r="H93" s="128">
        <f t="shared" si="10"/>
        <v>321789.587</v>
      </c>
      <c r="I93" s="122">
        <f t="shared" si="11"/>
        <v>-3.3454962154921608E-2</v>
      </c>
      <c r="J93" s="128">
        <f t="shared" si="12"/>
        <v>100.05084708505498</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0.95200781250000011</v>
      </c>
      <c r="F94" s="128">
        <f t="shared" si="8"/>
        <v>121.85700000000001</v>
      </c>
      <c r="G94" s="122">
        <f t="shared" si="9"/>
        <v>0.95247506664575809</v>
      </c>
      <c r="H94" s="128">
        <f t="shared" si="10"/>
        <v>327992.40899999999</v>
      </c>
      <c r="I94" s="122">
        <f t="shared" si="11"/>
        <v>-6.6941725060965754E-2</v>
      </c>
      <c r="J94" s="128">
        <f t="shared" si="12"/>
        <v>99.950943162491015</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1.5953125000000002E-2</v>
      </c>
      <c r="F95" s="128">
        <f t="shared" si="8"/>
        <v>2.0420000000000003</v>
      </c>
      <c r="G95" s="122">
        <f t="shared" si="9"/>
        <v>1.553200157975131E-2</v>
      </c>
      <c r="H95" s="128">
        <f t="shared" si="10"/>
        <v>5348.5690000000013</v>
      </c>
      <c r="I95" s="122">
        <f t="shared" si="11"/>
        <v>0.11171652557823346</v>
      </c>
      <c r="J95" s="128">
        <f t="shared" si="12"/>
        <v>102.71132743636662</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1.4421875000000001E-2</v>
      </c>
      <c r="F96" s="128">
        <f t="shared" si="8"/>
        <v>1.8460000000000001</v>
      </c>
      <c r="G96" s="122">
        <f t="shared" si="9"/>
        <v>1.4419287485698023E-2</v>
      </c>
      <c r="H96" s="128">
        <f t="shared" si="10"/>
        <v>4965.3969999999999</v>
      </c>
      <c r="I96" s="122">
        <f t="shared" si="11"/>
        <v>3.9437189257707358E-3</v>
      </c>
      <c r="J96" s="128">
        <f t="shared" si="12"/>
        <v>100.01794481387893</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1.22421875E-2</v>
      </c>
      <c r="F97" s="128">
        <f t="shared" si="8"/>
        <v>1.5669999999999999</v>
      </c>
      <c r="G97" s="122">
        <f t="shared" si="9"/>
        <v>1.208347127117709E-2</v>
      </c>
      <c r="H97" s="128">
        <f t="shared" si="10"/>
        <v>4161.04</v>
      </c>
      <c r="I97" s="122">
        <f t="shared" si="11"/>
        <v>5.5169630198011251E-2</v>
      </c>
      <c r="J97" s="128">
        <f t="shared" si="12"/>
        <v>101.31349862354122</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3.9531250000000009E-3</v>
      </c>
      <c r="F98" s="128">
        <f t="shared" si="8"/>
        <v>0.50600000000000012</v>
      </c>
      <c r="G98" s="122">
        <f t="shared" si="9"/>
        <v>4.0144645978894061E-3</v>
      </c>
      <c r="H98" s="128">
        <f t="shared" si="10"/>
        <v>1382.413</v>
      </c>
      <c r="I98" s="122">
        <f t="shared" si="11"/>
        <v>-4.1601072060100212E-3</v>
      </c>
      <c r="J98" s="128">
        <f t="shared" si="12"/>
        <v>98.472035401142804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1.6093750000000001E-3</v>
      </c>
      <c r="F99" s="128">
        <f t="shared" si="8"/>
        <v>0.20600000000000002</v>
      </c>
      <c r="G99" s="122">
        <f t="shared" si="9"/>
        <v>1.8106911992751729E-3</v>
      </c>
      <c r="H99" s="128">
        <f t="shared" si="10"/>
        <v>623.52599999999995</v>
      </c>
      <c r="I99" s="122">
        <f t="shared" si="11"/>
        <v>-0.49884062580212585</v>
      </c>
      <c r="J99" s="128">
        <f t="shared" si="12"/>
        <v>88.881803846190863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0.9648671875</v>
      </c>
      <c r="F100" s="128">
        <f t="shared" si="8"/>
        <v>123.503</v>
      </c>
      <c r="G100" s="122">
        <f t="shared" si="9"/>
        <v>0.96633059200018601</v>
      </c>
      <c r="H100" s="128">
        <f t="shared" si="10"/>
        <v>332763.67000000004</v>
      </c>
      <c r="I100" s="122">
        <f t="shared" si="11"/>
        <v>-0.27315382108010228</v>
      </c>
      <c r="J100" s="128">
        <f t="shared" si="12"/>
        <v>99.848560677649971</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2.5726562499999998E-2</v>
      </c>
      <c r="F101" s="128">
        <f t="shared" si="8"/>
        <v>3.2929999999999997</v>
      </c>
      <c r="G101" s="122">
        <f t="shared" si="9"/>
        <v>2.451231857543603E-2</v>
      </c>
      <c r="H101" s="128">
        <f t="shared" si="10"/>
        <v>8441.0130000000008</v>
      </c>
      <c r="I101" s="122">
        <f t="shared" si="11"/>
        <v>0.2614095263009239</v>
      </c>
      <c r="J101" s="128">
        <f t="shared" si="12"/>
        <v>104.95360698265716</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6.2578124999999995E-3</v>
      </c>
      <c r="F102" s="128">
        <f t="shared" si="8"/>
        <v>0.80099999999999993</v>
      </c>
      <c r="G102" s="122">
        <f t="shared" si="9"/>
        <v>5.9528136416171556E-3</v>
      </c>
      <c r="H102" s="128">
        <f t="shared" si="10"/>
        <v>2049.8990000000003</v>
      </c>
      <c r="I102" s="122">
        <f t="shared" si="11"/>
        <v>0.26516614963543711</v>
      </c>
      <c r="J102" s="128">
        <f t="shared" si="12"/>
        <v>105.12360837655901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1.953125E-3</v>
      </c>
      <c r="F103" s="128">
        <f t="shared" si="8"/>
        <v>0.25</v>
      </c>
      <c r="G103" s="122">
        <f t="shared" si="9"/>
        <v>1.8306123278680911E-3</v>
      </c>
      <c r="H103" s="128">
        <f t="shared" si="10"/>
        <v>630.38600000000008</v>
      </c>
      <c r="I103" s="122">
        <f t="shared" si="11"/>
        <v>0.1667824798045853</v>
      </c>
      <c r="J103" s="128">
        <f t="shared" si="12"/>
        <v>106.692442210011</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0.128</v>
      </c>
      <c r="G104" s="122">
        <f t="shared" si="9"/>
        <v>1.0003078191881704E-3</v>
      </c>
      <c r="H104" s="128">
        <f t="shared" si="10"/>
        <v>344.464</v>
      </c>
      <c r="I104" s="122">
        <f t="shared" si="11"/>
        <v>-8.8932130298182172E-2</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0.15453125000000001</v>
      </c>
      <c r="F107" s="128">
        <f t="shared" si="8"/>
        <v>19.78</v>
      </c>
      <c r="G107" s="122">
        <f t="shared" si="9"/>
        <v>0.17124168742994203</v>
      </c>
      <c r="H107" s="128">
        <f t="shared" si="10"/>
        <v>58968.444999999978</v>
      </c>
      <c r="I107" s="122">
        <f t="shared" si="11"/>
        <v>-0.40867559871771703</v>
      </c>
      <c r="J107" s="128">
        <f t="shared" si="12"/>
        <v>90.241606655050887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0.13239843749999999</v>
      </c>
      <c r="F108" s="128">
        <f t="shared" si="8"/>
        <v>16.946999999999999</v>
      </c>
      <c r="G108" s="122">
        <f t="shared" si="9"/>
        <v>0.14742097468332377</v>
      </c>
      <c r="H108" s="128">
        <f t="shared" si="10"/>
        <v>50765.592000000004</v>
      </c>
      <c r="I108" s="122">
        <f t="shared" si="11"/>
        <v>-0.43072743770864624</v>
      </c>
      <c r="J108" s="128">
        <f t="shared" si="12"/>
        <v>89.809769460828875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0.13250000000000001</v>
      </c>
      <c r="F109" s="128">
        <f t="shared" si="8"/>
        <v>16.96</v>
      </c>
      <c r="G109" s="122">
        <f t="shared" si="9"/>
        <v>0.14819008125264987</v>
      </c>
      <c r="H109" s="128">
        <f t="shared" si="10"/>
        <v>51030.44</v>
      </c>
      <c r="I109" s="122">
        <f t="shared" si="11"/>
        <v>-0.35990885366502462</v>
      </c>
      <c r="J109" s="128">
        <f t="shared" si="12"/>
        <v>89.412192017156812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9.2031250000000009E-2</v>
      </c>
      <c r="F110" s="128">
        <f t="shared" si="8"/>
        <v>11.780000000000001</v>
      </c>
      <c r="G110" s="122">
        <f t="shared" si="9"/>
        <v>9.978320236498063E-2</v>
      </c>
      <c r="H110" s="128">
        <f t="shared" si="10"/>
        <v>34361.144</v>
      </c>
      <c r="I110" s="122">
        <f t="shared" si="11"/>
        <v>-0.33234252861808539</v>
      </c>
      <c r="J110" s="128">
        <f t="shared" si="12"/>
        <v>92.231205071344547</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0.2025078125</v>
      </c>
      <c r="F111" s="128">
        <f t="shared" si="8"/>
        <v>25.920999999999999</v>
      </c>
      <c r="G111" s="122">
        <f t="shared" si="9"/>
        <v>0.21484821319673128</v>
      </c>
      <c r="H111" s="128">
        <f t="shared" si="10"/>
        <v>73984.700999999986</v>
      </c>
      <c r="I111" s="122">
        <f t="shared" si="11"/>
        <v>-0.46241189034372515</v>
      </c>
      <c r="J111" s="128">
        <f t="shared" si="12"/>
        <v>94.256223725057708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0.1245703125</v>
      </c>
      <c r="F112" s="128">
        <f t="shared" si="8"/>
        <v>15.945</v>
      </c>
      <c r="G112" s="122">
        <f t="shared" si="9"/>
        <v>0.1405233303712996</v>
      </c>
      <c r="H112" s="128">
        <f t="shared" si="10"/>
        <v>48390.332999999991</v>
      </c>
      <c r="I112" s="122">
        <f t="shared" si="11"/>
        <v>-0.48603312986251263</v>
      </c>
      <c r="J112" s="128">
        <f t="shared" si="12"/>
        <v>88.647424004862728</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0.15712499999999999</v>
      </c>
      <c r="F113" s="128">
        <f t="shared" si="8"/>
        <v>20.111999999999998</v>
      </c>
      <c r="G113" s="122">
        <f t="shared" si="9"/>
        <v>0.1724004321084453</v>
      </c>
      <c r="H113" s="128">
        <f t="shared" si="10"/>
        <v>59367.468000000008</v>
      </c>
      <c r="I113" s="122">
        <f t="shared" si="11"/>
        <v>-0.37692855758104399</v>
      </c>
      <c r="J113" s="128">
        <f t="shared" si="12"/>
        <v>91.139562748406235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9.4695312500000003E-2</v>
      </c>
      <c r="F114" s="128">
        <f t="shared" si="8"/>
        <v>12.121</v>
      </c>
      <c r="G114" s="122">
        <f t="shared" si="9"/>
        <v>0.10936453632556818</v>
      </c>
      <c r="H114" s="128">
        <f t="shared" si="10"/>
        <v>37660.553000000007</v>
      </c>
      <c r="I114" s="122">
        <f t="shared" si="11"/>
        <v>-0.39230314980044062</v>
      </c>
      <c r="J114" s="128">
        <f t="shared" si="12"/>
        <v>86.586855009471037</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0.18563281249999999</v>
      </c>
      <c r="F115" s="128">
        <f t="shared" si="8"/>
        <v>23.760999999999999</v>
      </c>
      <c r="G115" s="122">
        <f t="shared" si="9"/>
        <v>0.2003905818944238</v>
      </c>
      <c r="H115" s="128">
        <f t="shared" si="10"/>
        <v>69006.099999999991</v>
      </c>
      <c r="I115" s="122">
        <f t="shared" si="11"/>
        <v>-0.43506000038492215</v>
      </c>
      <c r="J115" s="128">
        <f t="shared" si="12"/>
        <v>92.635497509459313</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0.15049218749999999</v>
      </c>
      <c r="F116" s="128">
        <f t="shared" si="8"/>
        <v>19.262999999999998</v>
      </c>
      <c r="G116" s="122">
        <f t="shared" si="9"/>
        <v>0.16949908235034469</v>
      </c>
      <c r="H116" s="128">
        <f t="shared" si="10"/>
        <v>58368.364999999998</v>
      </c>
      <c r="I116" s="122">
        <f t="shared" si="11"/>
        <v>-0.52554063867359613</v>
      </c>
      <c r="J116" s="128">
        <f t="shared" si="12"/>
        <v>88.786432004948225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7.8625000000000014E-2</v>
      </c>
      <c r="F117" s="128">
        <f t="shared" si="8"/>
        <v>10.064000000000002</v>
      </c>
      <c r="G117" s="122">
        <f t="shared" si="9"/>
        <v>9.5531618257743381E-2</v>
      </c>
      <c r="H117" s="128">
        <f t="shared" si="10"/>
        <v>32897.076999999997</v>
      </c>
      <c r="I117" s="122">
        <f t="shared" si="11"/>
        <v>-0.46713814849064739</v>
      </c>
      <c r="J117" s="128">
        <f t="shared" si="12"/>
        <v>82.302594087614551</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0.13721093749999999</v>
      </c>
      <c r="F118" s="128">
        <f t="shared" si="8"/>
        <v>17.562999999999999</v>
      </c>
      <c r="G118" s="122">
        <f t="shared" si="9"/>
        <v>0.14893117337189785</v>
      </c>
      <c r="H118" s="128">
        <f t="shared" si="10"/>
        <v>51285.640999999996</v>
      </c>
      <c r="I118" s="122">
        <f t="shared" si="11"/>
        <v>-0.37938784474110004</v>
      </c>
      <c r="J118" s="128">
        <f t="shared" si="12"/>
        <v>92.130434746101741</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6.3875000000000001E-2</v>
      </c>
      <c r="F119" s="128">
        <f t="shared" si="8"/>
        <v>8.1760000000000002</v>
      </c>
      <c r="G119" s="122">
        <f t="shared" si="9"/>
        <v>8.0028391964176826E-2</v>
      </c>
      <c r="H119" s="128">
        <f t="shared" si="10"/>
        <v>27558.417000000001</v>
      </c>
      <c r="I119" s="122">
        <f t="shared" si="11"/>
        <v>-0.58639465726278539</v>
      </c>
      <c r="J119" s="128">
        <f t="shared" si="12"/>
        <v>79.815423541925483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0.31961718750000001</v>
      </c>
      <c r="F120" s="128">
        <f t="shared" si="8"/>
        <v>40.911000000000001</v>
      </c>
      <c r="G120" s="122">
        <f t="shared" si="9"/>
        <v>0.36476834282926485</v>
      </c>
      <c r="H120" s="128">
        <f t="shared" si="10"/>
        <v>125610.89699999998</v>
      </c>
      <c r="I120" s="122">
        <f t="shared" si="11"/>
        <v>-0.70901502387493864</v>
      </c>
      <c r="J120" s="128">
        <f t="shared" si="12"/>
        <v>87.621964401006551</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0.1278359375</v>
      </c>
      <c r="F121" s="128">
        <f t="shared" si="8"/>
        <v>16.363</v>
      </c>
      <c r="G121" s="122">
        <f t="shared" si="9"/>
        <v>0.14830481069119927</v>
      </c>
      <c r="H121" s="128">
        <f t="shared" si="10"/>
        <v>51069.948000000004</v>
      </c>
      <c r="I121" s="122">
        <f t="shared" si="11"/>
        <v>-0.55811001639992097</v>
      </c>
      <c r="J121" s="128">
        <f t="shared" si="12"/>
        <v>86.198105714979377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0.23300781250000002</v>
      </c>
      <c r="F122" s="128">
        <f t="shared" si="8"/>
        <v>29.825000000000003</v>
      </c>
      <c r="G122" s="122">
        <f t="shared" si="9"/>
        <v>0.2643738957712613</v>
      </c>
      <c r="H122" s="128">
        <f t="shared" si="10"/>
        <v>91039.266000000003</v>
      </c>
      <c r="I122" s="122">
        <f t="shared" si="11"/>
        <v>-0.66257417498031101</v>
      </c>
      <c r="J122" s="128">
        <f t="shared" si="12"/>
        <v>88.135710910581167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0.69978906249999995</v>
      </c>
      <c r="F123" s="128">
        <f t="shared" si="8"/>
        <v>89.572999999999993</v>
      </c>
      <c r="G123" s="122">
        <f t="shared" si="9"/>
        <v>0.63960772219608653</v>
      </c>
      <c r="H123" s="128">
        <f t="shared" si="10"/>
        <v>220254.03599999996</v>
      </c>
      <c r="I123" s="122">
        <f t="shared" si="11"/>
        <v>0.63073952186313464</v>
      </c>
      <c r="J123" s="128">
        <f t="shared" si="12"/>
        <v>109.40910158140078</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0.44468750000000012</v>
      </c>
      <c r="F124" s="128">
        <f t="shared" si="8"/>
        <v>56.920000000000016</v>
      </c>
      <c r="G124" s="122">
        <f t="shared" si="9"/>
        <v>0.39689604713699123</v>
      </c>
      <c r="H124" s="128">
        <f t="shared" si="10"/>
        <v>136674.32900000003</v>
      </c>
      <c r="I124" s="122">
        <f t="shared" si="11"/>
        <v>0.67069489894221657</v>
      </c>
      <c r="J124" s="128">
        <f t="shared" si="12"/>
        <v>112.04130230264384</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0.68146093750000003</v>
      </c>
      <c r="F125" s="128">
        <f t="shared" si="8"/>
        <v>87.227000000000004</v>
      </c>
      <c r="G125" s="122">
        <f t="shared" si="9"/>
        <v>0.64514814814814814</v>
      </c>
      <c r="H125" s="128">
        <f t="shared" si="10"/>
        <v>222161.92599999998</v>
      </c>
      <c r="I125" s="122">
        <f t="shared" si="11"/>
        <v>0.55071824578616146</v>
      </c>
      <c r="J125" s="128">
        <f t="shared" si="12"/>
        <v>105.62859700614273</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0.53439843750000005</v>
      </c>
      <c r="F126" s="128">
        <f t="shared" si="8"/>
        <v>68.403000000000006</v>
      </c>
      <c r="G126" s="122">
        <f t="shared" si="9"/>
        <v>0.48599894005656907</v>
      </c>
      <c r="H126" s="128">
        <f t="shared" si="10"/>
        <v>167357.62300000002</v>
      </c>
      <c r="I126" s="122">
        <f t="shared" si="11"/>
        <v>0.65761500707913012</v>
      </c>
      <c r="J126" s="128">
        <f t="shared" si="12"/>
        <v>109.95876604953034</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7.8273437500000001E-2</v>
      </c>
      <c r="F127" s="128">
        <f t="shared" si="8"/>
        <v>10.019</v>
      </c>
      <c r="G127" s="122">
        <f t="shared" si="9"/>
        <v>6.5118896613408139E-2</v>
      </c>
      <c r="H127" s="128">
        <f t="shared" si="10"/>
        <v>22424.213</v>
      </c>
      <c r="I127" s="122">
        <f t="shared" si="11"/>
        <v>7.2023503916889581E-2</v>
      </c>
      <c r="J127" s="128">
        <f t="shared" si="12"/>
        <v>120.20080432978853</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5.4726562499999999E-2</v>
      </c>
      <c r="F128" s="128">
        <f t="shared" si="8"/>
        <v>7.0049999999999999</v>
      </c>
      <c r="G128" s="122">
        <f t="shared" si="9"/>
        <v>4.3823480215357265E-2</v>
      </c>
      <c r="H128" s="128">
        <f t="shared" si="10"/>
        <v>15090.965999999997</v>
      </c>
      <c r="I128" s="122">
        <f t="shared" si="11"/>
        <v>0.62623850365757461</v>
      </c>
      <c r="J128" s="128">
        <f t="shared" si="12"/>
        <v>124.87954455251575</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8.2398437500000005E-2</v>
      </c>
      <c r="F129" s="128">
        <f t="shared" si="8"/>
        <v>10.547000000000001</v>
      </c>
      <c r="G129" s="122">
        <f t="shared" si="9"/>
        <v>6.3866467455380743E-2</v>
      </c>
      <c r="H129" s="128">
        <f t="shared" si="10"/>
        <v>21992.929</v>
      </c>
      <c r="I129" s="122">
        <f t="shared" si="11"/>
        <v>0.82557011636398647</v>
      </c>
      <c r="J129" s="128">
        <f t="shared" si="12"/>
        <v>129.01674506667575</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7.3554687500000007E-2</v>
      </c>
      <c r="F130" s="128">
        <f t="shared" si="8"/>
        <v>9.4150000000000009</v>
      </c>
      <c r="G130" s="122">
        <f t="shared" si="9"/>
        <v>0.10414213986606963</v>
      </c>
      <c r="H130" s="128">
        <f t="shared" si="10"/>
        <v>35862.179000000004</v>
      </c>
      <c r="I130" s="122">
        <f t="shared" si="11"/>
        <v>-0.43674860248204694</v>
      </c>
      <c r="J130" s="128">
        <f t="shared" si="12"/>
        <v>70.629130143277123</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0.11615624999999999</v>
      </c>
      <c r="F131" s="128">
        <f t="shared" si="8"/>
        <v>14.867999999999999</v>
      </c>
      <c r="G131" s="122">
        <f t="shared" si="9"/>
        <v>0.10852411443904308</v>
      </c>
      <c r="H131" s="128">
        <f t="shared" si="10"/>
        <v>37371.146999999997</v>
      </c>
      <c r="I131" s="122">
        <f t="shared" si="11"/>
        <v>0.21833728892876242</v>
      </c>
      <c r="J131" s="128">
        <f t="shared" si="12"/>
        <v>107.03266329369016</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0.92146093750000002</v>
      </c>
      <c r="F132" s="128">
        <f t="shared" si="8"/>
        <v>117.947</v>
      </c>
      <c r="G132" s="122">
        <f t="shared" si="9"/>
        <v>0.93486268650648452</v>
      </c>
      <c r="H132" s="128">
        <f t="shared" si="10"/>
        <v>321927.44500000001</v>
      </c>
      <c r="I132" s="122">
        <f t="shared" si="11"/>
        <v>-7.4540356270897237E-2</v>
      </c>
      <c r="J132" s="128">
        <f t="shared" si="12"/>
        <v>98.566447329653741</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0.94527343750000004</v>
      </c>
      <c r="F133" s="128">
        <f t="shared" si="8"/>
        <v>120.995</v>
      </c>
      <c r="G133" s="122">
        <f t="shared" si="9"/>
        <v>0.95618627707211667</v>
      </c>
      <c r="H133" s="128">
        <f t="shared" si="10"/>
        <v>329270.39399999997</v>
      </c>
      <c r="I133" s="122">
        <f t="shared" si="11"/>
        <v>-0.62446059336282156</v>
      </c>
      <c r="J133" s="128">
        <f t="shared" si="12"/>
        <v>98.858711965043852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0.91652343749999998</v>
      </c>
      <c r="F134" s="128">
        <f t="shared" si="8"/>
        <v>117.315</v>
      </c>
      <c r="G134" s="122">
        <f t="shared" si="9"/>
        <v>0.93580660533514548</v>
      </c>
      <c r="H134" s="128">
        <f t="shared" si="10"/>
        <v>322252.49100000004</v>
      </c>
      <c r="I134" s="122">
        <f t="shared" si="11"/>
        <v>-0.8197312378785252</v>
      </c>
      <c r="J134" s="128">
        <f t="shared" si="12"/>
        <v>97.939406740109575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0.92675781250000011</v>
      </c>
      <c r="F135" s="128">
        <f t="shared" si="8"/>
        <v>118.62500000000001</v>
      </c>
      <c r="G135" s="122">
        <f t="shared" si="9"/>
        <v>0.89577962178895221</v>
      </c>
      <c r="H135" s="128">
        <f t="shared" si="10"/>
        <v>308468.87900000002</v>
      </c>
      <c r="I135" s="122">
        <f t="shared" si="11"/>
        <v>0.43535764052674059</v>
      </c>
      <c r="J135" s="128">
        <f t="shared" si="12"/>
        <v>103.45823793682443</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0.88384375000000004</v>
      </c>
      <c r="F136" s="128">
        <f t="shared" si="8"/>
        <v>113.13200000000001</v>
      </c>
      <c r="G136" s="122">
        <f t="shared" si="9"/>
        <v>0.89147557774176867</v>
      </c>
      <c r="H136" s="128">
        <f t="shared" si="10"/>
        <v>306986.74699999997</v>
      </c>
      <c r="I136" s="122">
        <f t="shared" si="11"/>
        <v>-0.21299635475899148</v>
      </c>
      <c r="J136" s="128">
        <f t="shared" si="12"/>
        <v>99.143910620512884</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0.12901562499999999</v>
      </c>
      <c r="F137" s="128">
        <f t="shared" ref="F137:F200" si="14">SUMPRODUCT($K$2:$AI$2,$K137:$AI137)</f>
        <v>16.513999999999999</v>
      </c>
      <c r="G137" s="122">
        <f t="shared" ref="G137:G200" si="15">SUMPRODUCT($K$3:$AI$3,$K137:$AI137)/$J$3</f>
        <v>0.18608291661584747</v>
      </c>
      <c r="H137" s="128">
        <f t="shared" ref="H137:H200" si="16">SUMPRODUCT($K$3:$AI$3,$K137:$AI137)</f>
        <v>64079.141000000003</v>
      </c>
      <c r="I137" s="122">
        <f t="shared" ref="I137:I200" si="17">CORREL($K$4:$AI$4,$K137:$AI137)</f>
        <v>-0.58037511159789157</v>
      </c>
      <c r="J137" s="128">
        <f t="shared" si="12"/>
        <v>69.332331707989027</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0.10923437499999999</v>
      </c>
      <c r="F138" s="128">
        <f t="shared" si="14"/>
        <v>13.981999999999999</v>
      </c>
      <c r="G138" s="122">
        <f t="shared" si="15"/>
        <v>0.10810204786878774</v>
      </c>
      <c r="H138" s="128">
        <f t="shared" si="16"/>
        <v>37225.805000000008</v>
      </c>
      <c r="I138" s="122">
        <f t="shared" si="17"/>
        <v>-1.7338985984886691E-2</v>
      </c>
      <c r="J138" s="128">
        <f t="shared" ref="J138:J201" si="18">$E138/$G138*100</f>
        <v>101.04746131413407</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0.1005546875</v>
      </c>
      <c r="F139" s="128">
        <f t="shared" si="14"/>
        <v>12.871</v>
      </c>
      <c r="G139" s="122">
        <f t="shared" si="15"/>
        <v>0.1136869275579484</v>
      </c>
      <c r="H139" s="128">
        <f t="shared" si="16"/>
        <v>39149.002999999997</v>
      </c>
      <c r="I139" s="122">
        <f t="shared" si="17"/>
        <v>-0.3073540706948294</v>
      </c>
      <c r="J139" s="128">
        <f t="shared" si="18"/>
        <v>88.448768613915931</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2.9000000000000001E-2</v>
      </c>
      <c r="F140" s="128">
        <f t="shared" si="14"/>
        <v>3.7120000000000002</v>
      </c>
      <c r="G140" s="122">
        <f t="shared" si="15"/>
        <v>6.2180007434123781E-2</v>
      </c>
      <c r="H140" s="128">
        <f t="shared" si="16"/>
        <v>21412.182999999997</v>
      </c>
      <c r="I140" s="122">
        <f t="shared" si="17"/>
        <v>-0.51123398700564804</v>
      </c>
      <c r="J140" s="128">
        <f t="shared" si="18"/>
        <v>46.638785031867144</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0.87098437500000003</v>
      </c>
      <c r="F141" s="128">
        <f t="shared" si="14"/>
        <v>111.486</v>
      </c>
      <c r="G141" s="122">
        <f t="shared" si="15"/>
        <v>0.81393719617374949</v>
      </c>
      <c r="H141" s="128">
        <f t="shared" si="16"/>
        <v>280285.78500000003</v>
      </c>
      <c r="I141" s="122">
        <f t="shared" si="17"/>
        <v>0.5805899105601191</v>
      </c>
      <c r="J141" s="128">
        <f t="shared" si="18"/>
        <v>107.00879368757499</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0.89076562499999989</v>
      </c>
      <c r="F142" s="128">
        <f t="shared" si="14"/>
        <v>114.01799999999999</v>
      </c>
      <c r="G142" s="122">
        <f t="shared" si="15"/>
        <v>0.8918982599504004</v>
      </c>
      <c r="H142" s="128">
        <f t="shared" si="16"/>
        <v>307132.30099999998</v>
      </c>
      <c r="I142" s="122">
        <f t="shared" si="17"/>
        <v>1.6478231980681643E-2</v>
      </c>
      <c r="J142" s="128">
        <f t="shared" si="18"/>
        <v>99.873008503182476</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0.89981250000000002</v>
      </c>
      <c r="F143" s="128">
        <f t="shared" si="14"/>
        <v>115.176</v>
      </c>
      <c r="G143" s="122">
        <f t="shared" si="15"/>
        <v>0.88632339309671904</v>
      </c>
      <c r="H143" s="128">
        <f t="shared" si="16"/>
        <v>305212.55099999998</v>
      </c>
      <c r="I143" s="122">
        <f t="shared" si="17"/>
        <v>0.3100517463489843</v>
      </c>
      <c r="J143" s="128">
        <f t="shared" si="18"/>
        <v>101.52191705740175</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0.97114062500000009</v>
      </c>
      <c r="F144" s="128">
        <f t="shared" si="14"/>
        <v>124.30600000000001</v>
      </c>
      <c r="G144" s="122">
        <f t="shared" si="15"/>
        <v>0.93792488050226797</v>
      </c>
      <c r="H144" s="128">
        <f t="shared" si="16"/>
        <v>322981.93599999999</v>
      </c>
      <c r="I144" s="122">
        <f t="shared" si="17"/>
        <v>0.50771030747683865</v>
      </c>
      <c r="J144" s="128">
        <f t="shared" si="18"/>
        <v>103.54140775964326</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4.9179687499999999E-2</v>
      </c>
      <c r="F145" s="128">
        <f t="shared" si="14"/>
        <v>6.2949999999999999</v>
      </c>
      <c r="G145" s="122">
        <f t="shared" si="15"/>
        <v>6.4293035155274458E-2</v>
      </c>
      <c r="H145" s="128">
        <f t="shared" si="16"/>
        <v>22139.821</v>
      </c>
      <c r="I145" s="122">
        <f t="shared" si="17"/>
        <v>-0.43733354507141564</v>
      </c>
      <c r="J145" s="128">
        <f t="shared" si="18"/>
        <v>76.493025070640812</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8.83671875E-2</v>
      </c>
      <c r="F146" s="128">
        <f t="shared" si="14"/>
        <v>11.311</v>
      </c>
      <c r="G146" s="122">
        <f t="shared" si="15"/>
        <v>0.1048782226636233</v>
      </c>
      <c r="H146" s="128">
        <f t="shared" si="16"/>
        <v>36115.654999999992</v>
      </c>
      <c r="I146" s="122">
        <f t="shared" si="17"/>
        <v>-0.38230096277308506</v>
      </c>
      <c r="J146" s="128">
        <f t="shared" si="18"/>
        <v>84.256946061548661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7.7945312500000002E-2</v>
      </c>
      <c r="F147" s="128">
        <f t="shared" si="14"/>
        <v>9.9770000000000003</v>
      </c>
      <c r="G147" s="122">
        <f t="shared" si="15"/>
        <v>9.7278898704255434E-2</v>
      </c>
      <c r="H147" s="128">
        <f t="shared" si="16"/>
        <v>33498.766999999993</v>
      </c>
      <c r="I147" s="122">
        <f t="shared" si="17"/>
        <v>-0.42951384002832749</v>
      </c>
      <c r="J147" s="128">
        <f t="shared" si="18"/>
        <v>80.125611554225287</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3.9507812500000003E-2</v>
      </c>
      <c r="F148" s="128">
        <f t="shared" si="14"/>
        <v>5.0570000000000004</v>
      </c>
      <c r="G148" s="122">
        <f t="shared" si="15"/>
        <v>4.264172169660644E-2</v>
      </c>
      <c r="H148" s="128">
        <f t="shared" si="16"/>
        <v>14684.018</v>
      </c>
      <c r="I148" s="122">
        <f t="shared" si="17"/>
        <v>-0.27535722735351131</v>
      </c>
      <c r="J148" s="128">
        <f t="shared" si="18"/>
        <v>92.650603512437812</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7.0429687500000004E-2</v>
      </c>
      <c r="F149" s="128">
        <f t="shared" si="14"/>
        <v>9.0150000000000006</v>
      </c>
      <c r="G149" s="122">
        <f t="shared" si="15"/>
        <v>8.4415721429442619E-2</v>
      </c>
      <c r="H149" s="128">
        <f t="shared" si="16"/>
        <v>29069.229000000003</v>
      </c>
      <c r="I149" s="122">
        <f t="shared" si="17"/>
        <v>-0.56580862947277211</v>
      </c>
      <c r="J149" s="128">
        <f t="shared" si="18"/>
        <v>83.431955928810495</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0.33935156249999998</v>
      </c>
      <c r="F150" s="128">
        <f t="shared" si="14"/>
        <v>43.436999999999998</v>
      </c>
      <c r="G150" s="122">
        <f t="shared" si="15"/>
        <v>0.38498194901817295</v>
      </c>
      <c r="H150" s="128">
        <f t="shared" si="16"/>
        <v>132571.614</v>
      </c>
      <c r="I150" s="122">
        <f t="shared" si="17"/>
        <v>-0.58737042473561241</v>
      </c>
      <c r="J150" s="128">
        <f t="shared" si="18"/>
        <v>88.147395836468419</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0.36457812500000003</v>
      </c>
      <c r="F151" s="128">
        <f t="shared" si="14"/>
        <v>46.666000000000004</v>
      </c>
      <c r="G151" s="122">
        <f t="shared" si="15"/>
        <v>0.40192443910116799</v>
      </c>
      <c r="H151" s="128">
        <f t="shared" si="16"/>
        <v>138405.89600000001</v>
      </c>
      <c r="I151" s="122">
        <f t="shared" si="17"/>
        <v>-0.5594154784890033</v>
      </c>
      <c r="J151" s="128">
        <f t="shared" si="18"/>
        <v>90.708125590798545</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0.37458593750000008</v>
      </c>
      <c r="F152" s="128">
        <f t="shared" si="14"/>
        <v>47.94700000000001</v>
      </c>
      <c r="G152" s="122">
        <f t="shared" si="15"/>
        <v>0.44306829230045469</v>
      </c>
      <c r="H152" s="128">
        <f t="shared" si="16"/>
        <v>152574.11099999998</v>
      </c>
      <c r="I152" s="122">
        <f t="shared" si="17"/>
        <v>-0.62600588695935733</v>
      </c>
      <c r="J152" s="128">
        <f t="shared" si="18"/>
        <v>84.543611901251751</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0.36193750000000002</v>
      </c>
      <c r="F153" s="128">
        <f t="shared" si="14"/>
        <v>46.328000000000003</v>
      </c>
      <c r="G153" s="122">
        <f t="shared" si="15"/>
        <v>0.37604821145435852</v>
      </c>
      <c r="H153" s="128">
        <f t="shared" si="16"/>
        <v>129495.20999999999</v>
      </c>
      <c r="I153" s="122">
        <f t="shared" si="17"/>
        <v>-0.60857776837715205</v>
      </c>
      <c r="J153" s="128">
        <f t="shared" si="18"/>
        <v>96.247632344856626</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0.41805468749999997</v>
      </c>
      <c r="F154" s="128">
        <f t="shared" si="14"/>
        <v>53.510999999999996</v>
      </c>
      <c r="G154" s="122">
        <f t="shared" si="15"/>
        <v>0.46382709854279563</v>
      </c>
      <c r="H154" s="128">
        <f t="shared" si="16"/>
        <v>159722.57200000001</v>
      </c>
      <c r="I154" s="122">
        <f t="shared" si="17"/>
        <v>-0.59038855857536787</v>
      </c>
      <c r="J154" s="128">
        <f t="shared" si="18"/>
        <v>90.131578946853523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0.61193750000000002</v>
      </c>
      <c r="F155" s="128">
        <f t="shared" si="14"/>
        <v>78.328000000000003</v>
      </c>
      <c r="G155" s="122">
        <f t="shared" si="15"/>
        <v>0.5511633677742348</v>
      </c>
      <c r="H155" s="128">
        <f t="shared" si="16"/>
        <v>189797.51499999996</v>
      </c>
      <c r="I155" s="122">
        <f t="shared" si="17"/>
        <v>0.56360548417955858</v>
      </c>
      <c r="J155" s="128">
        <f t="shared" si="18"/>
        <v>111.02651877449506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0.54702343750000004</v>
      </c>
      <c r="F156" s="128">
        <f t="shared" si="14"/>
        <v>70.019000000000005</v>
      </c>
      <c r="G156" s="122">
        <f t="shared" si="15"/>
        <v>0.49322110710365374</v>
      </c>
      <c r="H156" s="128">
        <f t="shared" si="16"/>
        <v>169844.63399999999</v>
      </c>
      <c r="I156" s="122">
        <f t="shared" si="17"/>
        <v>0.50729965520571052</v>
      </c>
      <c r="J156" s="128">
        <f t="shared" si="18"/>
        <v>110.90835927770613</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0.54745312499999998</v>
      </c>
      <c r="F157" s="128">
        <f t="shared" si="14"/>
        <v>70.073999999999998</v>
      </c>
      <c r="G157" s="122">
        <f t="shared" si="15"/>
        <v>0.45963988639729592</v>
      </c>
      <c r="H157" s="128">
        <f t="shared" si="16"/>
        <v>158280.67200000002</v>
      </c>
      <c r="I157" s="122">
        <f t="shared" si="17"/>
        <v>0.58346547179434793</v>
      </c>
      <c r="J157" s="128">
        <f t="shared" si="18"/>
        <v>119.10479077240079</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0.59840625000000003</v>
      </c>
      <c r="F158" s="128">
        <f t="shared" si="14"/>
        <v>76.596000000000004</v>
      </c>
      <c r="G158" s="122">
        <f t="shared" si="15"/>
        <v>0.58125503400530854</v>
      </c>
      <c r="H158" s="128">
        <f t="shared" si="16"/>
        <v>200159.82100000003</v>
      </c>
      <c r="I158" s="122">
        <f t="shared" si="17"/>
        <v>0.55679109544307059</v>
      </c>
      <c r="J158" s="128">
        <f t="shared" si="18"/>
        <v>102.95072128261944</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0.51125781250000002</v>
      </c>
      <c r="F159" s="128">
        <f t="shared" si="14"/>
        <v>65.441000000000003</v>
      </c>
      <c r="G159" s="122">
        <f t="shared" si="15"/>
        <v>0.45169437620151126</v>
      </c>
      <c r="H159" s="128">
        <f t="shared" si="16"/>
        <v>155544.57200000001</v>
      </c>
      <c r="I159" s="122">
        <f t="shared" si="17"/>
        <v>0.59841152776733519</v>
      </c>
      <c r="J159" s="128">
        <f t="shared" si="18"/>
        <v>113.18666767547181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4.3562500000000004E-2</v>
      </c>
      <c r="F160" s="128">
        <f t="shared" si="14"/>
        <v>5.5760000000000005</v>
      </c>
      <c r="G160" s="122">
        <f t="shared" si="15"/>
        <v>5.268175271084162E-2</v>
      </c>
      <c r="H160" s="128">
        <f t="shared" si="16"/>
        <v>18141.382999999998</v>
      </c>
      <c r="I160" s="122">
        <f t="shared" si="17"/>
        <v>-0.46008259471171076</v>
      </c>
      <c r="J160" s="128">
        <f t="shared" si="18"/>
        <v>82.689921573233988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0.15028125000000001</v>
      </c>
      <c r="F161" s="128">
        <f t="shared" si="14"/>
        <v>19.236000000000001</v>
      </c>
      <c r="G161" s="122">
        <f t="shared" si="15"/>
        <v>0.15599186602315032</v>
      </c>
      <c r="H161" s="128">
        <f t="shared" si="16"/>
        <v>53717.046999999999</v>
      </c>
      <c r="I161" s="122">
        <f t="shared" si="17"/>
        <v>-8.7302385500624705E-2</v>
      </c>
      <c r="J161" s="128">
        <f t="shared" si="18"/>
        <v>96.339157823586248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5.6609374999999997E-2</v>
      </c>
      <c r="F162" s="128">
        <f t="shared" si="14"/>
        <v>7.2459999999999996</v>
      </c>
      <c r="G162" s="122">
        <f t="shared" si="15"/>
        <v>7.2341385999454069E-2</v>
      </c>
      <c r="H162" s="128">
        <f t="shared" si="16"/>
        <v>24911.335000000006</v>
      </c>
      <c r="I162" s="122">
        <f t="shared" si="17"/>
        <v>-0.35369874285823888</v>
      </c>
      <c r="J162" s="128">
        <f t="shared" si="18"/>
        <v>78.253097059029528</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8.7804687499999992E-2</v>
      </c>
      <c r="F163" s="128">
        <f t="shared" si="14"/>
        <v>11.238999999999999</v>
      </c>
      <c r="G163" s="122">
        <f t="shared" si="15"/>
        <v>0.11770483043809059</v>
      </c>
      <c r="H163" s="128">
        <f t="shared" si="16"/>
        <v>40532.6</v>
      </c>
      <c r="I163" s="122">
        <f t="shared" si="17"/>
        <v>-0.54878208937563777</v>
      </c>
      <c r="J163" s="128">
        <f t="shared" si="18"/>
        <v>74.597352694189368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0.17742187500000001</v>
      </c>
      <c r="F164" s="128">
        <f t="shared" si="14"/>
        <v>22.71</v>
      </c>
      <c r="G164" s="122">
        <f t="shared" si="15"/>
        <v>0.18513943338037742</v>
      </c>
      <c r="H164" s="128">
        <f t="shared" si="16"/>
        <v>63754.24500000001</v>
      </c>
      <c r="I164" s="122">
        <f t="shared" si="17"/>
        <v>-0.26967452891511312</v>
      </c>
      <c r="J164" s="128">
        <f t="shared" si="18"/>
        <v>95.831488603229474</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0.23857031250000005</v>
      </c>
      <c r="F165" s="128">
        <f t="shared" si="14"/>
        <v>30.537000000000006</v>
      </c>
      <c r="G165" s="122">
        <f t="shared" si="15"/>
        <v>0.20978183169840689</v>
      </c>
      <c r="H165" s="128">
        <f t="shared" si="16"/>
        <v>72240.051999999996</v>
      </c>
      <c r="I165" s="122">
        <f t="shared" si="17"/>
        <v>0.63966362179272751</v>
      </c>
      <c r="J165" s="128">
        <f t="shared" si="18"/>
        <v>113.7230572202177</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0.13634374999999999</v>
      </c>
      <c r="F166" s="128">
        <f t="shared" si="14"/>
        <v>17.451999999999998</v>
      </c>
      <c r="G166" s="122">
        <f t="shared" si="15"/>
        <v>0.11245917039824832</v>
      </c>
      <c r="H166" s="128">
        <f t="shared" si="16"/>
        <v>38726.214999999997</v>
      </c>
      <c r="I166" s="122">
        <f t="shared" si="17"/>
        <v>0.46821691181495773</v>
      </c>
      <c r="J166" s="128">
        <f t="shared" si="18"/>
        <v>121.2384454884114</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0.1100078125</v>
      </c>
      <c r="F167" s="128">
        <f t="shared" si="14"/>
        <v>14.081</v>
      </c>
      <c r="G167" s="122">
        <f t="shared" si="15"/>
        <v>9.4001954361449411E-2</v>
      </c>
      <c r="H167" s="128">
        <f t="shared" si="16"/>
        <v>32370.324999999997</v>
      </c>
      <c r="I167" s="122">
        <f t="shared" si="17"/>
        <v>0.28555025318012706</v>
      </c>
      <c r="J167" s="128">
        <f t="shared" si="18"/>
        <v>117.02715464511093</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0.84167187500000007</v>
      </c>
      <c r="F168" s="128">
        <f t="shared" si="14"/>
        <v>107.73400000000001</v>
      </c>
      <c r="G168" s="122">
        <f t="shared" si="15"/>
        <v>0.83938482335244124</v>
      </c>
      <c r="H168" s="128">
        <f t="shared" si="16"/>
        <v>289048.87899999996</v>
      </c>
      <c r="I168" s="122">
        <f t="shared" si="17"/>
        <v>-5.7620889100247763E-2</v>
      </c>
      <c r="J168" s="128">
        <f t="shared" si="18"/>
        <v>100.27246759578337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4.9570312500000005E-2</v>
      </c>
      <c r="F169" s="128">
        <f t="shared" si="14"/>
        <v>6.3450000000000006</v>
      </c>
      <c r="G169" s="122">
        <f t="shared" si="15"/>
        <v>4.9000816011244112E-2</v>
      </c>
      <c r="H169" s="128">
        <f t="shared" si="16"/>
        <v>16873.823</v>
      </c>
      <c r="I169" s="122">
        <f t="shared" si="17"/>
        <v>5.8486768419327206E-2</v>
      </c>
      <c r="J169" s="128">
        <f t="shared" si="18"/>
        <v>101.16221837739438</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8.1398437500000004E-2</v>
      </c>
      <c r="F170" s="128">
        <f t="shared" si="14"/>
        <v>10.419</v>
      </c>
      <c r="G170" s="122">
        <f t="shared" si="15"/>
        <v>8.3300428623699754E-2</v>
      </c>
      <c r="H170" s="128">
        <f t="shared" si="16"/>
        <v>28685.168999999998</v>
      </c>
      <c r="I170" s="122">
        <f t="shared" si="17"/>
        <v>8.256350877309292E-3</v>
      </c>
      <c r="J170" s="128">
        <f t="shared" si="18"/>
        <v>97.716709079263225</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2.77578125E-2</v>
      </c>
      <c r="F171" s="128">
        <f t="shared" si="14"/>
        <v>3.5529999999999999</v>
      </c>
      <c r="G171" s="122">
        <f t="shared" si="15"/>
        <v>2.8529173127965664E-2</v>
      </c>
      <c r="H171" s="128">
        <f t="shared" si="16"/>
        <v>9824.2489999999998</v>
      </c>
      <c r="I171" s="122">
        <f t="shared" si="17"/>
        <v>9.5708596056391246E-2</v>
      </c>
      <c r="J171" s="128">
        <f t="shared" si="18"/>
        <v>97.296239100566368</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0.95348437500000005</v>
      </c>
      <c r="F172" s="128">
        <f t="shared" si="14"/>
        <v>122.04600000000001</v>
      </c>
      <c r="G172" s="122">
        <f t="shared" si="15"/>
        <v>0.93777282943913021</v>
      </c>
      <c r="H172" s="128">
        <f t="shared" si="16"/>
        <v>322929.576</v>
      </c>
      <c r="I172" s="122">
        <f t="shared" si="17"/>
        <v>0.22895435230721989</v>
      </c>
      <c r="J172" s="128">
        <f t="shared" si="18"/>
        <v>101.67541061839749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1.07265625E-2</v>
      </c>
      <c r="F173" s="128">
        <f t="shared" si="14"/>
        <v>1.373</v>
      </c>
      <c r="G173" s="122">
        <f t="shared" si="15"/>
        <v>1.179429547157319E-2</v>
      </c>
      <c r="H173" s="128">
        <f t="shared" si="16"/>
        <v>4061.4600000000005</v>
      </c>
      <c r="I173" s="122">
        <f t="shared" si="17"/>
        <v>-0.23682217407990699</v>
      </c>
      <c r="J173" s="128">
        <f t="shared" si="18"/>
        <v>90.947038980440524</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2.46640625E-2</v>
      </c>
      <c r="F174" s="128">
        <f t="shared" si="14"/>
        <v>3.157</v>
      </c>
      <c r="G174" s="122">
        <f t="shared" si="15"/>
        <v>3.2582733666707324E-2</v>
      </c>
      <c r="H174" s="128">
        <f t="shared" si="16"/>
        <v>11220.125</v>
      </c>
      <c r="I174" s="122">
        <f t="shared" si="17"/>
        <v>-0.20996957233004604</v>
      </c>
      <c r="J174" s="128">
        <f t="shared" si="18"/>
        <v>75.69672561023161</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7.1171875000000002E-3</v>
      </c>
      <c r="F175" s="128">
        <f t="shared" si="14"/>
        <v>0.91100000000000003</v>
      </c>
      <c r="G175" s="122">
        <f t="shared" si="15"/>
        <v>1.2716873137839107E-2</v>
      </c>
      <c r="H175" s="128">
        <f t="shared" si="16"/>
        <v>4379.1569999999992</v>
      </c>
      <c r="I175" s="122">
        <f t="shared" si="17"/>
        <v>-0.25754701901999899</v>
      </c>
      <c r="J175" s="128">
        <f t="shared" si="18"/>
        <v>55.966489740491163</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4.2500000000000003E-3</v>
      </c>
      <c r="F176" s="128">
        <f t="shared" si="14"/>
        <v>0.54400000000000004</v>
      </c>
      <c r="G176" s="122">
        <f t="shared" si="15"/>
        <v>4.8937936682173777E-3</v>
      </c>
      <c r="H176" s="128">
        <f t="shared" si="16"/>
        <v>1685.2169999999999</v>
      </c>
      <c r="I176" s="122">
        <f t="shared" si="17"/>
        <v>-0.14970224695372353</v>
      </c>
      <c r="J176" s="128">
        <f t="shared" si="18"/>
        <v>86.844691217807579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0.93198437499999986</v>
      </c>
      <c r="F177" s="128">
        <f t="shared" si="14"/>
        <v>119.29399999999998</v>
      </c>
      <c r="G177" s="122">
        <f t="shared" si="15"/>
        <v>0.91786566886786447</v>
      </c>
      <c r="H177" s="128">
        <f t="shared" si="16"/>
        <v>316074.38600000006</v>
      </c>
      <c r="I177" s="122">
        <f t="shared" si="17"/>
        <v>0.29273249681483993</v>
      </c>
      <c r="J177" s="128">
        <f t="shared" si="18"/>
        <v>101.53821050410896</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1.2867187500000002E-2</v>
      </c>
      <c r="F178" s="128">
        <f t="shared" si="14"/>
        <v>1.6470000000000002</v>
      </c>
      <c r="G178" s="122">
        <f t="shared" si="15"/>
        <v>1.6008598609586536E-2</v>
      </c>
      <c r="H178" s="128">
        <f t="shared" si="16"/>
        <v>5512.6890000000003</v>
      </c>
      <c r="I178" s="122">
        <f t="shared" si="17"/>
        <v>-0.50592019573344649</v>
      </c>
      <c r="J178" s="128">
        <f t="shared" si="18"/>
        <v>80.376726369381629</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2.7421874999999998E-3</v>
      </c>
      <c r="F179" s="128">
        <f t="shared" si="14"/>
        <v>0.35099999999999998</v>
      </c>
      <c r="G179" s="122">
        <f t="shared" si="15"/>
        <v>2.2442254862671987E-3</v>
      </c>
      <c r="H179" s="128">
        <f t="shared" si="16"/>
        <v>772.81700000000001</v>
      </c>
      <c r="I179" s="122">
        <f t="shared" si="17"/>
        <v>0.11802407725579792</v>
      </c>
      <c r="J179" s="128">
        <f t="shared" si="18"/>
        <v>122.18859097625958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4.1484375000000002E-3</v>
      </c>
      <c r="F180" s="128">
        <f t="shared" si="14"/>
        <v>0.53100000000000003</v>
      </c>
      <c r="G180" s="122">
        <f t="shared" si="15"/>
        <v>4.2483665255344727E-3</v>
      </c>
      <c r="H180" s="128">
        <f t="shared" si="16"/>
        <v>1462.9590000000001</v>
      </c>
      <c r="I180" s="122">
        <f t="shared" si="17"/>
        <v>-2.5116162767078138E-2</v>
      </c>
      <c r="J180" s="128">
        <f t="shared" si="18"/>
        <v>97.647824759613911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1.4578125000000001E-2</v>
      </c>
      <c r="F181" s="128">
        <f t="shared" si="14"/>
        <v>1.8660000000000001</v>
      </c>
      <c r="G181" s="122">
        <f t="shared" si="15"/>
        <v>1.8297391087182528E-2</v>
      </c>
      <c r="H181" s="128">
        <f t="shared" si="16"/>
        <v>6300.853000000001</v>
      </c>
      <c r="I181" s="122">
        <f t="shared" si="17"/>
        <v>-0.2233142811651819</v>
      </c>
      <c r="J181" s="128">
        <f t="shared" si="18"/>
        <v>79.673243745727746</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7.4531250000000014E-3</v>
      </c>
      <c r="F182" s="128">
        <f t="shared" si="14"/>
        <v>0.95400000000000018</v>
      </c>
      <c r="G182" s="122">
        <f t="shared" si="15"/>
        <v>8.2434094750230853E-3</v>
      </c>
      <c r="H182" s="128">
        <f t="shared" si="16"/>
        <v>2838.6839999999997</v>
      </c>
      <c r="I182" s="122">
        <f t="shared" si="17"/>
        <v>-0.25256881255228331</v>
      </c>
      <c r="J182" s="128">
        <f t="shared" si="18"/>
        <v>90.41313576114851</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2.62734375E-2</v>
      </c>
      <c r="F183" s="128">
        <f t="shared" si="14"/>
        <v>3.363</v>
      </c>
      <c r="G183" s="122">
        <f t="shared" si="15"/>
        <v>3.3192413128197977E-2</v>
      </c>
      <c r="H183" s="128">
        <f t="shared" si="16"/>
        <v>11430.072999999999</v>
      </c>
      <c r="I183" s="122">
        <f t="shared" si="17"/>
        <v>-0.28450987151377211</v>
      </c>
      <c r="J183" s="128">
        <f t="shared" si="18"/>
        <v>79.154948447179649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0.48206250000000006</v>
      </c>
      <c r="F184" s="128">
        <f t="shared" si="14"/>
        <v>61.704000000000008</v>
      </c>
      <c r="G184" s="122">
        <f t="shared" si="15"/>
        <v>0.4366581145203538</v>
      </c>
      <c r="H184" s="128">
        <f t="shared" si="16"/>
        <v>150366.715</v>
      </c>
      <c r="I184" s="122">
        <f t="shared" si="17"/>
        <v>0.51717090705091218</v>
      </c>
      <c r="J184" s="128">
        <f t="shared" si="18"/>
        <v>110.39815452176369</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5.2499999999999995E-3</v>
      </c>
      <c r="F185" s="128">
        <f t="shared" si="14"/>
        <v>0.67199999999999993</v>
      </c>
      <c r="G185" s="122">
        <f t="shared" si="15"/>
        <v>4.0487864373704103E-3</v>
      </c>
      <c r="H185" s="128">
        <f t="shared" si="16"/>
        <v>1394.2319999999997</v>
      </c>
      <c r="I185" s="122">
        <f t="shared" si="17"/>
        <v>8.3426764978367846E-2</v>
      </c>
      <c r="J185" s="128">
        <f t="shared" si="18"/>
        <v>129.66848415471745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3.2187500000000003E-3</v>
      </c>
      <c r="F186" s="128">
        <f t="shared" si="14"/>
        <v>0.41200000000000003</v>
      </c>
      <c r="G186" s="122">
        <f t="shared" si="15"/>
        <v>3.3570905859599594E-3</v>
      </c>
      <c r="H186" s="128">
        <f t="shared" si="16"/>
        <v>1156.0409999999997</v>
      </c>
      <c r="I186" s="122">
        <f t="shared" si="17"/>
        <v>-0.15081190480876888</v>
      </c>
      <c r="J186" s="128">
        <f t="shared" si="18"/>
        <v>95.879152426254805</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9.2265625000000004E-3</v>
      </c>
      <c r="F187" s="128">
        <f t="shared" si="14"/>
        <v>1.181</v>
      </c>
      <c r="G187" s="122">
        <f t="shared" si="15"/>
        <v>1.6552404764808716E-2</v>
      </c>
      <c r="H187" s="128">
        <f t="shared" si="16"/>
        <v>5699.9530000000004</v>
      </c>
      <c r="I187" s="122">
        <f t="shared" si="17"/>
        <v>-0.20873960189260524</v>
      </c>
      <c r="J187" s="128">
        <f t="shared" si="18"/>
        <v>55.74152294545236</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9.1484374999999986E-3</v>
      </c>
      <c r="F188" s="128">
        <f t="shared" si="14"/>
        <v>1.1709999999999998</v>
      </c>
      <c r="G188" s="122">
        <f t="shared" si="15"/>
        <v>9.6218818787424717E-3</v>
      </c>
      <c r="H188" s="128">
        <f t="shared" si="16"/>
        <v>3313.3719999999998</v>
      </c>
      <c r="I188" s="122">
        <f t="shared" si="17"/>
        <v>-7.1143665681766902E-2</v>
      </c>
      <c r="J188" s="128">
        <f t="shared" si="18"/>
        <v>95.079503316409969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3.1953125000000002E-3</v>
      </c>
      <c r="F189" s="128">
        <f t="shared" si="14"/>
        <v>0.40900000000000003</v>
      </c>
      <c r="G189" s="122">
        <f t="shared" si="15"/>
        <v>3.2523275196162131E-3</v>
      </c>
      <c r="H189" s="128">
        <f t="shared" si="16"/>
        <v>1119.9649999999999</v>
      </c>
      <c r="I189" s="122">
        <f t="shared" si="17"/>
        <v>9.8201949734871615E-3</v>
      </c>
      <c r="J189" s="128">
        <f t="shared" si="18"/>
        <v>98.24694717022409</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8.1250000000000003E-3</v>
      </c>
      <c r="F190" s="128">
        <f t="shared" si="14"/>
        <v>1.04</v>
      </c>
      <c r="G190" s="122">
        <f t="shared" si="15"/>
        <v>9.6768943947868214E-3</v>
      </c>
      <c r="H190" s="128">
        <f t="shared" si="16"/>
        <v>3332.3160000000003</v>
      </c>
      <c r="I190" s="122">
        <f t="shared" si="17"/>
        <v>-0.47979711034867573</v>
      </c>
      <c r="J190" s="128">
        <f t="shared" si="18"/>
        <v>83.96288797340948</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0.48010156249999997</v>
      </c>
      <c r="F191" s="128">
        <f t="shared" si="14"/>
        <v>61.452999999999996</v>
      </c>
      <c r="G191" s="122">
        <f t="shared" si="15"/>
        <v>0.51704123905935095</v>
      </c>
      <c r="H191" s="128">
        <f t="shared" si="16"/>
        <v>178047.28699999998</v>
      </c>
      <c r="I191" s="122">
        <f t="shared" si="17"/>
        <v>-0.31173323538118219</v>
      </c>
      <c r="J191" s="128">
        <f t="shared" si="18"/>
        <v>92.855564746333371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0.50913281249999998</v>
      </c>
      <c r="F192" s="128">
        <f t="shared" si="14"/>
        <v>65.168999999999997</v>
      </c>
      <c r="G192" s="122">
        <f t="shared" si="15"/>
        <v>0.29350770999947728</v>
      </c>
      <c r="H192" s="128">
        <f t="shared" si="16"/>
        <v>101071.728</v>
      </c>
      <c r="I192" s="122">
        <f t="shared" si="17"/>
        <v>0.67888511366709425</v>
      </c>
      <c r="J192" s="128">
        <f t="shared" si="18"/>
        <v>173.46488530093697</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8.580468749999999E-2</v>
      </c>
      <c r="F193" s="128">
        <f t="shared" si="14"/>
        <v>10.982999999999999</v>
      </c>
      <c r="G193" s="122">
        <f t="shared" si="15"/>
        <v>0.13181830827220509</v>
      </c>
      <c r="H193" s="128">
        <f t="shared" si="16"/>
        <v>45392.688999999998</v>
      </c>
      <c r="I193" s="122">
        <f t="shared" si="17"/>
        <v>-0.30126755765985264</v>
      </c>
      <c r="J193" s="128">
        <f t="shared" si="18"/>
        <v>65.093148762623414</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0.28946874999999994</v>
      </c>
      <c r="F194" s="128">
        <f t="shared" si="14"/>
        <v>37.051999999999992</v>
      </c>
      <c r="G194" s="122">
        <f t="shared" si="15"/>
        <v>0.35478123929166738</v>
      </c>
      <c r="H194" s="128">
        <f t="shared" si="16"/>
        <v>122171.758</v>
      </c>
      <c r="I194" s="122">
        <f t="shared" si="17"/>
        <v>-6.9555361207292637E-2</v>
      </c>
      <c r="J194" s="128">
        <f t="shared" si="18"/>
        <v>81.590771422393686</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0.1156171875</v>
      </c>
      <c r="F195" s="128">
        <f t="shared" si="14"/>
        <v>14.798999999999999</v>
      </c>
      <c r="G195" s="122">
        <f t="shared" si="15"/>
        <v>0.22008117133912963</v>
      </c>
      <c r="H195" s="128">
        <f t="shared" si="16"/>
        <v>75786.712</v>
      </c>
      <c r="I195" s="122">
        <f t="shared" si="17"/>
        <v>-0.37265176050582588</v>
      </c>
      <c r="J195" s="128">
        <f t="shared" si="18"/>
        <v>52.533884110350371</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0.48478124999999994</v>
      </c>
      <c r="F196" s="128">
        <f t="shared" si="14"/>
        <v>62.051999999999992</v>
      </c>
      <c r="G196" s="122">
        <f t="shared" si="15"/>
        <v>0.38643580517949344</v>
      </c>
      <c r="H196" s="128">
        <f t="shared" si="16"/>
        <v>133072.261</v>
      </c>
      <c r="I196" s="122">
        <f t="shared" si="17"/>
        <v>0.52667100484728291</v>
      </c>
      <c r="J196" s="128">
        <f t="shared" si="18"/>
        <v>125.44936144693595</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0.29504687500000004</v>
      </c>
      <c r="F197" s="128">
        <f t="shared" si="14"/>
        <v>37.766000000000005</v>
      </c>
      <c r="G197" s="122">
        <f t="shared" si="15"/>
        <v>0.27757508465027669</v>
      </c>
      <c r="H197" s="128">
        <f t="shared" si="16"/>
        <v>95585.200999999986</v>
      </c>
      <c r="I197" s="122">
        <f t="shared" si="17"/>
        <v>0.30520277239380317</v>
      </c>
      <c r="J197" s="128">
        <f t="shared" si="18"/>
        <v>106.29443754713665</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7.1640625000000003E-3</v>
      </c>
      <c r="F198" s="128">
        <f t="shared" si="14"/>
        <v>0.91700000000000004</v>
      </c>
      <c r="G198" s="122">
        <f t="shared" si="15"/>
        <v>7.6805708013172351E-3</v>
      </c>
      <c r="H198" s="128">
        <f t="shared" si="16"/>
        <v>2644.8660000000004</v>
      </c>
      <c r="I198" s="122">
        <f t="shared" si="17"/>
        <v>-0.28614489461834924</v>
      </c>
      <c r="J198" s="128">
        <f t="shared" si="18"/>
        <v>93.275131306274105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0.13792187500000003</v>
      </c>
      <c r="F199" s="128">
        <f t="shared" si="14"/>
        <v>17.654000000000003</v>
      </c>
      <c r="G199" s="122">
        <f t="shared" si="15"/>
        <v>0.16752396633735822</v>
      </c>
      <c r="H199" s="128">
        <f t="shared" si="16"/>
        <v>57688.218000000001</v>
      </c>
      <c r="I199" s="122">
        <f t="shared" si="17"/>
        <v>-0.24009482001127055</v>
      </c>
      <c r="J199" s="128">
        <f t="shared" si="18"/>
        <v>82.32963797087649</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7.5203124999999996E-2</v>
      </c>
      <c r="F200" s="128">
        <f t="shared" si="14"/>
        <v>9.6259999999999994</v>
      </c>
      <c r="G200" s="122">
        <f t="shared" si="15"/>
        <v>0.16080312639752808</v>
      </c>
      <c r="H200" s="128">
        <f t="shared" si="16"/>
        <v>55373.842999999972</v>
      </c>
      <c r="I200" s="122">
        <f t="shared" si="17"/>
        <v>-0.32074660241833536</v>
      </c>
      <c r="J200" s="128">
        <f t="shared" si="18"/>
        <v>46.767203278179572</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4.4531250000000008E-2</v>
      </c>
      <c r="F201" s="128">
        <f t="shared" ref="F201:F264" si="20">SUMPRODUCT($K$2:$AI$2,$K201:$AI201)</f>
        <v>5.7000000000000011</v>
      </c>
      <c r="G201" s="122">
        <f t="shared" ref="G201:G264" si="21">SUMPRODUCT($K$3:$AI$3,$K201:$AI201)/$J$3</f>
        <v>6.5015161546994701E-2</v>
      </c>
      <c r="H201" s="128">
        <f t="shared" ref="H201:H264" si="22">SUMPRODUCT($K$3:$AI$3,$K201:$AI201)</f>
        <v>22388.491000000002</v>
      </c>
      <c r="I201" s="122">
        <f t="shared" ref="I201:I264" si="23">CORREL($K$4:$AI$4,$K201:$AI201)</f>
        <v>-0.25464503522064014</v>
      </c>
      <c r="J201" s="128">
        <f t="shared" si="18"/>
        <v>68.49363893037723</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0.16569531250000002</v>
      </c>
      <c r="F202" s="128">
        <f t="shared" si="20"/>
        <v>21.209000000000003</v>
      </c>
      <c r="G202" s="122">
        <f t="shared" si="21"/>
        <v>0.23300681558145886</v>
      </c>
      <c r="H202" s="128">
        <f t="shared" si="22"/>
        <v>80237.761000000013</v>
      </c>
      <c r="I202" s="122">
        <f t="shared" si="23"/>
        <v>-0.52156763064687262</v>
      </c>
      <c r="J202" s="128">
        <f t="shared" ref="J202:J265" si="24">$E202/$G202*100</f>
        <v>71.11178790479336</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0.38872656249999998</v>
      </c>
      <c r="F203" s="128">
        <f t="shared" si="20"/>
        <v>49.756999999999998</v>
      </c>
      <c r="G203" s="122">
        <f t="shared" si="21"/>
        <v>0.44726367907816866</v>
      </c>
      <c r="H203" s="128">
        <f t="shared" si="22"/>
        <v>154018.826</v>
      </c>
      <c r="I203" s="122">
        <f t="shared" si="23"/>
        <v>-0.13975732301891974</v>
      </c>
      <c r="J203" s="128">
        <f t="shared" si="24"/>
        <v>86.91216852242141</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0.29310937500000001</v>
      </c>
      <c r="F204" s="128">
        <f t="shared" si="20"/>
        <v>37.518000000000001</v>
      </c>
      <c r="G204" s="122">
        <f t="shared" si="21"/>
        <v>0.19577649422984222</v>
      </c>
      <c r="H204" s="128">
        <f t="shared" si="22"/>
        <v>67417.202000000005</v>
      </c>
      <c r="I204" s="122">
        <f t="shared" si="23"/>
        <v>0.60379774425536881</v>
      </c>
      <c r="J204" s="128">
        <f t="shared" si="24"/>
        <v>149.71632634093891</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0.1068515625</v>
      </c>
      <c r="F205" s="128">
        <f t="shared" si="20"/>
        <v>13.677</v>
      </c>
      <c r="G205" s="122">
        <f t="shared" si="21"/>
        <v>5.854904198537568E-2</v>
      </c>
      <c r="H205" s="128">
        <f t="shared" si="22"/>
        <v>20161.830999999998</v>
      </c>
      <c r="I205" s="122">
        <f t="shared" si="23"/>
        <v>0.69778738427657705</v>
      </c>
      <c r="J205" s="128">
        <f t="shared" si="24"/>
        <v>182.49924999061346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2.6671874999999998E-2</v>
      </c>
      <c r="F206" s="128">
        <f t="shared" si="20"/>
        <v>3.4139999999999997</v>
      </c>
      <c r="G206" s="122">
        <f t="shared" si="21"/>
        <v>0.1032161123017325</v>
      </c>
      <c r="H206" s="128">
        <f t="shared" si="22"/>
        <v>35543.294000000002</v>
      </c>
      <c r="I206" s="122">
        <f t="shared" si="23"/>
        <v>-0.30434304348650854</v>
      </c>
      <c r="J206" s="128">
        <f t="shared" si="24"/>
        <v>25.840805669980949</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5.1953124999999996E-2</v>
      </c>
      <c r="F207" s="128">
        <f t="shared" si="20"/>
        <v>6.6499999999999995</v>
      </c>
      <c r="G207" s="122">
        <f t="shared" si="21"/>
        <v>0.13243182676168405</v>
      </c>
      <c r="H207" s="128">
        <f t="shared" si="22"/>
        <v>45603.958999999995</v>
      </c>
      <c r="I207" s="122">
        <f t="shared" si="23"/>
        <v>-0.41231178568871246</v>
      </c>
      <c r="J207" s="128">
        <f t="shared" si="24"/>
        <v>39.230090130442399</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0.16523437500000002</v>
      </c>
      <c r="F208" s="128">
        <f t="shared" si="20"/>
        <v>21.150000000000002</v>
      </c>
      <c r="G208" s="122">
        <f t="shared" si="21"/>
        <v>0.2541451425551316</v>
      </c>
      <c r="H208" s="128">
        <f t="shared" si="22"/>
        <v>87516.913000000015</v>
      </c>
      <c r="I208" s="122">
        <f t="shared" si="23"/>
        <v>-0.33641539948370031</v>
      </c>
      <c r="J208" s="128">
        <f t="shared" si="24"/>
        <v>65.015751762462187</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0.37943750000000004</v>
      </c>
      <c r="F209" s="128">
        <f t="shared" si="20"/>
        <v>48.568000000000005</v>
      </c>
      <c r="G209" s="122">
        <f t="shared" si="21"/>
        <v>0.33113147364080403</v>
      </c>
      <c r="H209" s="128">
        <f t="shared" si="22"/>
        <v>114027.772</v>
      </c>
      <c r="I209" s="122">
        <f t="shared" si="23"/>
        <v>0.22105588925225864</v>
      </c>
      <c r="J209" s="128">
        <f t="shared" si="24"/>
        <v>114.58817122639213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0.19023437499999998</v>
      </c>
      <c r="F210" s="128">
        <f t="shared" si="20"/>
        <v>24.349999999999998</v>
      </c>
      <c r="G210" s="122">
        <f t="shared" si="21"/>
        <v>0.10414279035190122</v>
      </c>
      <c r="H210" s="128">
        <f t="shared" si="22"/>
        <v>35862.402999999998</v>
      </c>
      <c r="I210" s="122">
        <f t="shared" si="23"/>
        <v>0.57855703010201687</v>
      </c>
      <c r="J210" s="128">
        <f t="shared" si="24"/>
        <v>182.66686955207658</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8.8289062500000015E-2</v>
      </c>
      <c r="F211" s="128">
        <f t="shared" si="20"/>
        <v>11.301000000000002</v>
      </c>
      <c r="G211" s="122">
        <f t="shared" si="21"/>
        <v>3.8617874421387047E-2</v>
      </c>
      <c r="H211" s="128">
        <f t="shared" si="22"/>
        <v>13298.374</v>
      </c>
      <c r="I211" s="122">
        <f t="shared" si="23"/>
        <v>0.58170351192383996</v>
      </c>
      <c r="J211" s="128">
        <f t="shared" si="24"/>
        <v>228.62227355295471</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9.862499999999999E-2</v>
      </c>
      <c r="F212" s="128">
        <f t="shared" si="20"/>
        <v>12.623999999999999</v>
      </c>
      <c r="G212" s="122">
        <f t="shared" si="21"/>
        <v>3.6489534147602198E-2</v>
      </c>
      <c r="H212" s="128">
        <f t="shared" si="22"/>
        <v>12565.462999999998</v>
      </c>
      <c r="I212" s="122">
        <f t="shared" si="23"/>
        <v>0.22528834881394688</v>
      </c>
      <c r="J212" s="128">
        <f t="shared" si="24"/>
        <v>270.28297922647181</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0.14522656250000002</v>
      </c>
      <c r="F213" s="128">
        <f t="shared" si="20"/>
        <v>18.589000000000002</v>
      </c>
      <c r="G213" s="122">
        <f t="shared" si="21"/>
        <v>0.15845168400327569</v>
      </c>
      <c r="H213" s="128">
        <f t="shared" si="22"/>
        <v>54564.10500000001</v>
      </c>
      <c r="I213" s="122">
        <f t="shared" si="23"/>
        <v>-0.26132933740396053</v>
      </c>
      <c r="J213" s="128">
        <f t="shared" si="24"/>
        <v>91.653530483776819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0.13064843749999999</v>
      </c>
      <c r="F214" s="128">
        <f t="shared" si="20"/>
        <v>16.722999999999999</v>
      </c>
      <c r="G214" s="122">
        <f t="shared" si="21"/>
        <v>0.16054127681076091</v>
      </c>
      <c r="H214" s="128">
        <f t="shared" si="22"/>
        <v>55283.673000000003</v>
      </c>
      <c r="I214" s="122">
        <f t="shared" si="23"/>
        <v>-0.29464415542155292</v>
      </c>
      <c r="J214" s="128">
        <f t="shared" si="24"/>
        <v>81.379966632508285</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2.0812499999999998E-2</v>
      </c>
      <c r="F215" s="128">
        <f t="shared" si="20"/>
        <v>2.6639999999999997</v>
      </c>
      <c r="G215" s="122">
        <f t="shared" si="21"/>
        <v>3.043571225294606E-2</v>
      </c>
      <c r="H215" s="128">
        <f t="shared" si="22"/>
        <v>10480.780999999999</v>
      </c>
      <c r="I215" s="122">
        <f t="shared" si="23"/>
        <v>-0.43155542159295734</v>
      </c>
      <c r="J215" s="128">
        <f t="shared" si="24"/>
        <v>68.381839817089968</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0.37006249999999996</v>
      </c>
      <c r="F216" s="128">
        <f t="shared" si="20"/>
        <v>47.367999999999995</v>
      </c>
      <c r="G216" s="122">
        <f t="shared" si="21"/>
        <v>0.30298150180916372</v>
      </c>
      <c r="H216" s="128">
        <f t="shared" si="22"/>
        <v>104334.10400000001</v>
      </c>
      <c r="I216" s="122">
        <f t="shared" si="23"/>
        <v>0.58825034559392986</v>
      </c>
      <c r="J216" s="128">
        <f t="shared" si="24"/>
        <v>122.14029496529723</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0.18367968749999999</v>
      </c>
      <c r="F217" s="128">
        <f t="shared" si="20"/>
        <v>23.510999999999999</v>
      </c>
      <c r="G217" s="122">
        <f t="shared" si="21"/>
        <v>0.18888569744277756</v>
      </c>
      <c r="H217" s="128">
        <f t="shared" si="22"/>
        <v>65044.300999999992</v>
      </c>
      <c r="I217" s="122">
        <f t="shared" si="23"/>
        <v>6.1163982905307709E-2</v>
      </c>
      <c r="J217" s="128">
        <f t="shared" si="24"/>
        <v>97.243830521178182</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0.29504687500000004</v>
      </c>
      <c r="F218" s="128">
        <f t="shared" si="20"/>
        <v>37.766000000000005</v>
      </c>
      <c r="G218" s="122">
        <f t="shared" si="21"/>
        <v>0.31733822940079798</v>
      </c>
      <c r="H218" s="128">
        <f t="shared" si="22"/>
        <v>109277.958</v>
      </c>
      <c r="I218" s="122">
        <f t="shared" si="23"/>
        <v>-0.17877981145789712</v>
      </c>
      <c r="J218" s="128">
        <f t="shared" si="24"/>
        <v>92.975521908315699</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0.918921875</v>
      </c>
      <c r="F219" s="128">
        <f t="shared" si="20"/>
        <v>117.622</v>
      </c>
      <c r="G219" s="122">
        <f t="shared" si="21"/>
        <v>0.90004425626818607</v>
      </c>
      <c r="H219" s="128">
        <f t="shared" si="22"/>
        <v>309937.44</v>
      </c>
      <c r="I219" s="122">
        <f t="shared" si="23"/>
        <v>0.43737848799177798</v>
      </c>
      <c r="J219" s="128">
        <f t="shared" si="24"/>
        <v>102.097410055155</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5.8164062499999988E-2</v>
      </c>
      <c r="F220" s="128">
        <f t="shared" si="20"/>
        <v>7.4449999999999985</v>
      </c>
      <c r="G220" s="122">
        <f t="shared" si="21"/>
        <v>7.416665214689365E-2</v>
      </c>
      <c r="H220" s="128">
        <f t="shared" si="22"/>
        <v>25539.880000000005</v>
      </c>
      <c r="I220" s="122">
        <f t="shared" si="23"/>
        <v>-0.44122509366960372</v>
      </c>
      <c r="J220" s="128">
        <f t="shared" si="24"/>
        <v>78.423470409316693</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2.2492187500000003E-2</v>
      </c>
      <c r="F221" s="128">
        <f t="shared" si="20"/>
        <v>2.8790000000000004</v>
      </c>
      <c r="G221" s="122">
        <f t="shared" si="21"/>
        <v>2.5704426788400448E-2</v>
      </c>
      <c r="H221" s="128">
        <f t="shared" si="22"/>
        <v>8851.5250000000015</v>
      </c>
      <c r="I221" s="122">
        <f t="shared" si="23"/>
        <v>-0.26292425128918701</v>
      </c>
      <c r="J221" s="128">
        <f t="shared" si="24"/>
        <v>87.503167003708398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0.80042187499999984</v>
      </c>
      <c r="F222" s="128">
        <f t="shared" si="20"/>
        <v>102.45399999999998</v>
      </c>
      <c r="G222" s="122">
        <f t="shared" si="21"/>
        <v>0.78385046376155032</v>
      </c>
      <c r="H222" s="128">
        <f t="shared" si="22"/>
        <v>269925.17799999996</v>
      </c>
      <c r="I222" s="122">
        <f t="shared" si="23"/>
        <v>0.17320687772222845</v>
      </c>
      <c r="J222" s="128">
        <f t="shared" si="24"/>
        <v>102.1141036466224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0.1108984375</v>
      </c>
      <c r="F223" s="128">
        <f t="shared" si="20"/>
        <v>14.195</v>
      </c>
      <c r="G223" s="122">
        <f t="shared" si="21"/>
        <v>0.1229460358115682</v>
      </c>
      <c r="H223" s="128">
        <f t="shared" si="22"/>
        <v>42337.451000000001</v>
      </c>
      <c r="I223" s="122">
        <f t="shared" si="23"/>
        <v>-0.24286425245651805</v>
      </c>
      <c r="J223" s="128">
        <f t="shared" si="24"/>
        <v>90.200905436241314</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8.8804687499999993E-2</v>
      </c>
      <c r="F224" s="128">
        <f t="shared" si="20"/>
        <v>11.366999999999999</v>
      </c>
      <c r="G224" s="122">
        <f t="shared" si="21"/>
        <v>9.3375937251348892E-2</v>
      </c>
      <c r="H224" s="128">
        <f t="shared" si="22"/>
        <v>32154.751</v>
      </c>
      <c r="I224" s="122">
        <f t="shared" si="23"/>
        <v>-9.2699654373532447E-2</v>
      </c>
      <c r="J224" s="128">
        <f t="shared" si="24"/>
        <v>95.104467075876272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0.75909375000000001</v>
      </c>
      <c r="F225" s="128">
        <f t="shared" si="20"/>
        <v>97.164000000000001</v>
      </c>
      <c r="G225" s="122">
        <f t="shared" si="21"/>
        <v>0.72502948385110844</v>
      </c>
      <c r="H225" s="128">
        <f t="shared" si="22"/>
        <v>249669.70300000001</v>
      </c>
      <c r="I225" s="122">
        <f t="shared" si="23"/>
        <v>0.30380760101406223</v>
      </c>
      <c r="J225" s="128">
        <f t="shared" si="24"/>
        <v>104.69832840010227</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0.1122109375</v>
      </c>
      <c r="F226" s="128">
        <f t="shared" si="20"/>
        <v>14.363</v>
      </c>
      <c r="G226" s="122">
        <f t="shared" si="21"/>
        <v>0.12684393857555221</v>
      </c>
      <c r="H226" s="128">
        <f t="shared" si="22"/>
        <v>43679.725000000006</v>
      </c>
      <c r="I226" s="122">
        <f t="shared" si="23"/>
        <v>-0.3469284580853968</v>
      </c>
      <c r="J226" s="128">
        <f t="shared" si="24"/>
        <v>88.463775849378607</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9.7796875000000005E-2</v>
      </c>
      <c r="F227" s="128">
        <f t="shared" si="20"/>
        <v>12.518000000000001</v>
      </c>
      <c r="G227" s="122">
        <f t="shared" si="21"/>
        <v>0.10787175846067174</v>
      </c>
      <c r="H227" s="128">
        <f t="shared" si="22"/>
        <v>37146.502999999997</v>
      </c>
      <c r="I227" s="122">
        <f t="shared" si="23"/>
        <v>-0.20100008512700526</v>
      </c>
      <c r="J227" s="128">
        <f t="shared" si="24"/>
        <v>90.660314057692062</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3.1E-2</v>
      </c>
      <c r="F228" s="128">
        <f t="shared" si="20"/>
        <v>3.968</v>
      </c>
      <c r="G228" s="122">
        <f t="shared" si="21"/>
        <v>4.0459208149658213E-2</v>
      </c>
      <c r="H228" s="128">
        <f t="shared" si="22"/>
        <v>13932.452000000003</v>
      </c>
      <c r="I228" s="122">
        <f t="shared" si="23"/>
        <v>-0.3099893936288467</v>
      </c>
      <c r="J228" s="128">
        <f t="shared" si="24"/>
        <v>76.620382399307729</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0.15525781249999998</v>
      </c>
      <c r="F229" s="128">
        <f t="shared" si="20"/>
        <v>19.872999999999998</v>
      </c>
      <c r="G229" s="122">
        <f t="shared" si="21"/>
        <v>0.18364006353852674</v>
      </c>
      <c r="H229" s="128">
        <f t="shared" si="22"/>
        <v>63237.924999999996</v>
      </c>
      <c r="I229" s="122">
        <f t="shared" si="23"/>
        <v>-0.26156493540505527</v>
      </c>
      <c r="J229" s="128">
        <f t="shared" si="24"/>
        <v>84.544630135911319</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0.42841406249999997</v>
      </c>
      <c r="F230" s="128">
        <f t="shared" si="20"/>
        <v>54.836999999999996</v>
      </c>
      <c r="G230" s="122">
        <f t="shared" si="21"/>
        <v>0.38787418326276724</v>
      </c>
      <c r="H230" s="128">
        <f t="shared" si="22"/>
        <v>133567.57800000001</v>
      </c>
      <c r="I230" s="122">
        <f t="shared" si="23"/>
        <v>0.52733599514144147</v>
      </c>
      <c r="J230" s="128">
        <f t="shared" si="24"/>
        <v>110.45181169218701</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0.34103906249999999</v>
      </c>
      <c r="F231" s="128">
        <f t="shared" si="20"/>
        <v>43.652999999999999</v>
      </c>
      <c r="G231" s="122">
        <f t="shared" si="21"/>
        <v>0.3470210449590253</v>
      </c>
      <c r="H231" s="128">
        <f t="shared" si="22"/>
        <v>119499.47300000003</v>
      </c>
      <c r="I231" s="122">
        <f t="shared" si="23"/>
        <v>-1.2466432936044013E-2</v>
      </c>
      <c r="J231" s="128">
        <f t="shared" si="24"/>
        <v>98.276190292801516</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7.5882812500000008E-2</v>
      </c>
      <c r="F232" s="128">
        <f t="shared" si="20"/>
        <v>9.713000000000001</v>
      </c>
      <c r="G232" s="122">
        <f t="shared" si="21"/>
        <v>8.1627077053531491E-2</v>
      </c>
      <c r="H232" s="128">
        <f t="shared" si="22"/>
        <v>28108.936999999998</v>
      </c>
      <c r="I232" s="122">
        <f t="shared" si="23"/>
        <v>-0.17027155140428843</v>
      </c>
      <c r="J232" s="128">
        <f t="shared" si="24"/>
        <v>92.962795237952278</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0.17474218749999998</v>
      </c>
      <c r="F233" s="128">
        <f t="shared" si="20"/>
        <v>22.366999999999997</v>
      </c>
      <c r="G233" s="122">
        <f t="shared" si="21"/>
        <v>0.13349452894952346</v>
      </c>
      <c r="H233" s="128">
        <f t="shared" si="22"/>
        <v>45969.909</v>
      </c>
      <c r="I233" s="122">
        <f t="shared" si="23"/>
        <v>0.41424665129076155</v>
      </c>
      <c r="J233" s="128">
        <f t="shared" si="24"/>
        <v>130.89838877672128</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0.33028906249999995</v>
      </c>
      <c r="F234" s="128">
        <f t="shared" si="20"/>
        <v>42.276999999999994</v>
      </c>
      <c r="G234" s="122">
        <f t="shared" si="21"/>
        <v>0.29174248020954935</v>
      </c>
      <c r="H234" s="128">
        <f t="shared" si="22"/>
        <v>100463.857</v>
      </c>
      <c r="I234" s="122">
        <f t="shared" si="23"/>
        <v>0.42545883469430029</v>
      </c>
      <c r="J234" s="128">
        <f t="shared" si="24"/>
        <v>113.21253670797746</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0.12715625000000003</v>
      </c>
      <c r="F235" s="128">
        <f t="shared" si="20"/>
        <v>16.276000000000003</v>
      </c>
      <c r="G235" s="122">
        <f t="shared" si="21"/>
        <v>0.1326178831332509</v>
      </c>
      <c r="H235" s="128">
        <f t="shared" si="22"/>
        <v>45668.02900000001</v>
      </c>
      <c r="I235" s="122">
        <f t="shared" si="23"/>
        <v>-0.59449240705255746</v>
      </c>
      <c r="J235" s="128">
        <f t="shared" si="24"/>
        <v>95.881676736037804</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0.11678906250000001</v>
      </c>
      <c r="F236" s="128">
        <f t="shared" si="20"/>
        <v>14.949000000000002</v>
      </c>
      <c r="G236" s="122">
        <f t="shared" si="21"/>
        <v>0.10271696606438648</v>
      </c>
      <c r="H236" s="128">
        <f t="shared" si="22"/>
        <v>35371.409</v>
      </c>
      <c r="I236" s="122">
        <f t="shared" si="23"/>
        <v>0.54068711515507217</v>
      </c>
      <c r="J236" s="128">
        <f t="shared" si="24"/>
        <v>113.69987546827724</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5.3281249999999995E-2</v>
      </c>
      <c r="F237" s="128">
        <f t="shared" si="20"/>
        <v>6.8199999999999994</v>
      </c>
      <c r="G237" s="122">
        <f t="shared" si="21"/>
        <v>6.6082640740159945E-2</v>
      </c>
      <c r="H237" s="128">
        <f t="shared" si="22"/>
        <v>22756.085999999999</v>
      </c>
      <c r="I237" s="122">
        <f t="shared" si="23"/>
        <v>-0.43796924674547733</v>
      </c>
      <c r="J237" s="128">
        <f t="shared" si="24"/>
        <v>80.628209471083906</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0.12493750000000002</v>
      </c>
      <c r="F238" s="128">
        <f t="shared" si="20"/>
        <v>15.992000000000003</v>
      </c>
      <c r="G238" s="122">
        <f t="shared" si="21"/>
        <v>0.17460777446726952</v>
      </c>
      <c r="H238" s="128">
        <f t="shared" si="22"/>
        <v>60127.583999999995</v>
      </c>
      <c r="I238" s="122">
        <f t="shared" si="23"/>
        <v>-0.47692518418749519</v>
      </c>
      <c r="J238" s="128">
        <f t="shared" si="24"/>
        <v>71.553228589726814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7.3171874999999997E-2</v>
      </c>
      <c r="F239" s="128">
        <f t="shared" si="20"/>
        <v>9.3659999999999997</v>
      </c>
      <c r="G239" s="122">
        <f t="shared" si="21"/>
        <v>9.8905998989423802E-2</v>
      </c>
      <c r="H239" s="128">
        <f t="shared" si="22"/>
        <v>34059.072</v>
      </c>
      <c r="I239" s="122">
        <f t="shared" si="23"/>
        <v>-0.358440168792313</v>
      </c>
      <c r="J239" s="128">
        <f t="shared" si="24"/>
        <v>73.981230408303546</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9.6351562500000015E-2</v>
      </c>
      <c r="F240" s="128">
        <f t="shared" si="20"/>
        <v>12.333000000000002</v>
      </c>
      <c r="G240" s="122">
        <f t="shared" si="21"/>
        <v>5.8213884968550178E-2</v>
      </c>
      <c r="H240" s="128">
        <f t="shared" si="22"/>
        <v>20046.417000000001</v>
      </c>
      <c r="I240" s="122">
        <f t="shared" si="23"/>
        <v>0.6456857282614924</v>
      </c>
      <c r="J240" s="128">
        <f t="shared" si="24"/>
        <v>165.51302589073649</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0.32989062499999999</v>
      </c>
      <c r="F241" s="128">
        <f t="shared" si="20"/>
        <v>42.225999999999999</v>
      </c>
      <c r="G241" s="122">
        <f t="shared" si="21"/>
        <v>0.25331704505195174</v>
      </c>
      <c r="H241" s="128">
        <f t="shared" si="22"/>
        <v>87231.750999999989</v>
      </c>
      <c r="I241" s="122">
        <f t="shared" si="23"/>
        <v>0.47986769887228481</v>
      </c>
      <c r="J241" s="128">
        <f t="shared" si="24"/>
        <v>130.22835669520148</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0.269625</v>
      </c>
      <c r="F242" s="128">
        <f t="shared" si="20"/>
        <v>34.512</v>
      </c>
      <c r="G242" s="122">
        <f t="shared" si="21"/>
        <v>0.27332509771807256</v>
      </c>
      <c r="H242" s="128">
        <f t="shared" si="22"/>
        <v>94121.684000000023</v>
      </c>
      <c r="I242" s="122">
        <f t="shared" si="23"/>
        <v>3.3277584366869152E-2</v>
      </c>
      <c r="J242" s="128">
        <f t="shared" si="24"/>
        <v>98.646264924456688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0.16689062500000001</v>
      </c>
      <c r="F243" s="128">
        <f t="shared" si="20"/>
        <v>21.362000000000002</v>
      </c>
      <c r="G243" s="122">
        <f t="shared" si="21"/>
        <v>0.2046240424209689</v>
      </c>
      <c r="H243" s="128">
        <f t="shared" si="22"/>
        <v>70463.926000000007</v>
      </c>
      <c r="I243" s="122">
        <f t="shared" si="23"/>
        <v>-0.39642803023583945</v>
      </c>
      <c r="J243" s="128">
        <f t="shared" si="24"/>
        <v>81.559636407074436</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7.6531249999999995E-2</v>
      </c>
      <c r="F244" s="128">
        <f t="shared" si="20"/>
        <v>9.7959999999999994</v>
      </c>
      <c r="G244" s="122">
        <f t="shared" si="21"/>
        <v>0.122620119178297</v>
      </c>
      <c r="H244" s="128">
        <f t="shared" si="22"/>
        <v>42225.218999999997</v>
      </c>
      <c r="I244" s="122">
        <f t="shared" si="23"/>
        <v>-0.51100837716727687</v>
      </c>
      <c r="J244" s="128">
        <f t="shared" si="24"/>
        <v>62.413289526100499</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6.0374999999999998E-2</v>
      </c>
      <c r="F245" s="128">
        <f t="shared" si="20"/>
        <v>7.7279999999999998</v>
      </c>
      <c r="G245" s="122">
        <f t="shared" si="21"/>
        <v>8.7677292236567769E-2</v>
      </c>
      <c r="H245" s="128">
        <f t="shared" si="22"/>
        <v>30192.377000000004</v>
      </c>
      <c r="I245" s="122">
        <f t="shared" si="23"/>
        <v>-0.31516132219800091</v>
      </c>
      <c r="J245" s="128">
        <f t="shared" si="24"/>
        <v>68.860475112641822</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8.2195312500000006E-2</v>
      </c>
      <c r="F246" s="128">
        <f t="shared" si="20"/>
        <v>10.521000000000001</v>
      </c>
      <c r="G246" s="122">
        <f t="shared" si="21"/>
        <v>6.5192233083012446E-2</v>
      </c>
      <c r="H246" s="128">
        <f t="shared" si="22"/>
        <v>22449.467000000001</v>
      </c>
      <c r="I246" s="122">
        <f t="shared" si="23"/>
        <v>0.39446402065192188</v>
      </c>
      <c r="J246" s="128">
        <f t="shared" si="24"/>
        <v>126.08144960356967</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0.2337421875</v>
      </c>
      <c r="F247" s="128">
        <f t="shared" si="20"/>
        <v>29.919</v>
      </c>
      <c r="G247" s="122">
        <f t="shared" si="21"/>
        <v>0.21612501234180714</v>
      </c>
      <c r="H247" s="128">
        <f t="shared" si="22"/>
        <v>74424.377000000022</v>
      </c>
      <c r="I247" s="122">
        <f t="shared" si="23"/>
        <v>0.22953084237856936</v>
      </c>
      <c r="J247" s="128">
        <f t="shared" si="24"/>
        <v>108.15138190961943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0.14708593749999999</v>
      </c>
      <c r="F248" s="128">
        <f t="shared" si="20"/>
        <v>18.826999999999998</v>
      </c>
      <c r="G248" s="122">
        <f t="shared" si="21"/>
        <v>0.14994920112208807</v>
      </c>
      <c r="H248" s="128">
        <f t="shared" si="22"/>
        <v>51636.207000000002</v>
      </c>
      <c r="I248" s="122">
        <f t="shared" si="23"/>
        <v>-6.4473369161767172E-2</v>
      </c>
      <c r="J248" s="128">
        <f t="shared" si="24"/>
        <v>98.090510919256701</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5.2859375E-2</v>
      </c>
      <c r="F249" s="128">
        <f t="shared" si="20"/>
        <v>6.766</v>
      </c>
      <c r="G249" s="122">
        <f t="shared" si="21"/>
        <v>5.5160829717909851E-2</v>
      </c>
      <c r="H249" s="128">
        <f t="shared" si="22"/>
        <v>18995.073</v>
      </c>
      <c r="I249" s="122">
        <f t="shared" si="23"/>
        <v>-0.14829214467582122</v>
      </c>
      <c r="J249" s="128">
        <f t="shared" si="24"/>
        <v>95.827737309827654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0.16742968749999998</v>
      </c>
      <c r="F250" s="128">
        <f t="shared" si="20"/>
        <v>21.430999999999997</v>
      </c>
      <c r="G250" s="122">
        <f t="shared" si="21"/>
        <v>0.14900477410137125</v>
      </c>
      <c r="H250" s="128">
        <f t="shared" si="22"/>
        <v>51310.985999999997</v>
      </c>
      <c r="I250" s="122">
        <f t="shared" si="23"/>
        <v>0.20524520841538707</v>
      </c>
      <c r="J250" s="128">
        <f t="shared" si="24"/>
        <v>112.36531749385013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8.8671875000000011E-2</v>
      </c>
      <c r="F251" s="128">
        <f t="shared" si="20"/>
        <v>11.350000000000001</v>
      </c>
      <c r="G251" s="122">
        <f t="shared" si="21"/>
        <v>7.5218162493683904E-2</v>
      </c>
      <c r="H251" s="128">
        <f t="shared" si="22"/>
        <v>25901.976000000002</v>
      </c>
      <c r="I251" s="122">
        <f t="shared" si="23"/>
        <v>0.37947492751623341</v>
      </c>
      <c r="J251" s="128">
        <f t="shared" si="24"/>
        <v>117.88625520790383</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6.2531249999999997E-2</v>
      </c>
      <c r="F252" s="128">
        <f t="shared" si="20"/>
        <v>8.0039999999999996</v>
      </c>
      <c r="G252" s="122">
        <f t="shared" si="21"/>
        <v>8.3948245721022913E-2</v>
      </c>
      <c r="H252" s="128">
        <f t="shared" si="22"/>
        <v>28908.250000000007</v>
      </c>
      <c r="I252" s="122">
        <f t="shared" si="23"/>
        <v>-0.49788322566519755</v>
      </c>
      <c r="J252" s="128">
        <f t="shared" si="24"/>
        <v>74.487857921181643</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9.9351562500000004E-2</v>
      </c>
      <c r="F253" s="128">
        <f t="shared" si="20"/>
        <v>12.717000000000001</v>
      </c>
      <c r="G253" s="122">
        <f t="shared" si="21"/>
        <v>0.13087668647163708</v>
      </c>
      <c r="H253" s="128">
        <f t="shared" si="22"/>
        <v>45068.434000000001</v>
      </c>
      <c r="I253" s="122">
        <f t="shared" si="23"/>
        <v>-0.46289303137545279</v>
      </c>
      <c r="J253" s="128">
        <f t="shared" si="24"/>
        <v>75.912345566244881</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4.8421875000000003E-2</v>
      </c>
      <c r="F254" s="128">
        <f t="shared" si="20"/>
        <v>6.1980000000000004</v>
      </c>
      <c r="G254" s="122">
        <f t="shared" si="21"/>
        <v>4.8195828178813904E-2</v>
      </c>
      <c r="H254" s="128">
        <f t="shared" si="22"/>
        <v>16596.618999999999</v>
      </c>
      <c r="I254" s="122">
        <f t="shared" si="23"/>
        <v>-0.10413707230963905</v>
      </c>
      <c r="J254" s="128">
        <f t="shared" si="24"/>
        <v>100.46901740197809</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1.7343750000000002E-2</v>
      </c>
      <c r="F255" s="128">
        <f t="shared" si="20"/>
        <v>2.2200000000000002</v>
      </c>
      <c r="G255" s="122">
        <f t="shared" si="21"/>
        <v>2.5939565800707408E-2</v>
      </c>
      <c r="H255" s="128">
        <f t="shared" si="22"/>
        <v>8932.4970000000012</v>
      </c>
      <c r="I255" s="122">
        <f t="shared" si="23"/>
        <v>-0.49173131968676381</v>
      </c>
      <c r="J255" s="128">
        <f t="shared" si="24"/>
        <v>66.862144622046884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0.30878125000000001</v>
      </c>
      <c r="F256" s="128">
        <f t="shared" si="20"/>
        <v>39.524000000000001</v>
      </c>
      <c r="G256" s="122">
        <f t="shared" si="21"/>
        <v>0.23229407477102318</v>
      </c>
      <c r="H256" s="128">
        <f t="shared" si="22"/>
        <v>79992.323000000004</v>
      </c>
      <c r="I256" s="122">
        <f t="shared" si="23"/>
        <v>0.34025425378647817</v>
      </c>
      <c r="J256" s="128">
        <f t="shared" si="24"/>
        <v>132.92687310443529</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0.1070546875</v>
      </c>
      <c r="F257" s="128">
        <f t="shared" si="20"/>
        <v>13.702999999999999</v>
      </c>
      <c r="G257" s="122">
        <f t="shared" si="21"/>
        <v>9.996658709831048E-2</v>
      </c>
      <c r="H257" s="128">
        <f t="shared" si="22"/>
        <v>34424.294000000002</v>
      </c>
      <c r="I257" s="122">
        <f t="shared" si="23"/>
        <v>0.38452908434119759</v>
      </c>
      <c r="J257" s="128">
        <f t="shared" si="24"/>
        <v>107.09046953330402</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8.8320312499999984E-2</v>
      </c>
      <c r="F258" s="128">
        <f t="shared" si="20"/>
        <v>11.304999999999998</v>
      </c>
      <c r="G258" s="122">
        <f t="shared" si="21"/>
        <v>8.8307145470702009E-2</v>
      </c>
      <c r="H258" s="128">
        <f t="shared" si="22"/>
        <v>30409.272000000004</v>
      </c>
      <c r="I258" s="122">
        <f t="shared" si="23"/>
        <v>7.0694968588057835E-2</v>
      </c>
      <c r="J258" s="128">
        <f t="shared" si="24"/>
        <v>100.01491049136261</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0.33505468749999995</v>
      </c>
      <c r="F259" s="128">
        <f t="shared" si="20"/>
        <v>42.886999999999993</v>
      </c>
      <c r="G259" s="122">
        <f t="shared" si="21"/>
        <v>0.36958190023173554</v>
      </c>
      <c r="H259" s="128">
        <f t="shared" si="22"/>
        <v>127268.48399999998</v>
      </c>
      <c r="I259" s="122">
        <f t="shared" si="23"/>
        <v>-0.3173754616273356</v>
      </c>
      <c r="J259" s="128">
        <f t="shared" si="24"/>
        <v>90.657764162669679</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0.16112500000000002</v>
      </c>
      <c r="F260" s="128">
        <f t="shared" si="20"/>
        <v>20.624000000000002</v>
      </c>
      <c r="G260" s="122">
        <f t="shared" si="21"/>
        <v>0.20991243124887471</v>
      </c>
      <c r="H260" s="128">
        <f t="shared" si="22"/>
        <v>72285.024999999994</v>
      </c>
      <c r="I260" s="122">
        <f t="shared" si="23"/>
        <v>-0.3159220242489626</v>
      </c>
      <c r="J260" s="128">
        <f t="shared" si="24"/>
        <v>76.758198188352296</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0.93557031249999989</v>
      </c>
      <c r="F261" s="128">
        <f t="shared" si="20"/>
        <v>119.75299999999999</v>
      </c>
      <c r="G261" s="122">
        <f t="shared" si="21"/>
        <v>0.91283120763856218</v>
      </c>
      <c r="H261" s="128">
        <f t="shared" si="22"/>
        <v>314340.72899999999</v>
      </c>
      <c r="I261" s="122">
        <f t="shared" si="23"/>
        <v>0.50503486551982757</v>
      </c>
      <c r="J261" s="128">
        <f t="shared" si="24"/>
        <v>102.49105252659605</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0.90428124999999993</v>
      </c>
      <c r="F262" s="128">
        <f t="shared" si="20"/>
        <v>115.74799999999999</v>
      </c>
      <c r="G262" s="122">
        <f t="shared" si="21"/>
        <v>0.87550123418070724</v>
      </c>
      <c r="H262" s="128">
        <f t="shared" si="22"/>
        <v>301485.85399999999</v>
      </c>
      <c r="I262" s="122">
        <f t="shared" si="23"/>
        <v>0.50503519655055984</v>
      </c>
      <c r="J262" s="128">
        <f t="shared" si="24"/>
        <v>103.28726159320894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0.95560937499999998</v>
      </c>
      <c r="F263" s="128">
        <f t="shared" si="20"/>
        <v>122.318</v>
      </c>
      <c r="G263" s="122">
        <f t="shared" si="21"/>
        <v>0.93762756201395048</v>
      </c>
      <c r="H263" s="128">
        <f t="shared" si="22"/>
        <v>322879.55199999997</v>
      </c>
      <c r="I263" s="122">
        <f t="shared" si="23"/>
        <v>0.50844170820566714</v>
      </c>
      <c r="J263" s="128">
        <f t="shared" si="24"/>
        <v>101.91779910430812</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0.9498437500000001</v>
      </c>
      <c r="F264" s="128">
        <f t="shared" si="20"/>
        <v>121.58000000000001</v>
      </c>
      <c r="G264" s="122">
        <f t="shared" si="21"/>
        <v>0.9249960070624178</v>
      </c>
      <c r="H264" s="128">
        <f t="shared" si="22"/>
        <v>318529.77500000008</v>
      </c>
      <c r="I264" s="122">
        <f t="shared" si="23"/>
        <v>0.53958361202709859</v>
      </c>
      <c r="J264" s="128">
        <f t="shared" si="24"/>
        <v>102.68625407546278</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0.92821875000000009</v>
      </c>
      <c r="F265" s="128">
        <f t="shared" ref="F265:F328" si="26">SUMPRODUCT($K$2:$AI$2,$K265:$AI265)</f>
        <v>118.81200000000001</v>
      </c>
      <c r="G265" s="122">
        <f t="shared" ref="G265:G328" si="27">SUMPRODUCT($K$3:$AI$3,$K265:$AI265)/$J$3</f>
        <v>0.90354200279941232</v>
      </c>
      <c r="H265" s="128">
        <f t="shared" ref="H265:H328" si="28">SUMPRODUCT($K$3:$AI$3,$K265:$AI265)</f>
        <v>311141.91700000002</v>
      </c>
      <c r="I265" s="122">
        <f t="shared" ref="I265:I328" si="29">CORREL($K$4:$AI$4,$K265:$AI265)</f>
        <v>0.49279055724002613</v>
      </c>
      <c r="J265" s="128">
        <f t="shared" si="24"/>
        <v>102.73111234719943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0.8906953125</v>
      </c>
      <c r="F266" s="128">
        <f t="shared" si="26"/>
        <v>114.009</v>
      </c>
      <c r="G266" s="122">
        <f t="shared" si="27"/>
        <v>0.86316153537887885</v>
      </c>
      <c r="H266" s="128">
        <f t="shared" si="28"/>
        <v>297236.57999999996</v>
      </c>
      <c r="I266" s="122">
        <f t="shared" si="29"/>
        <v>0.45991371606568554</v>
      </c>
      <c r="J266" s="128">
        <f t="shared" ref="J266:J329" si="30">$E266/$G266*100</f>
        <v>103.18987535850232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0.89424999999999999</v>
      </c>
      <c r="F267" s="128">
        <f t="shared" si="26"/>
        <v>114.464</v>
      </c>
      <c r="G267" s="122">
        <f t="shared" si="27"/>
        <v>0.8701977970600363</v>
      </c>
      <c r="H267" s="128">
        <f t="shared" si="28"/>
        <v>299659.57299999997</v>
      </c>
      <c r="I267" s="122">
        <f t="shared" si="29"/>
        <v>0.44773489058923188</v>
      </c>
      <c r="J267" s="128">
        <f t="shared" si="30"/>
        <v>102.76399262572534</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0.82575781250000002</v>
      </c>
      <c r="F268" s="128">
        <f t="shared" si="26"/>
        <v>105.697</v>
      </c>
      <c r="G268" s="122">
        <f t="shared" si="27"/>
        <v>0.79146784741460918</v>
      </c>
      <c r="H268" s="128">
        <f t="shared" si="28"/>
        <v>272548.28499999997</v>
      </c>
      <c r="I268" s="122">
        <f t="shared" si="29"/>
        <v>0.45066738597360195</v>
      </c>
      <c r="J268" s="128">
        <f t="shared" si="30"/>
        <v>104.3324520632647</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0.73392968750000009</v>
      </c>
      <c r="F269" s="128">
        <f t="shared" si="26"/>
        <v>93.943000000000012</v>
      </c>
      <c r="G269" s="122">
        <f t="shared" si="27"/>
        <v>0.66628576946085183</v>
      </c>
      <c r="H269" s="128">
        <f t="shared" si="28"/>
        <v>229440.83500000002</v>
      </c>
      <c r="I269" s="122">
        <f t="shared" si="29"/>
        <v>0.50286321965396807</v>
      </c>
      <c r="J269" s="128">
        <f t="shared" si="30"/>
        <v>110.15238823033617</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0.64921093749999992</v>
      </c>
      <c r="F270" s="128">
        <f t="shared" si="26"/>
        <v>83.09899999999999</v>
      </c>
      <c r="G270" s="122">
        <f t="shared" si="27"/>
        <v>0.5808994592836525</v>
      </c>
      <c r="H270" s="128">
        <f t="shared" si="28"/>
        <v>200037.37599999999</v>
      </c>
      <c r="I270" s="122">
        <f t="shared" si="29"/>
        <v>0.50913637781546739</v>
      </c>
      <c r="J270" s="128">
        <f t="shared" si="30"/>
        <v>111.75960437294728</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0.54677343749999996</v>
      </c>
      <c r="F271" s="128">
        <f t="shared" si="26"/>
        <v>69.986999999999995</v>
      </c>
      <c r="G271" s="122">
        <f t="shared" si="27"/>
        <v>0.44194884683962615</v>
      </c>
      <c r="H271" s="128">
        <f t="shared" si="28"/>
        <v>152188.62099999998</v>
      </c>
      <c r="I271" s="122">
        <f t="shared" si="29"/>
        <v>0.50664524450609716</v>
      </c>
      <c r="J271" s="128">
        <f t="shared" si="30"/>
        <v>123.71871573146392</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0.47546875</v>
      </c>
      <c r="F272" s="128">
        <f t="shared" si="26"/>
        <v>60.86</v>
      </c>
      <c r="G272" s="122">
        <f t="shared" si="27"/>
        <v>0.37146843401343954</v>
      </c>
      <c r="H272" s="128">
        <f t="shared" si="28"/>
        <v>127918.12700000001</v>
      </c>
      <c r="I272" s="122">
        <f t="shared" si="29"/>
        <v>0.44730151267748519</v>
      </c>
      <c r="J272" s="128">
        <f t="shared" si="30"/>
        <v>127.99708036101872</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0.2588359375</v>
      </c>
      <c r="F273" s="128">
        <f t="shared" si="26"/>
        <v>33.131</v>
      </c>
      <c r="G273" s="122">
        <f t="shared" si="27"/>
        <v>0.18240576957700996</v>
      </c>
      <c r="H273" s="128">
        <f t="shared" si="28"/>
        <v>62812.885999999999</v>
      </c>
      <c r="I273" s="122">
        <f t="shared" si="29"/>
        <v>0.43167480956952592</v>
      </c>
      <c r="J273" s="128">
        <f t="shared" si="30"/>
        <v>141.90117894857593</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6.8984375000000001E-2</v>
      </c>
      <c r="F274" s="128">
        <f t="shared" si="26"/>
        <v>8.83</v>
      </c>
      <c r="G274" s="122">
        <f t="shared" si="27"/>
        <v>6.6422028818845513E-2</v>
      </c>
      <c r="H274" s="128">
        <f t="shared" si="28"/>
        <v>22872.957000000002</v>
      </c>
      <c r="I274" s="122">
        <f t="shared" si="29"/>
        <v>-0.12322003099606708</v>
      </c>
      <c r="J274" s="128">
        <f t="shared" si="30"/>
        <v>103.85767527237513</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0.69354687500000001</v>
      </c>
      <c r="F275" s="128">
        <f t="shared" si="26"/>
        <v>88.774000000000001</v>
      </c>
      <c r="G275" s="122">
        <f t="shared" si="27"/>
        <v>0.6675979881402494</v>
      </c>
      <c r="H275" s="128">
        <f t="shared" si="28"/>
        <v>229892.70799999998</v>
      </c>
      <c r="I275" s="122">
        <f t="shared" si="29"/>
        <v>0.30332837093442699</v>
      </c>
      <c r="J275" s="128">
        <f t="shared" si="30"/>
        <v>103.88690309448614</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3.6929687500000002E-2</v>
      </c>
      <c r="F276" s="128">
        <f t="shared" si="26"/>
        <v>4.7270000000000003</v>
      </c>
      <c r="G276" s="122">
        <f t="shared" si="27"/>
        <v>5.867328768316693E-2</v>
      </c>
      <c r="H276" s="128">
        <f t="shared" si="28"/>
        <v>20204.615999999998</v>
      </c>
      <c r="I276" s="122">
        <f t="shared" si="29"/>
        <v>-0.46893448022129919</v>
      </c>
      <c r="J276" s="128">
        <f t="shared" si="30"/>
        <v>62.941227530010977</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3.3632812500000005E-2</v>
      </c>
      <c r="F277" s="128">
        <f t="shared" si="26"/>
        <v>4.3050000000000006</v>
      </c>
      <c r="G277" s="122">
        <f t="shared" si="27"/>
        <v>3.3909559237770004E-2</v>
      </c>
      <c r="H277" s="128">
        <f t="shared" si="28"/>
        <v>11677.028000000002</v>
      </c>
      <c r="I277" s="122">
        <f t="shared" si="29"/>
        <v>-0.16485846492309375</v>
      </c>
      <c r="J277" s="128">
        <f t="shared" si="30"/>
        <v>99.183868077348095</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0.09</v>
      </c>
      <c r="F278" s="128">
        <f t="shared" si="26"/>
        <v>11.52</v>
      </c>
      <c r="G278" s="122">
        <f t="shared" si="27"/>
        <v>0.11966634432770548</v>
      </c>
      <c r="H278" s="128">
        <f t="shared" si="28"/>
        <v>41208.063000000002</v>
      </c>
      <c r="I278" s="122">
        <f t="shared" si="29"/>
        <v>-0.537919876798721</v>
      </c>
      <c r="J278" s="128">
        <f t="shared" si="30"/>
        <v>75.209116235334804</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9.7890625000000009E-3</v>
      </c>
      <c r="F279" s="128">
        <f t="shared" si="26"/>
        <v>1.2530000000000001</v>
      </c>
      <c r="G279" s="122">
        <f t="shared" si="27"/>
        <v>9.8862956574262834E-3</v>
      </c>
      <c r="H279" s="128">
        <f t="shared" si="28"/>
        <v>3404.4250000000002</v>
      </c>
      <c r="I279" s="122">
        <f t="shared" si="29"/>
        <v>-8.1229377709926845E-2</v>
      </c>
      <c r="J279" s="128">
        <f t="shared" si="30"/>
        <v>99.01648543806958</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6.7085937499999998E-2</v>
      </c>
      <c r="F280" s="128">
        <f t="shared" si="26"/>
        <v>8.5869999999999997</v>
      </c>
      <c r="G280" s="122">
        <f t="shared" si="27"/>
        <v>4.3710199850155951E-2</v>
      </c>
      <c r="H280" s="128">
        <f t="shared" si="28"/>
        <v>15051.957000000002</v>
      </c>
      <c r="I280" s="122">
        <f t="shared" si="29"/>
        <v>0.7115296205678745</v>
      </c>
      <c r="J280" s="128">
        <f t="shared" si="30"/>
        <v>153.47890819529312</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9.7140625000000008E-2</v>
      </c>
      <c r="F281" s="128">
        <f t="shared" si="26"/>
        <v>12.434000000000001</v>
      </c>
      <c r="G281" s="122">
        <f t="shared" si="27"/>
        <v>0.1774202196551263</v>
      </c>
      <c r="H281" s="128">
        <f t="shared" si="28"/>
        <v>61096.071999999986</v>
      </c>
      <c r="I281" s="122">
        <f t="shared" si="29"/>
        <v>-0.47091017952910719</v>
      </c>
      <c r="J281" s="128">
        <f t="shared" si="30"/>
        <v>54.751721753486891</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0.34346874999999999</v>
      </c>
      <c r="F282" s="128">
        <f t="shared" si="26"/>
        <v>43.963999999999999</v>
      </c>
      <c r="G282" s="122">
        <f t="shared" si="27"/>
        <v>0.39638975717131592</v>
      </c>
      <c r="H282" s="128">
        <f t="shared" si="28"/>
        <v>136499.984</v>
      </c>
      <c r="I282" s="122">
        <f t="shared" si="29"/>
        <v>-0.47082441034646516</v>
      </c>
      <c r="J282" s="128">
        <f t="shared" si="30"/>
        <v>86.64924957976551</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0.41024218750000008</v>
      </c>
      <c r="F283" s="128">
        <f t="shared" si="26"/>
        <v>52.51100000000001</v>
      </c>
      <c r="G283" s="122">
        <f t="shared" si="27"/>
        <v>0.3290089964513675</v>
      </c>
      <c r="H283" s="128">
        <f t="shared" si="28"/>
        <v>113296.88</v>
      </c>
      <c r="I283" s="122">
        <f t="shared" si="29"/>
        <v>0.57619508920238427</v>
      </c>
      <c r="J283" s="128">
        <f t="shared" si="30"/>
        <v>124.69026437720527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0.14910156250000001</v>
      </c>
      <c r="F284" s="128">
        <f t="shared" si="26"/>
        <v>19.085000000000001</v>
      </c>
      <c r="G284" s="122">
        <f t="shared" si="27"/>
        <v>9.7128694556246717E-2</v>
      </c>
      <c r="H284" s="128">
        <f t="shared" si="28"/>
        <v>33447.043000000005</v>
      </c>
      <c r="I284" s="122">
        <f t="shared" si="29"/>
        <v>0.71533533995994292</v>
      </c>
      <c r="J284" s="128">
        <f t="shared" si="30"/>
        <v>153.50928289647308</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0.165109375</v>
      </c>
      <c r="F285" s="128">
        <f t="shared" si="26"/>
        <v>21.134</v>
      </c>
      <c r="G285" s="122">
        <f t="shared" si="27"/>
        <v>0.13656230725001309</v>
      </c>
      <c r="H285" s="128">
        <f t="shared" si="28"/>
        <v>47026.323000000004</v>
      </c>
      <c r="I285" s="122">
        <f t="shared" si="29"/>
        <v>0.58739633333695906</v>
      </c>
      <c r="J285" s="128">
        <f t="shared" si="30"/>
        <v>120.90406080919827</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1.7515625E-2</v>
      </c>
      <c r="F286" s="128">
        <f t="shared" si="26"/>
        <v>2.242</v>
      </c>
      <c r="G286" s="122">
        <f t="shared" si="27"/>
        <v>1.6041706596042492E-2</v>
      </c>
      <c r="H286" s="128">
        <f t="shared" si="28"/>
        <v>5524.0900000000011</v>
      </c>
      <c r="I286" s="122">
        <f t="shared" si="29"/>
        <v>0.375981345664745</v>
      </c>
      <c r="J286" s="128">
        <f t="shared" si="30"/>
        <v>109.18803990793053</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0.98248437500000008</v>
      </c>
      <c r="F287" s="128">
        <f t="shared" si="26"/>
        <v>125.75800000000001</v>
      </c>
      <c r="G287" s="122">
        <f t="shared" si="27"/>
        <v>0.98395829340395746</v>
      </c>
      <c r="H287" s="128">
        <f t="shared" si="28"/>
        <v>338833.91</v>
      </c>
      <c r="I287" s="122">
        <f t="shared" si="29"/>
        <v>-0.37598134566474356</v>
      </c>
      <c r="J287" s="128">
        <f t="shared" si="30"/>
        <v>99.850205195297619</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0.175234375</v>
      </c>
      <c r="F288" s="128">
        <f t="shared" si="26"/>
        <v>22.43</v>
      </c>
      <c r="G288" s="122">
        <f t="shared" si="27"/>
        <v>0.17915508569570043</v>
      </c>
      <c r="H288" s="128">
        <f t="shared" si="28"/>
        <v>61693.487000000008</v>
      </c>
      <c r="I288" s="122">
        <f t="shared" si="29"/>
        <v>-0.27583826712718512</v>
      </c>
      <c r="J288" s="128">
        <f t="shared" si="30"/>
        <v>97.811554899222969</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0.47285156249999999</v>
      </c>
      <c r="F289" s="128">
        <f t="shared" si="26"/>
        <v>60.524999999999999</v>
      </c>
      <c r="G289" s="122">
        <f t="shared" si="27"/>
        <v>0.50068766516241814</v>
      </c>
      <c r="H289" s="128">
        <f t="shared" si="28"/>
        <v>172415.80299999999</v>
      </c>
      <c r="I289" s="122">
        <f t="shared" si="29"/>
        <v>-0.27260674867834289</v>
      </c>
      <c r="J289" s="128">
        <f t="shared" si="30"/>
        <v>94.440425718618741</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7.9164062499999993E-2</v>
      </c>
      <c r="F290" s="128">
        <f t="shared" si="26"/>
        <v>10.132999999999999</v>
      </c>
      <c r="G290" s="122">
        <f t="shared" si="27"/>
        <v>7.1030747071361783E-2</v>
      </c>
      <c r="H290" s="128">
        <f t="shared" si="28"/>
        <v>24460.006000000001</v>
      </c>
      <c r="I290" s="122">
        <f t="shared" si="29"/>
        <v>0.54786004468972549</v>
      </c>
      <c r="J290" s="128">
        <f t="shared" si="30"/>
        <v>111.45041515678696</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7.9789062500000008E-2</v>
      </c>
      <c r="F291" s="128">
        <f t="shared" si="26"/>
        <v>10.213000000000001</v>
      </c>
      <c r="G291" s="122">
        <f t="shared" si="27"/>
        <v>7.8300071437283306E-2</v>
      </c>
      <c r="H291" s="128">
        <f t="shared" si="28"/>
        <v>26963.256000000005</v>
      </c>
      <c r="I291" s="122">
        <f t="shared" si="29"/>
        <v>-0.1083857102580337</v>
      </c>
      <c r="J291" s="128">
        <f t="shared" si="30"/>
        <v>101.9016471318412</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0.19293750000000001</v>
      </c>
      <c r="F292" s="128">
        <f t="shared" si="26"/>
        <v>24.696000000000002</v>
      </c>
      <c r="G292" s="122">
        <f t="shared" si="27"/>
        <v>0.17075013793784377</v>
      </c>
      <c r="H292" s="128">
        <f t="shared" si="28"/>
        <v>58799.176000000007</v>
      </c>
      <c r="I292" s="122">
        <f t="shared" si="29"/>
        <v>0.67582825346285991</v>
      </c>
      <c r="J292" s="128">
        <f t="shared" si="30"/>
        <v>112.99405220406489</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0.42074999999999996</v>
      </c>
      <c r="F293" s="128">
        <f t="shared" si="26"/>
        <v>53.855999999999995</v>
      </c>
      <c r="G293" s="122">
        <f t="shared" si="27"/>
        <v>0.37653485616712834</v>
      </c>
      <c r="H293" s="128">
        <f t="shared" si="28"/>
        <v>129662.78999999998</v>
      </c>
      <c r="I293" s="122">
        <f t="shared" si="29"/>
        <v>0.41721441735962095</v>
      </c>
      <c r="J293" s="128">
        <f t="shared" si="30"/>
        <v>111.74264297413315</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0.57925000000000004</v>
      </c>
      <c r="F294" s="128">
        <f t="shared" si="26"/>
        <v>74.144000000000005</v>
      </c>
      <c r="G294" s="122">
        <f t="shared" si="27"/>
        <v>0.62346514383287166</v>
      </c>
      <c r="H294" s="128">
        <f t="shared" si="28"/>
        <v>214695.21000000002</v>
      </c>
      <c r="I294" s="122">
        <f t="shared" si="29"/>
        <v>-0.41721441735962106</v>
      </c>
      <c r="J294" s="128">
        <f t="shared" si="30"/>
        <v>92.908161062373026</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0.1194375</v>
      </c>
      <c r="F295" s="128">
        <f t="shared" si="26"/>
        <v>15.288</v>
      </c>
      <c r="G295" s="122">
        <f t="shared" si="27"/>
        <v>0.16121802891177203</v>
      </c>
      <c r="H295" s="128">
        <f t="shared" si="28"/>
        <v>55516.717999999993</v>
      </c>
      <c r="I295" s="122">
        <f t="shared" si="29"/>
        <v>-0.33675607776676719</v>
      </c>
      <c r="J295" s="128">
        <f t="shared" si="30"/>
        <v>74.084456190295697</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0.2711015625</v>
      </c>
      <c r="F296" s="128">
        <f t="shared" si="26"/>
        <v>34.701000000000001</v>
      </c>
      <c r="G296" s="122">
        <f t="shared" si="27"/>
        <v>0.31110931065925584</v>
      </c>
      <c r="H296" s="128">
        <f t="shared" si="28"/>
        <v>107132.98000000003</v>
      </c>
      <c r="I296" s="122">
        <f t="shared" si="29"/>
        <v>-0.43806331741130466</v>
      </c>
      <c r="J296" s="128">
        <f t="shared" si="30"/>
        <v>87.140292241824113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0.2136171875</v>
      </c>
      <c r="F297" s="128">
        <f t="shared" si="26"/>
        <v>27.343</v>
      </c>
      <c r="G297" s="122">
        <f t="shared" si="27"/>
        <v>0.21309835113457506</v>
      </c>
      <c r="H297" s="128">
        <f t="shared" si="28"/>
        <v>73382.122000000003</v>
      </c>
      <c r="I297" s="122">
        <f t="shared" si="29"/>
        <v>6.8141199112419837E-2</v>
      </c>
      <c r="J297" s="128">
        <f t="shared" si="30"/>
        <v>100.24347272640195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0.147140625</v>
      </c>
      <c r="F298" s="128">
        <f t="shared" si="26"/>
        <v>18.834</v>
      </c>
      <c r="G298" s="122">
        <f t="shared" si="27"/>
        <v>0.14212792500827628</v>
      </c>
      <c r="H298" s="128">
        <f t="shared" si="28"/>
        <v>48942.888000000006</v>
      </c>
      <c r="I298" s="122">
        <f t="shared" si="29"/>
        <v>0.22304636218366461</v>
      </c>
      <c r="J298" s="128">
        <f t="shared" si="30"/>
        <v>103.52689310804462</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9.560937500000001E-2</v>
      </c>
      <c r="F299" s="128">
        <f t="shared" si="26"/>
        <v>12.238000000000001</v>
      </c>
      <c r="G299" s="122">
        <f t="shared" si="27"/>
        <v>7.5628836850022363E-2</v>
      </c>
      <c r="H299" s="128">
        <f t="shared" si="28"/>
        <v>26043.395</v>
      </c>
      <c r="I299" s="122">
        <f t="shared" si="29"/>
        <v>0.46165685008623608</v>
      </c>
      <c r="J299" s="128">
        <f t="shared" si="30"/>
        <v>126.41920593014085</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0.15274218750000002</v>
      </c>
      <c r="F300" s="128">
        <f t="shared" si="26"/>
        <v>19.551000000000002</v>
      </c>
      <c r="G300" s="122">
        <f t="shared" si="27"/>
        <v>9.6759790682952054E-2</v>
      </c>
      <c r="H300" s="128">
        <f t="shared" si="28"/>
        <v>33320.008000000002</v>
      </c>
      <c r="I300" s="122">
        <f t="shared" si="29"/>
        <v>0.45977110099803958</v>
      </c>
      <c r="J300" s="128">
        <f t="shared" si="30"/>
        <v>157.85708755869749</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526.00914161328126</v>
      </c>
      <c r="F301" s="128">
        <f t="shared" si="26"/>
        <v>67329.170126500001</v>
      </c>
      <c r="G301" s="122">
        <f t="shared" si="27"/>
        <v>432.19456157694361</v>
      </c>
      <c r="H301" s="128">
        <f t="shared" si="28"/>
        <v>148829654.83551314</v>
      </c>
      <c r="I301" s="122">
        <f t="shared" si="29"/>
        <v>0.47497599830906839</v>
      </c>
      <c r="J301" s="128">
        <f t="shared" si="30"/>
        <v>121.70656189981599</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1.0109375E-2</v>
      </c>
      <c r="F302" s="128">
        <f t="shared" si="26"/>
        <v>1.294</v>
      </c>
      <c r="G302" s="122">
        <f t="shared" si="27"/>
        <v>1.9111642534803897E-2</v>
      </c>
      <c r="H302" s="128">
        <f t="shared" si="28"/>
        <v>6581.2470000000003</v>
      </c>
      <c r="I302" s="122">
        <f t="shared" si="29"/>
        <v>-0.38391733129794031</v>
      </c>
      <c r="J302" s="128">
        <f t="shared" si="30"/>
        <v>52.89642154822635</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3.7109375000000003E-3</v>
      </c>
      <c r="F303" s="128">
        <f t="shared" si="26"/>
        <v>0.47500000000000003</v>
      </c>
      <c r="G303" s="122">
        <f t="shared" si="27"/>
        <v>7.0991032588178593E-3</v>
      </c>
      <c r="H303" s="128">
        <f t="shared" si="28"/>
        <v>2444.6330000000003</v>
      </c>
      <c r="I303" s="122">
        <f t="shared" si="29"/>
        <v>-0.37073953057751358</v>
      </c>
      <c r="J303" s="128">
        <f t="shared" si="30"/>
        <v>52.273327555710814</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0.11459374999999999</v>
      </c>
      <c r="F304" s="128">
        <f t="shared" si="26"/>
        <v>14.667999999999999</v>
      </c>
      <c r="G304" s="122">
        <f t="shared" si="27"/>
        <v>0.14189717387137804</v>
      </c>
      <c r="H304" s="128">
        <f t="shared" si="28"/>
        <v>48863.426999999996</v>
      </c>
      <c r="I304" s="122">
        <f t="shared" si="29"/>
        <v>-0.3286381630406352</v>
      </c>
      <c r="J304" s="128">
        <f t="shared" si="30"/>
        <v>80.75830326534404</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1.1835937500000001E-2</v>
      </c>
      <c r="F305" s="128">
        <f t="shared" si="26"/>
        <v>1.5150000000000001</v>
      </c>
      <c r="G305" s="122">
        <f t="shared" si="27"/>
        <v>2.2176058055860471E-2</v>
      </c>
      <c r="H305" s="128">
        <f t="shared" si="28"/>
        <v>7636.5029999999997</v>
      </c>
      <c r="I305" s="122">
        <f t="shared" si="29"/>
        <v>-0.4236435158092493</v>
      </c>
      <c r="J305" s="128">
        <f t="shared" si="30"/>
        <v>53.37259430952885</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0.14374999999999999</v>
      </c>
      <c r="F306" s="128">
        <f t="shared" si="26"/>
        <v>18.399999999999999</v>
      </c>
      <c r="G306" s="122">
        <f t="shared" si="27"/>
        <v>0.11512889783306908</v>
      </c>
      <c r="H306" s="128">
        <f t="shared" si="28"/>
        <v>39645.557000000001</v>
      </c>
      <c r="I306" s="122">
        <f t="shared" si="29"/>
        <v>0.48492673375597328</v>
      </c>
      <c r="J306" s="128">
        <f t="shared" si="30"/>
        <v>124.86005052218081</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0.5507578125</v>
      </c>
      <c r="F307" s="128">
        <f t="shared" si="26"/>
        <v>70.497</v>
      </c>
      <c r="G307" s="122">
        <f t="shared" si="27"/>
        <v>0.53354484286701631</v>
      </c>
      <c r="H307" s="128">
        <f t="shared" si="28"/>
        <v>183730.435</v>
      </c>
      <c r="I307" s="122">
        <f t="shared" si="29"/>
        <v>0.37277537771084068</v>
      </c>
      <c r="J307" s="128">
        <f t="shared" si="30"/>
        <v>103.22615237746267</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0.23772656250000002</v>
      </c>
      <c r="F308" s="128">
        <f t="shared" si="26"/>
        <v>30.429000000000002</v>
      </c>
      <c r="G308" s="122">
        <f t="shared" si="27"/>
        <v>0.28679535541500417</v>
      </c>
      <c r="H308" s="128">
        <f t="shared" si="28"/>
        <v>98760.275000000009</v>
      </c>
      <c r="I308" s="122">
        <f t="shared" si="29"/>
        <v>-0.47046431401293698</v>
      </c>
      <c r="J308" s="128">
        <f t="shared" si="30"/>
        <v>82.890659842102508</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6.849218750000001E-2</v>
      </c>
      <c r="F309" s="128">
        <f t="shared" si="26"/>
        <v>8.7670000000000012</v>
      </c>
      <c r="G309" s="122">
        <f t="shared" si="27"/>
        <v>6.4813583538062131E-2</v>
      </c>
      <c r="H309" s="128">
        <f t="shared" si="28"/>
        <v>22319.076000000001</v>
      </c>
      <c r="I309" s="122">
        <f t="shared" si="29"/>
        <v>0.34351788228901486</v>
      </c>
      <c r="J309" s="128">
        <f t="shared" si="30"/>
        <v>105.67566821818701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0.15101562499999999</v>
      </c>
      <c r="F310" s="128">
        <f t="shared" si="26"/>
        <v>19.329999999999998</v>
      </c>
      <c r="G310" s="122">
        <f t="shared" si="27"/>
        <v>0.13274090917010783</v>
      </c>
      <c r="H310" s="128">
        <f t="shared" si="28"/>
        <v>45710.393999999993</v>
      </c>
      <c r="I310" s="122">
        <f t="shared" si="29"/>
        <v>0.42391779795112766</v>
      </c>
      <c r="J310" s="128">
        <f t="shared" si="30"/>
        <v>113.76720706837486</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0.61717187499999993</v>
      </c>
      <c r="F311" s="128">
        <f t="shared" si="26"/>
        <v>78.99799999999999</v>
      </c>
      <c r="G311" s="122">
        <f t="shared" si="27"/>
        <v>0.60567291307302284</v>
      </c>
      <c r="H311" s="128">
        <f t="shared" si="28"/>
        <v>208568.31299999999</v>
      </c>
      <c r="I311" s="122">
        <f t="shared" si="29"/>
        <v>0.10453212845345197</v>
      </c>
      <c r="J311" s="128">
        <f t="shared" si="30"/>
        <v>101.89854320356417</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0.62992187500000008</v>
      </c>
      <c r="F312" s="128">
        <f t="shared" si="26"/>
        <v>80.63000000000001</v>
      </c>
      <c r="G312" s="122">
        <f t="shared" si="27"/>
        <v>0.5408995028429715</v>
      </c>
      <c r="H312" s="128">
        <f t="shared" si="28"/>
        <v>186263.071</v>
      </c>
      <c r="I312" s="122">
        <f t="shared" si="29"/>
        <v>0.52071695630500003</v>
      </c>
      <c r="J312" s="128">
        <f t="shared" si="30"/>
        <v>116.45820927716264</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0.29131249999999997</v>
      </c>
      <c r="F313" s="128">
        <f t="shared" si="26"/>
        <v>37.287999999999997</v>
      </c>
      <c r="G313" s="122">
        <f t="shared" si="27"/>
        <v>0.22453121460805328</v>
      </c>
      <c r="H313" s="128">
        <f t="shared" si="28"/>
        <v>77319.12000000001</v>
      </c>
      <c r="I313" s="122">
        <f t="shared" si="29"/>
        <v>0.53887106786874328</v>
      </c>
      <c r="J313" s="128">
        <f t="shared" si="30"/>
        <v>129.74253958787941</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0.20964843750000001</v>
      </c>
      <c r="F314" s="128">
        <f t="shared" si="26"/>
        <v>26.835000000000001</v>
      </c>
      <c r="G314" s="122">
        <f t="shared" si="27"/>
        <v>0.14412144628555168</v>
      </c>
      <c r="H314" s="128">
        <f t="shared" si="28"/>
        <v>49629.373000000007</v>
      </c>
      <c r="I314" s="122">
        <f t="shared" si="29"/>
        <v>0.5946614977838407</v>
      </c>
      <c r="J314" s="128">
        <f t="shared" si="30"/>
        <v>145.46650960233768</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0.29396875</v>
      </c>
      <c r="F315" s="128">
        <f t="shared" si="26"/>
        <v>37.628</v>
      </c>
      <c r="G315" s="122">
        <f t="shared" si="27"/>
        <v>0.2149070908763554</v>
      </c>
      <c r="H315" s="128">
        <f t="shared" si="28"/>
        <v>74004.975999999995</v>
      </c>
      <c r="I315" s="122">
        <f t="shared" si="29"/>
        <v>0.55963881181160935</v>
      </c>
      <c r="J315" s="128">
        <f t="shared" si="30"/>
        <v>136.78876243740692</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7.9281249999999998E-2</v>
      </c>
      <c r="F316" s="128">
        <f t="shared" si="26"/>
        <v>10.148</v>
      </c>
      <c r="G316" s="122">
        <f t="shared" si="27"/>
        <v>8.2085782819042968E-2</v>
      </c>
      <c r="H316" s="128">
        <f t="shared" si="28"/>
        <v>28266.896000000001</v>
      </c>
      <c r="I316" s="122">
        <f t="shared" si="29"/>
        <v>-0.1269209035048422</v>
      </c>
      <c r="J316" s="128">
        <f t="shared" si="30"/>
        <v>96.583412227150802</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0.49746875000000007</v>
      </c>
      <c r="F317" s="128">
        <f t="shared" si="26"/>
        <v>63.676000000000009</v>
      </c>
      <c r="G317" s="122">
        <f t="shared" si="27"/>
        <v>0.39262246847757276</v>
      </c>
      <c r="H317" s="128">
        <f t="shared" si="28"/>
        <v>135202.68799999999</v>
      </c>
      <c r="I317" s="122">
        <f t="shared" si="29"/>
        <v>0.59960701047167742</v>
      </c>
      <c r="J317" s="128">
        <f t="shared" si="30"/>
        <v>126.70409615857639</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0.89771875000000012</v>
      </c>
      <c r="F318" s="128">
        <f t="shared" si="26"/>
        <v>114.90800000000002</v>
      </c>
      <c r="G318" s="122">
        <f t="shared" si="27"/>
        <v>0.90157994296633159</v>
      </c>
      <c r="H318" s="128">
        <f t="shared" si="28"/>
        <v>310466.266</v>
      </c>
      <c r="I318" s="122">
        <f t="shared" si="29"/>
        <v>-0.19512541728936406</v>
      </c>
      <c r="J318" s="128">
        <f t="shared" si="30"/>
        <v>99.571730383261681</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0.65150781250000001</v>
      </c>
      <c r="F319" s="128">
        <f t="shared" si="26"/>
        <v>83.393000000000001</v>
      </c>
      <c r="G319" s="122">
        <f t="shared" si="27"/>
        <v>0.58386170787378255</v>
      </c>
      <c r="H319" s="128">
        <f t="shared" si="28"/>
        <v>201057.45</v>
      </c>
      <c r="I319" s="122">
        <f t="shared" si="29"/>
        <v>0.52396474045064001</v>
      </c>
      <c r="J319" s="128">
        <f t="shared" si="30"/>
        <v>111.58598067212877</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0.8837421875</v>
      </c>
      <c r="F320" s="128">
        <f t="shared" si="26"/>
        <v>113.119</v>
      </c>
      <c r="G320" s="122">
        <f t="shared" si="27"/>
        <v>0.85702576388525897</v>
      </c>
      <c r="H320" s="128">
        <f t="shared" si="28"/>
        <v>295123.67800000001</v>
      </c>
      <c r="I320" s="122">
        <f t="shared" si="29"/>
        <v>0.38902088291100451</v>
      </c>
      <c r="J320" s="128">
        <f t="shared" si="30"/>
        <v>103.11734194473037</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0.64427343749999988</v>
      </c>
      <c r="F321" s="128">
        <f t="shared" si="26"/>
        <v>82.466999999999985</v>
      </c>
      <c r="G321" s="122">
        <f t="shared" si="27"/>
        <v>0.62338786088895848</v>
      </c>
      <c r="H321" s="128">
        <f t="shared" si="28"/>
        <v>214668.59699999995</v>
      </c>
      <c r="I321" s="122">
        <f t="shared" si="29"/>
        <v>0.34915285988334294</v>
      </c>
      <c r="J321" s="128">
        <f t="shared" si="30"/>
        <v>103.35033418540721</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0.471296875</v>
      </c>
      <c r="F322" s="128">
        <f t="shared" si="26"/>
        <v>60.326000000000001</v>
      </c>
      <c r="G322" s="122">
        <f t="shared" si="27"/>
        <v>0.43567669111796448</v>
      </c>
      <c r="H322" s="128">
        <f t="shared" si="28"/>
        <v>150028.75400000002</v>
      </c>
      <c r="I322" s="122">
        <f t="shared" si="29"/>
        <v>0.41167697907810735</v>
      </c>
      <c r="J322" s="128">
        <f t="shared" si="30"/>
        <v>108.17582960213745</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0.30444531249999995</v>
      </c>
      <c r="F323" s="128">
        <f t="shared" si="26"/>
        <v>38.968999999999994</v>
      </c>
      <c r="G323" s="122">
        <f t="shared" si="27"/>
        <v>0.27804053339838186</v>
      </c>
      <c r="H323" s="128">
        <f t="shared" si="28"/>
        <v>95745.481999999989</v>
      </c>
      <c r="I323" s="122">
        <f t="shared" si="29"/>
        <v>0.4435290705137207</v>
      </c>
      <c r="J323" s="128">
        <f t="shared" si="30"/>
        <v>109.49673732059233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0.15671093749999998</v>
      </c>
      <c r="F324" s="128">
        <f t="shared" si="26"/>
        <v>20.058999999999997</v>
      </c>
      <c r="G324" s="122">
        <f t="shared" si="27"/>
        <v>0.10900753866615556</v>
      </c>
      <c r="H324" s="128">
        <f t="shared" si="28"/>
        <v>37537.617999999995</v>
      </c>
      <c r="I324" s="122">
        <f t="shared" si="29"/>
        <v>0.60138110537583467</v>
      </c>
      <c r="J324" s="128">
        <f t="shared" si="30"/>
        <v>143.7615594458471</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2.3789062500000003E-2</v>
      </c>
      <c r="F325" s="128">
        <f t="shared" si="26"/>
        <v>3.0450000000000004</v>
      </c>
      <c r="G325" s="122">
        <f t="shared" si="27"/>
        <v>1.4649751131090318E-2</v>
      </c>
      <c r="H325" s="128">
        <f t="shared" si="28"/>
        <v>5044.759</v>
      </c>
      <c r="I325" s="122">
        <f t="shared" si="29"/>
        <v>0.59993611313406359</v>
      </c>
      <c r="J325" s="128">
        <f t="shared" si="30"/>
        <v>162.38543772606386</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0.1525703125</v>
      </c>
      <c r="F326" s="128">
        <f t="shared" si="26"/>
        <v>19.529</v>
      </c>
      <c r="G326" s="122">
        <f t="shared" si="27"/>
        <v>0.10119617955732116</v>
      </c>
      <c r="H326" s="128">
        <f t="shared" si="28"/>
        <v>34847.714</v>
      </c>
      <c r="I326" s="122">
        <f t="shared" si="29"/>
        <v>0.67926418532814281</v>
      </c>
      <c r="J326" s="128">
        <f t="shared" si="30"/>
        <v>150.7668700215888</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3.7171875E-2</v>
      </c>
      <c r="F327" s="128">
        <f t="shared" si="26"/>
        <v>4.758</v>
      </c>
      <c r="G327" s="122">
        <f t="shared" si="27"/>
        <v>2.7446343630756365E-2</v>
      </c>
      <c r="H327" s="128">
        <f t="shared" si="28"/>
        <v>9451.3680000000004</v>
      </c>
      <c r="I327" s="122">
        <f t="shared" si="29"/>
        <v>0.55471001275990484</v>
      </c>
      <c r="J327" s="128">
        <f t="shared" si="30"/>
        <v>135.43470671388522</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0.26776562500000001</v>
      </c>
      <c r="F328" s="128">
        <f t="shared" si="26"/>
        <v>34.274000000000001</v>
      </c>
      <c r="G328" s="122">
        <f t="shared" si="27"/>
        <v>0.19659233994854194</v>
      </c>
      <c r="H328" s="128">
        <f t="shared" si="28"/>
        <v>67698.145000000004</v>
      </c>
      <c r="I328" s="122">
        <f t="shared" si="29"/>
        <v>0.65752752974551953</v>
      </c>
      <c r="J328" s="128">
        <f t="shared" si="30"/>
        <v>136.20348843199471</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0.30193750000000003</v>
      </c>
      <c r="F329" s="128">
        <f t="shared" ref="F329:F392" si="32">SUMPRODUCT($K$2:$AI$2,$K329:$AI329)</f>
        <v>38.648000000000003</v>
      </c>
      <c r="G329" s="122">
        <f t="shared" ref="G329:G392" si="33">SUMPRODUCT($K$3:$AI$3,$K329:$AI329)/$J$3</f>
        <v>0.217653447865303</v>
      </c>
      <c r="H329" s="128">
        <f t="shared" ref="H329:H392" si="34">SUMPRODUCT($K$3:$AI$3,$K329:$AI329)</f>
        <v>74950.706000000006</v>
      </c>
      <c r="I329" s="122">
        <f t="shared" ref="I329:I392" si="35">CORREL($K$4:$AI$4,$K329:$AI329)</f>
        <v>0.58303660290654657</v>
      </c>
      <c r="J329" s="128">
        <f t="shared" si="30"/>
        <v>138.7239682905722</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0.10920312500000001</v>
      </c>
      <c r="F330" s="128">
        <f t="shared" si="32"/>
        <v>13.978000000000002</v>
      </c>
      <c r="G330" s="122">
        <f t="shared" si="33"/>
        <v>6.8126809889707804E-2</v>
      </c>
      <c r="H330" s="128">
        <f t="shared" si="34"/>
        <v>23460.011999999999</v>
      </c>
      <c r="I330" s="122">
        <f t="shared" si="35"/>
        <v>0.62329989294375654</v>
      </c>
      <c r="J330" s="128">
        <f t="shared" ref="J330:J393" si="36">$E330/$G330*100</f>
        <v>160.29390657920382</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0.1198203125</v>
      </c>
      <c r="F331" s="128">
        <f t="shared" si="32"/>
        <v>15.337</v>
      </c>
      <c r="G331" s="122">
        <f t="shared" si="33"/>
        <v>0.13085599289111913</v>
      </c>
      <c r="H331" s="128">
        <f t="shared" si="34"/>
        <v>45061.308000000005</v>
      </c>
      <c r="I331" s="122">
        <f t="shared" si="35"/>
        <v>-0.37186027660835858</v>
      </c>
      <c r="J331" s="128">
        <f t="shared" si="36"/>
        <v>91.566545675671463</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0.10183593750000001</v>
      </c>
      <c r="F332" s="128">
        <f t="shared" si="32"/>
        <v>13.035000000000002</v>
      </c>
      <c r="G332" s="122">
        <f t="shared" si="33"/>
        <v>0.10553826250588051</v>
      </c>
      <c r="H332" s="128">
        <f t="shared" si="34"/>
        <v>36342.945</v>
      </c>
      <c r="I332" s="122">
        <f t="shared" si="35"/>
        <v>-8.6298790861301544E-2</v>
      </c>
      <c r="J332" s="128">
        <f t="shared" si="36"/>
        <v>96.491959486566117</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0.13620312500000004</v>
      </c>
      <c r="F333" s="128">
        <f t="shared" si="32"/>
        <v>17.434000000000005</v>
      </c>
      <c r="G333" s="122">
        <f t="shared" si="33"/>
        <v>0.12831599091643003</v>
      </c>
      <c r="H333" s="128">
        <f t="shared" si="34"/>
        <v>44186.638000000014</v>
      </c>
      <c r="I333" s="122">
        <f t="shared" si="35"/>
        <v>0.34283079203545469</v>
      </c>
      <c r="J333" s="128">
        <f t="shared" si="36"/>
        <v>106.14664939828641</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0.29363281249999995</v>
      </c>
      <c r="F334" s="128">
        <f t="shared" si="32"/>
        <v>37.584999999999994</v>
      </c>
      <c r="G334" s="122">
        <f t="shared" si="33"/>
        <v>0.21902618495867671</v>
      </c>
      <c r="H334" s="128">
        <f t="shared" si="34"/>
        <v>75423.418999999994</v>
      </c>
      <c r="I334" s="122">
        <f t="shared" si="35"/>
        <v>0.59522620370965373</v>
      </c>
      <c r="J334" s="128">
        <f t="shared" si="36"/>
        <v>134.06288045212455</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0.12779687499999998</v>
      </c>
      <c r="F335" s="128">
        <f t="shared" si="32"/>
        <v>16.357999999999997</v>
      </c>
      <c r="G335" s="122">
        <f t="shared" si="33"/>
        <v>0.12466769176264235</v>
      </c>
      <c r="H335" s="128">
        <f t="shared" si="34"/>
        <v>42930.316999999995</v>
      </c>
      <c r="I335" s="122">
        <f t="shared" si="35"/>
        <v>0.26270225509591555</v>
      </c>
      <c r="J335" s="128">
        <f t="shared" si="36"/>
        <v>102.51001939084215</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6.5132812499999998E-2</v>
      </c>
      <c r="F336" s="128">
        <f t="shared" si="32"/>
        <v>8.3369999999999997</v>
      </c>
      <c r="G336" s="122">
        <f t="shared" si="33"/>
        <v>6.7067595351349471E-2</v>
      </c>
      <c r="H336" s="128">
        <f t="shared" si="34"/>
        <v>23095.262999999999</v>
      </c>
      <c r="I336" s="122">
        <f t="shared" si="35"/>
        <v>3.7129917471316366E-2</v>
      </c>
      <c r="J336" s="128">
        <f t="shared" si="36"/>
        <v>97.115174860208342</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2.5601562500000001E-2</v>
      </c>
      <c r="F337" s="128">
        <f t="shared" si="32"/>
        <v>3.2770000000000001</v>
      </c>
      <c r="G337" s="122">
        <f t="shared" si="33"/>
        <v>2.5353646495797976E-2</v>
      </c>
      <c r="H337" s="128">
        <f t="shared" si="34"/>
        <v>8730.7309999999998</v>
      </c>
      <c r="I337" s="122">
        <f t="shared" si="35"/>
        <v>8.0816992469486343E-2</v>
      </c>
      <c r="J337" s="128">
        <f t="shared" si="36"/>
        <v>100.97783174599013</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1.3898437499999999E-2</v>
      </c>
      <c r="F338" s="128">
        <f t="shared" si="32"/>
        <v>1.7789999999999999</v>
      </c>
      <c r="G338" s="122">
        <f t="shared" si="33"/>
        <v>1.2053708640426531E-2</v>
      </c>
      <c r="H338" s="128">
        <f t="shared" si="34"/>
        <v>4150.7909999999993</v>
      </c>
      <c r="I338" s="122">
        <f t="shared" si="35"/>
        <v>0.45439195897865348</v>
      </c>
      <c r="J338" s="128">
        <f t="shared" si="36"/>
        <v>115.30424298946878</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5.5601562499999993E-2</v>
      </c>
      <c r="F339" s="128">
        <f t="shared" si="32"/>
        <v>7.1169999999999991</v>
      </c>
      <c r="G339" s="122">
        <f t="shared" si="33"/>
        <v>4.3618182240575211E-2</v>
      </c>
      <c r="H339" s="128">
        <f t="shared" si="34"/>
        <v>15020.269999999999</v>
      </c>
      <c r="I339" s="122">
        <f t="shared" si="35"/>
        <v>0.27719617093026622</v>
      </c>
      <c r="J339" s="128">
        <f t="shared" si="36"/>
        <v>127.4733600619363</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5.6179687500000006E-2</v>
      </c>
      <c r="F340" s="128">
        <f t="shared" si="32"/>
        <v>7.1910000000000007</v>
      </c>
      <c r="G340" s="122">
        <f t="shared" si="33"/>
        <v>4.4057106267314836E-2</v>
      </c>
      <c r="H340" s="128">
        <f t="shared" si="34"/>
        <v>15171.417000000001</v>
      </c>
      <c r="I340" s="122">
        <f t="shared" si="35"/>
        <v>0.33798431524449035</v>
      </c>
      <c r="J340" s="128">
        <f t="shared" si="36"/>
        <v>127.51560930745624</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0.34734375000000001</v>
      </c>
      <c r="F341" s="128">
        <f t="shared" si="32"/>
        <v>44.46</v>
      </c>
      <c r="G341" s="122">
        <f t="shared" si="33"/>
        <v>0.34246932262354873</v>
      </c>
      <c r="H341" s="128">
        <f t="shared" si="34"/>
        <v>117932.05099999999</v>
      </c>
      <c r="I341" s="122">
        <f t="shared" si="35"/>
        <v>0.27377096547022439</v>
      </c>
      <c r="J341" s="128">
        <f t="shared" si="36"/>
        <v>101.42331796001751</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0.2365546875</v>
      </c>
      <c r="F342" s="128">
        <f t="shared" si="32"/>
        <v>30.279</v>
      </c>
      <c r="G342" s="122">
        <f t="shared" si="33"/>
        <v>0.23989538793929568</v>
      </c>
      <c r="H342" s="128">
        <f t="shared" si="34"/>
        <v>82609.895999999979</v>
      </c>
      <c r="I342" s="122">
        <f t="shared" si="35"/>
        <v>8.6794555766060794E-2</v>
      </c>
      <c r="J342" s="128">
        <f t="shared" si="36"/>
        <v>98.60743448717696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0.31762499999999994</v>
      </c>
      <c r="F343" s="128">
        <f t="shared" si="32"/>
        <v>40.655999999999992</v>
      </c>
      <c r="G343" s="122">
        <f t="shared" si="33"/>
        <v>0.34096067464673391</v>
      </c>
      <c r="H343" s="128">
        <f t="shared" si="34"/>
        <v>117412.53599999999</v>
      </c>
      <c r="I343" s="122">
        <f t="shared" si="35"/>
        <v>-0.21411845132060178</v>
      </c>
      <c r="J343" s="128">
        <f t="shared" si="36"/>
        <v>93.15590436612321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7.1390624999999999E-2</v>
      </c>
      <c r="F344" s="128">
        <f t="shared" si="32"/>
        <v>9.1379999999999999</v>
      </c>
      <c r="G344" s="122">
        <f t="shared" si="33"/>
        <v>6.2321586836954566E-2</v>
      </c>
      <c r="H344" s="128">
        <f t="shared" si="34"/>
        <v>21460.937000000002</v>
      </c>
      <c r="I344" s="122">
        <f t="shared" si="35"/>
        <v>0.36464521049172161</v>
      </c>
      <c r="J344" s="128">
        <f t="shared" si="36"/>
        <v>114.5520013583284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0.21345312499999999</v>
      </c>
      <c r="F345" s="128">
        <f t="shared" si="32"/>
        <v>27.321999999999999</v>
      </c>
      <c r="G345" s="122">
        <f t="shared" si="33"/>
        <v>0.18779066552831647</v>
      </c>
      <c r="H345" s="128">
        <f t="shared" si="34"/>
        <v>64667.218000000001</v>
      </c>
      <c r="I345" s="122">
        <f t="shared" si="35"/>
        <v>0.33089026478607514</v>
      </c>
      <c r="J345" s="128">
        <f t="shared" si="36"/>
        <v>113.66546063377892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5.8499999999999996E-2</v>
      </c>
      <c r="F346" s="128">
        <f t="shared" si="32"/>
        <v>7.4879999999999995</v>
      </c>
      <c r="G346" s="122">
        <f t="shared" si="33"/>
        <v>5.5315659865604966E-2</v>
      </c>
      <c r="H346" s="128">
        <f t="shared" si="34"/>
        <v>19048.389999999996</v>
      </c>
      <c r="I346" s="122">
        <f t="shared" si="35"/>
        <v>-4.1563965850989384E-2</v>
      </c>
      <c r="J346" s="128">
        <f t="shared" si="36"/>
        <v>105.75667024877171</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4.6992187500000004E-2</v>
      </c>
      <c r="F347" s="128">
        <f t="shared" si="32"/>
        <v>6.0150000000000006</v>
      </c>
      <c r="G347" s="122">
        <f t="shared" si="33"/>
        <v>4.6689715354369582E-2</v>
      </c>
      <c r="H347" s="128">
        <f t="shared" si="34"/>
        <v>16077.977000000001</v>
      </c>
      <c r="I347" s="122">
        <f t="shared" si="35"/>
        <v>-0.11248683874682193</v>
      </c>
      <c r="J347" s="128">
        <f t="shared" si="36"/>
        <v>100.64783463196272</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0.37027343750000002</v>
      </c>
      <c r="F348" s="128">
        <f t="shared" si="32"/>
        <v>47.395000000000003</v>
      </c>
      <c r="G348" s="122">
        <f t="shared" si="33"/>
        <v>0.38615227176368772</v>
      </c>
      <c r="H348" s="128">
        <f t="shared" si="34"/>
        <v>132974.62399999998</v>
      </c>
      <c r="I348" s="122">
        <f t="shared" si="35"/>
        <v>-0.5468700051589801</v>
      </c>
      <c r="J348" s="128">
        <f t="shared" si="36"/>
        <v>95.887934520969225</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0.40535937500000002</v>
      </c>
      <c r="F349" s="128">
        <f t="shared" si="32"/>
        <v>51.886000000000003</v>
      </c>
      <c r="G349" s="122">
        <f t="shared" si="33"/>
        <v>0.38837008287886443</v>
      </c>
      <c r="H349" s="128">
        <f t="shared" si="34"/>
        <v>133738.345</v>
      </c>
      <c r="I349" s="122">
        <f t="shared" si="35"/>
        <v>0.5195107414635578</v>
      </c>
      <c r="J349" s="128">
        <f t="shared" si="36"/>
        <v>104.37451103215763</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0.11885156249999999</v>
      </c>
      <c r="F350" s="128">
        <f t="shared" si="32"/>
        <v>15.212999999999999</v>
      </c>
      <c r="G350" s="122">
        <f t="shared" si="33"/>
        <v>0.11839623299008591</v>
      </c>
      <c r="H350" s="128">
        <f t="shared" si="34"/>
        <v>40770.69</v>
      </c>
      <c r="I350" s="122">
        <f t="shared" si="35"/>
        <v>-0.12979212528061346</v>
      </c>
      <c r="J350" s="128">
        <f t="shared" si="36"/>
        <v>100.38458107864987</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4.8937499999999995E-2</v>
      </c>
      <c r="F351" s="128">
        <f t="shared" si="32"/>
        <v>6.2639999999999993</v>
      </c>
      <c r="G351" s="122">
        <f t="shared" si="33"/>
        <v>5.0652353074416748E-2</v>
      </c>
      <c r="H351" s="128">
        <f t="shared" si="34"/>
        <v>17442.543000000001</v>
      </c>
      <c r="I351" s="122">
        <f t="shared" si="35"/>
        <v>-0.38306248020172412</v>
      </c>
      <c r="J351" s="128">
        <f t="shared" si="36"/>
        <v>96.614465132750411</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5.7187499999999995E-2</v>
      </c>
      <c r="F352" s="128">
        <f t="shared" si="32"/>
        <v>7.3199999999999994</v>
      </c>
      <c r="G352" s="122">
        <f t="shared" si="33"/>
        <v>5.6458246940683819E-2</v>
      </c>
      <c r="H352" s="128">
        <f t="shared" si="34"/>
        <v>19441.848999999998</v>
      </c>
      <c r="I352" s="122">
        <f t="shared" si="35"/>
        <v>0.14161833155356601</v>
      </c>
      <c r="J352" s="128">
        <f t="shared" si="36"/>
        <v>101.29166791183286</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0.13252343750000001</v>
      </c>
      <c r="F353" s="128">
        <f t="shared" si="32"/>
        <v>16.963000000000001</v>
      </c>
      <c r="G353" s="122">
        <f t="shared" si="33"/>
        <v>0.14201135155855243</v>
      </c>
      <c r="H353" s="128">
        <f t="shared" si="34"/>
        <v>48902.744999999995</v>
      </c>
      <c r="I353" s="122">
        <f t="shared" si="35"/>
        <v>-0.44668467756976149</v>
      </c>
      <c r="J353" s="128">
        <f t="shared" si="36"/>
        <v>93.318904471773521</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0.39564062499999997</v>
      </c>
      <c r="F354" s="128">
        <f t="shared" si="32"/>
        <v>50.641999999999996</v>
      </c>
      <c r="G354" s="122">
        <f t="shared" si="33"/>
        <v>0.38671856614337402</v>
      </c>
      <c r="H354" s="128">
        <f t="shared" si="34"/>
        <v>133169.63199999998</v>
      </c>
      <c r="I354" s="122">
        <f t="shared" si="35"/>
        <v>0.25248678717800971</v>
      </c>
      <c r="J354" s="128">
        <f t="shared" si="36"/>
        <v>102.30711934666155</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0.22847656250000004</v>
      </c>
      <c r="F355" s="128">
        <f t="shared" si="32"/>
        <v>29.245000000000005</v>
      </c>
      <c r="G355" s="122">
        <f t="shared" si="33"/>
        <v>0.2103772846862858</v>
      </c>
      <c r="H355" s="128">
        <f t="shared" si="34"/>
        <v>72445.10100000001</v>
      </c>
      <c r="I355" s="122">
        <f t="shared" si="35"/>
        <v>0.58583896520994927</v>
      </c>
      <c r="J355" s="128">
        <f t="shared" si="36"/>
        <v>108.60324718075141</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7.1437500000000015E-2</v>
      </c>
      <c r="F356" s="128">
        <f t="shared" si="32"/>
        <v>9.1440000000000019</v>
      </c>
      <c r="G356" s="122">
        <f t="shared" si="33"/>
        <v>8.2695087670389522E-2</v>
      </c>
      <c r="H356" s="128">
        <f t="shared" si="34"/>
        <v>28476.714999999993</v>
      </c>
      <c r="I356" s="122">
        <f t="shared" si="35"/>
        <v>-0.37897175548129758</v>
      </c>
      <c r="J356" s="128">
        <f t="shared" si="36"/>
        <v>86.386630708633376</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0.171828125</v>
      </c>
      <c r="F357" s="128">
        <f t="shared" si="32"/>
        <v>21.994</v>
      </c>
      <c r="G357" s="122">
        <f t="shared" si="33"/>
        <v>0.17795913264683846</v>
      </c>
      <c r="H357" s="128">
        <f t="shared" si="34"/>
        <v>61281.650999999998</v>
      </c>
      <c r="I357" s="122">
        <f t="shared" si="35"/>
        <v>-3.7411096866489205E-2</v>
      </c>
      <c r="J357" s="128">
        <f t="shared" si="36"/>
        <v>96.554822696846074</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0.56782031250000009</v>
      </c>
      <c r="F358" s="128">
        <f t="shared" si="32"/>
        <v>72.681000000000012</v>
      </c>
      <c r="G358" s="122">
        <f t="shared" si="33"/>
        <v>0.60999255426039178</v>
      </c>
      <c r="H358" s="128">
        <f t="shared" si="34"/>
        <v>210055.81599999999</v>
      </c>
      <c r="I358" s="122">
        <f t="shared" si="35"/>
        <v>-0.32028926560620091</v>
      </c>
      <c r="J358" s="128">
        <f t="shared" si="36"/>
        <v>93.08643335630137</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0.1172578125</v>
      </c>
      <c r="F359" s="128">
        <f t="shared" si="32"/>
        <v>15.009</v>
      </c>
      <c r="G359" s="122">
        <f t="shared" si="33"/>
        <v>0.1031503377299206</v>
      </c>
      <c r="H359" s="128">
        <f t="shared" si="34"/>
        <v>35520.644</v>
      </c>
      <c r="I359" s="122">
        <f t="shared" si="35"/>
        <v>0.42510909642958117</v>
      </c>
      <c r="J359" s="128">
        <f t="shared" si="36"/>
        <v>113.67661520121932</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0.21215624999999999</v>
      </c>
      <c r="F360" s="128">
        <f t="shared" si="32"/>
        <v>27.155999999999999</v>
      </c>
      <c r="G360" s="122">
        <f t="shared" si="33"/>
        <v>0.18858232711306258</v>
      </c>
      <c r="H360" s="128">
        <f t="shared" si="34"/>
        <v>64939.833000000006</v>
      </c>
      <c r="I360" s="122">
        <f t="shared" si="35"/>
        <v>0.36783819304388143</v>
      </c>
      <c r="J360" s="128">
        <f t="shared" si="36"/>
        <v>112.50060026717345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6.0656249999999995E-2</v>
      </c>
      <c r="F361" s="128">
        <f t="shared" si="32"/>
        <v>7.7639999999999993</v>
      </c>
      <c r="G361" s="122">
        <f t="shared" si="33"/>
        <v>5.9180428507541571E-2</v>
      </c>
      <c r="H361" s="128">
        <f t="shared" si="34"/>
        <v>20379.254000000001</v>
      </c>
      <c r="I361" s="122">
        <f t="shared" si="35"/>
        <v>-9.9625426038326095E-2</v>
      </c>
      <c r="J361" s="128">
        <f t="shared" si="36"/>
        <v>102.49376614816224</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9.9765625000000011E-3</v>
      </c>
      <c r="F362" s="128">
        <f t="shared" si="32"/>
        <v>1.2770000000000001</v>
      </c>
      <c r="G362" s="122">
        <f t="shared" si="33"/>
        <v>9.3952456455200697E-3</v>
      </c>
      <c r="H362" s="128">
        <f t="shared" si="34"/>
        <v>3235.3280000000004</v>
      </c>
      <c r="I362" s="122">
        <f t="shared" si="35"/>
        <v>-3.1096756898673809E-2</v>
      </c>
      <c r="J362" s="128">
        <f t="shared" si="36"/>
        <v>106.18735130951175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3.2500000000000001E-2</v>
      </c>
      <c r="F363" s="128">
        <f t="shared" si="32"/>
        <v>4.16</v>
      </c>
      <c r="G363" s="122">
        <f t="shared" si="33"/>
        <v>2.9811170351785061E-2</v>
      </c>
      <c r="H363" s="128">
        <f t="shared" si="34"/>
        <v>10265.715</v>
      </c>
      <c r="I363" s="122">
        <f t="shared" si="35"/>
        <v>0.1793968675197801</v>
      </c>
      <c r="J363" s="128">
        <f t="shared" si="36"/>
        <v>109.01953736296011</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0.55403906250000001</v>
      </c>
      <c r="F364" s="128">
        <f t="shared" si="32"/>
        <v>70.917000000000002</v>
      </c>
      <c r="G364" s="122">
        <f t="shared" si="33"/>
        <v>0.57184467618002199</v>
      </c>
      <c r="H364" s="128">
        <f t="shared" si="34"/>
        <v>196919.28900000002</v>
      </c>
      <c r="I364" s="122">
        <f t="shared" si="35"/>
        <v>-0.36782731826985626</v>
      </c>
      <c r="J364" s="128">
        <f t="shared" si="36"/>
        <v>96.886284961335093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0.63775000000000004</v>
      </c>
      <c r="F365" s="128">
        <f t="shared" si="32"/>
        <v>81.632000000000005</v>
      </c>
      <c r="G365" s="122">
        <f t="shared" si="33"/>
        <v>0.59358007945219815</v>
      </c>
      <c r="H365" s="128">
        <f t="shared" si="34"/>
        <v>204404.04900000006</v>
      </c>
      <c r="I365" s="122">
        <f t="shared" si="35"/>
        <v>0.33884868716494027</v>
      </c>
      <c r="J365" s="128">
        <f t="shared" si="36"/>
        <v>107.44127407182621</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0.37745312499999994</v>
      </c>
      <c r="F366" s="128">
        <f t="shared" si="32"/>
        <v>48.313999999999993</v>
      </c>
      <c r="G366" s="122">
        <f t="shared" si="33"/>
        <v>0.3782711248177768</v>
      </c>
      <c r="H366" s="128">
        <f t="shared" si="34"/>
        <v>130260.68799999998</v>
      </c>
      <c r="I366" s="122">
        <f t="shared" si="35"/>
        <v>9.6160503108338371E-3</v>
      </c>
      <c r="J366" s="128">
        <f t="shared" si="36"/>
        <v>99.783753037409113</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0.4743906249999999</v>
      </c>
      <c r="F367" s="128">
        <f t="shared" si="32"/>
        <v>60.721999999999987</v>
      </c>
      <c r="G367" s="122">
        <f t="shared" si="33"/>
        <v>0.40765253602355689</v>
      </c>
      <c r="H367" s="128">
        <f t="shared" si="34"/>
        <v>140378.41200000001</v>
      </c>
      <c r="I367" s="122">
        <f t="shared" si="35"/>
        <v>0.46996550045683433</v>
      </c>
      <c r="J367" s="128">
        <f t="shared" si="36"/>
        <v>116.37131701115835</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7.4804687499999994E-2</v>
      </c>
      <c r="F368" s="128">
        <f t="shared" si="32"/>
        <v>9.5749999999999993</v>
      </c>
      <c r="G368" s="122">
        <f t="shared" si="33"/>
        <v>6.9939742941938318E-2</v>
      </c>
      <c r="H368" s="128">
        <f t="shared" si="34"/>
        <v>24084.309999999998</v>
      </c>
      <c r="I368" s="122">
        <f t="shared" si="35"/>
        <v>0.10861058942726028</v>
      </c>
      <c r="J368" s="128">
        <f t="shared" si="36"/>
        <v>106.95590854844919</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0.2448671875</v>
      </c>
      <c r="F369" s="128">
        <f t="shared" si="32"/>
        <v>31.343</v>
      </c>
      <c r="G369" s="122">
        <f t="shared" si="33"/>
        <v>0.25257830223197952</v>
      </c>
      <c r="H369" s="128">
        <f t="shared" si="34"/>
        <v>86977.359000000011</v>
      </c>
      <c r="I369" s="122">
        <f t="shared" si="35"/>
        <v>-4.552230562484464E-2</v>
      </c>
      <c r="J369" s="128">
        <f t="shared" si="36"/>
        <v>96.947039922337723</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0.17659375000000002</v>
      </c>
      <c r="F370" s="128">
        <f t="shared" si="32"/>
        <v>22.604000000000003</v>
      </c>
      <c r="G370" s="122">
        <f t="shared" si="33"/>
        <v>0.17966376561601591</v>
      </c>
      <c r="H370" s="128">
        <f t="shared" si="34"/>
        <v>61868.655000000006</v>
      </c>
      <c r="I370" s="122">
        <f t="shared" si="35"/>
        <v>2.026931554220365E-3</v>
      </c>
      <c r="J370" s="128">
        <f t="shared" si="36"/>
        <v>98.2912438657346</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0.40449218749999999</v>
      </c>
      <c r="F371" s="128">
        <f t="shared" si="32"/>
        <v>51.774999999999999</v>
      </c>
      <c r="G371" s="122">
        <f t="shared" si="33"/>
        <v>0.35218290848477457</v>
      </c>
      <c r="H371" s="128">
        <f t="shared" si="34"/>
        <v>121277.00199999999</v>
      </c>
      <c r="I371" s="122">
        <f t="shared" si="35"/>
        <v>0.43638839524730649</v>
      </c>
      <c r="J371" s="128">
        <f t="shared" si="36"/>
        <v>114.85287268490112</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0.20448437500000002</v>
      </c>
      <c r="F372" s="128">
        <f t="shared" si="32"/>
        <v>26.174000000000003</v>
      </c>
      <c r="G372" s="122">
        <f t="shared" si="33"/>
        <v>0.19410742018480767</v>
      </c>
      <c r="H372" s="128">
        <f t="shared" si="34"/>
        <v>66842.442999999999</v>
      </c>
      <c r="I372" s="122">
        <f t="shared" si="35"/>
        <v>0.17852425709675623</v>
      </c>
      <c r="J372" s="128">
        <f t="shared" si="36"/>
        <v>105.34598564305917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0.26632031249999999</v>
      </c>
      <c r="F373" s="128">
        <f t="shared" si="32"/>
        <v>34.088999999999999</v>
      </c>
      <c r="G373" s="122">
        <f t="shared" si="33"/>
        <v>0.21604000487864372</v>
      </c>
      <c r="H373" s="128">
        <f t="shared" si="34"/>
        <v>74395.103999999992</v>
      </c>
      <c r="I373" s="122">
        <f t="shared" si="35"/>
        <v>0.54133916591681452</v>
      </c>
      <c r="J373" s="128">
        <f t="shared" si="36"/>
        <v>123.27360974167736</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8.47109375E-2</v>
      </c>
      <c r="F374" s="128">
        <f t="shared" si="32"/>
        <v>10.843</v>
      </c>
      <c r="G374" s="122">
        <f t="shared" si="33"/>
        <v>8.0815944453156319E-2</v>
      </c>
      <c r="H374" s="128">
        <f t="shared" si="34"/>
        <v>27829.617000000002</v>
      </c>
      <c r="I374" s="122">
        <f t="shared" si="35"/>
        <v>9.7424475780240674E-2</v>
      </c>
      <c r="J374" s="128">
        <f t="shared" si="36"/>
        <v>104.81958488909493</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0.118546875</v>
      </c>
      <c r="F375" s="128">
        <f t="shared" si="32"/>
        <v>15.173999999999999</v>
      </c>
      <c r="G375" s="122">
        <f t="shared" si="33"/>
        <v>0.10752268859733183</v>
      </c>
      <c r="H375" s="128">
        <f t="shared" si="34"/>
        <v>37026.297999999995</v>
      </c>
      <c r="I375" s="122">
        <f t="shared" si="35"/>
        <v>0.48656948569148195</v>
      </c>
      <c r="J375" s="128">
        <f t="shared" si="36"/>
        <v>110.25289317676319</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3.0507812499999998E-2</v>
      </c>
      <c r="F376" s="128">
        <f t="shared" si="32"/>
        <v>3.9049999999999998</v>
      </c>
      <c r="G376" s="122">
        <f t="shared" si="33"/>
        <v>3.3104516230202295E-2</v>
      </c>
      <c r="H376" s="128">
        <f t="shared" si="34"/>
        <v>11399.805000000002</v>
      </c>
      <c r="I376" s="122">
        <f t="shared" si="35"/>
        <v>-0.45347658771772636</v>
      </c>
      <c r="J376" s="128">
        <f t="shared" si="36"/>
        <v>92.156043869829332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0.40156250000000004</v>
      </c>
      <c r="F377" s="128">
        <f t="shared" si="32"/>
        <v>51.400000000000006</v>
      </c>
      <c r="G377" s="122">
        <f t="shared" si="33"/>
        <v>0.37604644875391308</v>
      </c>
      <c r="H377" s="128">
        <f t="shared" si="34"/>
        <v>129494.603</v>
      </c>
      <c r="I377" s="122">
        <f t="shared" si="35"/>
        <v>0.29725187323535229</v>
      </c>
      <c r="J377" s="128">
        <f t="shared" si="36"/>
        <v>106.78534562170132</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0.24530468750000001</v>
      </c>
      <c r="F378" s="128">
        <f t="shared" si="32"/>
        <v>31.399000000000001</v>
      </c>
      <c r="G378" s="122">
        <f t="shared" si="33"/>
        <v>0.24726788981234649</v>
      </c>
      <c r="H378" s="128">
        <f t="shared" si="34"/>
        <v>85148.676000000007</v>
      </c>
      <c r="I378" s="122">
        <f t="shared" si="35"/>
        <v>2.6645623848999135E-2</v>
      </c>
      <c r="J378" s="128">
        <f t="shared" si="36"/>
        <v>99.206042355990348</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0.19137500000000002</v>
      </c>
      <c r="F379" s="128">
        <f t="shared" si="32"/>
        <v>24.496000000000002</v>
      </c>
      <c r="G379" s="122">
        <f t="shared" si="33"/>
        <v>0.16240357709128289</v>
      </c>
      <c r="H379" s="128">
        <f t="shared" si="34"/>
        <v>55924.97099999999</v>
      </c>
      <c r="I379" s="122">
        <f t="shared" si="35"/>
        <v>0.51349849423052418</v>
      </c>
      <c r="J379" s="128">
        <f t="shared" si="36"/>
        <v>117.83915319330254</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1.1835937500000001E-2</v>
      </c>
      <c r="F380" s="128">
        <f t="shared" si="32"/>
        <v>1.5150000000000001</v>
      </c>
      <c r="G380" s="122">
        <f t="shared" si="33"/>
        <v>1.2078888830809799E-2</v>
      </c>
      <c r="H380" s="128">
        <f t="shared" si="34"/>
        <v>4159.4620000000004</v>
      </c>
      <c r="I380" s="122">
        <f t="shared" si="35"/>
        <v>-0.14429488094148041</v>
      </c>
      <c r="J380" s="128">
        <f t="shared" si="36"/>
        <v>97.988628472263954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6.1731484375000001</v>
      </c>
      <c r="F381" s="128">
        <f t="shared" si="32"/>
        <v>790.16300000000001</v>
      </c>
      <c r="G381" s="122">
        <f t="shared" si="33"/>
        <v>4.9938132205437356</v>
      </c>
      <c r="H381" s="128">
        <f t="shared" si="34"/>
        <v>1719659.5329999998</v>
      </c>
      <c r="I381" s="122">
        <f t="shared" si="35"/>
        <v>0.50079151271706768</v>
      </c>
      <c r="J381" s="128">
        <f t="shared" si="36"/>
        <v>123.61592564384809</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0.69675781250000002</v>
      </c>
      <c r="F382" s="128">
        <f t="shared" si="32"/>
        <v>89.185000000000002</v>
      </c>
      <c r="G382" s="122">
        <f t="shared" si="33"/>
        <v>0.61511820547221219</v>
      </c>
      <c r="H382" s="128">
        <f t="shared" si="34"/>
        <v>211820.87500000003</v>
      </c>
      <c r="I382" s="122">
        <f t="shared" si="35"/>
        <v>0.54342273834963783</v>
      </c>
      <c r="J382" s="128">
        <f t="shared" si="36"/>
        <v>113.27218188333654</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0.11456250000000001</v>
      </c>
      <c r="F383" s="128">
        <f t="shared" si="32"/>
        <v>14.664000000000001</v>
      </c>
      <c r="G383" s="122">
        <f t="shared" si="33"/>
        <v>9.0093080456966304E-2</v>
      </c>
      <c r="H383" s="128">
        <f t="shared" si="34"/>
        <v>31024.273000000001</v>
      </c>
      <c r="I383" s="122">
        <f t="shared" si="35"/>
        <v>0.63356624994059096</v>
      </c>
      <c r="J383" s="128">
        <f t="shared" si="36"/>
        <v>127.16015416380586</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2.3859374999999999E-2</v>
      </c>
      <c r="F384" s="128">
        <f t="shared" si="32"/>
        <v>3.0539999999999998</v>
      </c>
      <c r="G384" s="122">
        <f t="shared" si="33"/>
        <v>3.6556412222164138E-2</v>
      </c>
      <c r="H384" s="128">
        <f t="shared" si="34"/>
        <v>12588.492999999999</v>
      </c>
      <c r="I384" s="122">
        <f t="shared" si="35"/>
        <v>-0.43453230588197334</v>
      </c>
      <c r="J384" s="128">
        <f t="shared" si="36"/>
        <v>65.267277475151317</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0.29078906250000003</v>
      </c>
      <c r="F385" s="128">
        <f t="shared" si="32"/>
        <v>37.221000000000004</v>
      </c>
      <c r="G385" s="122">
        <f t="shared" si="33"/>
        <v>0.24841512611874852</v>
      </c>
      <c r="H385" s="128">
        <f t="shared" si="34"/>
        <v>85543.736000000004</v>
      </c>
      <c r="I385" s="122">
        <f t="shared" si="35"/>
        <v>0.35653044163277431</v>
      </c>
      <c r="J385" s="128">
        <f t="shared" si="36"/>
        <v>117.05771184037953</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0.7390000000000001</v>
      </c>
      <c r="F386" s="128">
        <f t="shared" si="32"/>
        <v>94.592000000000013</v>
      </c>
      <c r="G386" s="122">
        <f t="shared" si="33"/>
        <v>0.70343399601577417</v>
      </c>
      <c r="H386" s="128">
        <f t="shared" si="34"/>
        <v>242233.12399999995</v>
      </c>
      <c r="I386" s="122">
        <f t="shared" si="35"/>
        <v>-8.5086180631124109E-2</v>
      </c>
      <c r="J386" s="128">
        <f t="shared" si="36"/>
        <v>105.05605418357237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0.5479453125</v>
      </c>
      <c r="F387" s="128">
        <f t="shared" si="32"/>
        <v>70.137</v>
      </c>
      <c r="G387" s="122">
        <f t="shared" si="33"/>
        <v>0.41035322832633475</v>
      </c>
      <c r="H387" s="128">
        <f t="shared" si="34"/>
        <v>141308.41699999999</v>
      </c>
      <c r="I387" s="122">
        <f t="shared" si="35"/>
        <v>0.63162723241029828</v>
      </c>
      <c r="J387" s="128">
        <f t="shared" si="36"/>
        <v>133.53015759979465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2.4609375000000005E-3</v>
      </c>
      <c r="F388" s="128">
        <f t="shared" si="32"/>
        <v>0.31500000000000006</v>
      </c>
      <c r="G388" s="122">
        <f t="shared" si="33"/>
        <v>2.4702489850678654E-3</v>
      </c>
      <c r="H388" s="128">
        <f t="shared" si="34"/>
        <v>850.65</v>
      </c>
      <c r="I388" s="122">
        <f t="shared" si="35"/>
        <v>0.10614320599901972</v>
      </c>
      <c r="J388" s="128">
        <f t="shared" si="36"/>
        <v>99.623054796332227</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1.9976562500000003E-2</v>
      </c>
      <c r="F389" s="128">
        <f t="shared" si="32"/>
        <v>2.5570000000000004</v>
      </c>
      <c r="G389" s="122">
        <f t="shared" si="33"/>
        <v>1.5963044273691912E-2</v>
      </c>
      <c r="H389" s="128">
        <f t="shared" si="34"/>
        <v>5497.0019999999995</v>
      </c>
      <c r="I389" s="122">
        <f t="shared" si="35"/>
        <v>0.6432719944094174</v>
      </c>
      <c r="J389" s="128">
        <f t="shared" si="36"/>
        <v>125.14256151580447</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2.0703125000000001E-3</v>
      </c>
      <c r="F390" s="128">
        <f t="shared" si="32"/>
        <v>0.26500000000000001</v>
      </c>
      <c r="G390" s="122">
        <f t="shared" si="33"/>
        <v>1.8761434321258692E-3</v>
      </c>
      <c r="H390" s="128">
        <f t="shared" si="34"/>
        <v>646.06500000000005</v>
      </c>
      <c r="I390" s="122">
        <f t="shared" si="35"/>
        <v>-3.1964123901891933E-2</v>
      </c>
      <c r="J390" s="128">
        <f t="shared" si="36"/>
        <v>110.34937225743539</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2.4640624999999999E-2</v>
      </c>
      <c r="F391" s="128">
        <f t="shared" si="32"/>
        <v>3.1539999999999999</v>
      </c>
      <c r="G391" s="122">
        <f t="shared" si="33"/>
        <v>1.8039572189407539E-2</v>
      </c>
      <c r="H391" s="128">
        <f t="shared" si="34"/>
        <v>6212.0710000000008</v>
      </c>
      <c r="I391" s="122">
        <f t="shared" si="35"/>
        <v>0.62249949363200152</v>
      </c>
      <c r="J391" s="128">
        <f t="shared" si="36"/>
        <v>136.59206959724057</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3.1250000000000001E-4</v>
      </c>
      <c r="F392" s="128">
        <f t="shared" si="32"/>
        <v>0.04</v>
      </c>
      <c r="G392" s="122">
        <f t="shared" si="33"/>
        <v>2.4162935084998753E-4</v>
      </c>
      <c r="H392" s="128">
        <f t="shared" si="34"/>
        <v>83.207000000000008</v>
      </c>
      <c r="I392" s="122">
        <f t="shared" si="35"/>
        <v>0.12253406679520558</v>
      </c>
      <c r="J392" s="128">
        <f t="shared" si="36"/>
        <v>129.33031475717186</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6.0859375000000011E-3</v>
      </c>
      <c r="F393" s="128">
        <f t="shared" ref="F393:F456" si="38">SUMPRODUCT($K$2:$AI$2,$K393:$AI393)</f>
        <v>0.77900000000000014</v>
      </c>
      <c r="G393" s="122">
        <f t="shared" ref="G393:G456" si="39">SUMPRODUCT($K$3:$AI$3,$K393:$AI393)/$J$3</f>
        <v>4.5444972964182612E-3</v>
      </c>
      <c r="H393" s="128">
        <f t="shared" ref="H393:H456" si="40">SUMPRODUCT($K$3:$AI$3,$K393:$AI393)</f>
        <v>1564.9339999999997</v>
      </c>
      <c r="I393" s="122">
        <f t="shared" ref="I393:I456" si="41">CORREL($K$4:$AI$4,$K393:$AI393)</f>
        <v>0.41197346728263079</v>
      </c>
      <c r="J393" s="128">
        <f t="shared" si="36"/>
        <v>133.91882760710681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4.0468750000000001E-3</v>
      </c>
      <c r="F394" s="128">
        <f t="shared" si="38"/>
        <v>0.51800000000000002</v>
      </c>
      <c r="G394" s="122">
        <f t="shared" si="39"/>
        <v>2.4377101737145645E-3</v>
      </c>
      <c r="H394" s="128">
        <f t="shared" si="40"/>
        <v>839.44500000000005</v>
      </c>
      <c r="I394" s="122">
        <f t="shared" si="41"/>
        <v>0.62851711460411686</v>
      </c>
      <c r="J394" s="128">
        <f t="shared" ref="J394:J457" si="42">$E394/$G394*100</f>
        <v>166.01132668012795</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3.2031250000000001E-4</v>
      </c>
      <c r="F395" s="128">
        <f t="shared" si="38"/>
        <v>4.1000000000000002E-2</v>
      </c>
      <c r="G395" s="122">
        <f t="shared" si="39"/>
        <v>1.9086241643870625E-4</v>
      </c>
      <c r="H395" s="128">
        <f t="shared" si="40"/>
        <v>65.725000000000009</v>
      </c>
      <c r="I395" s="122">
        <f t="shared" si="41"/>
        <v>0.26855943129529725</v>
      </c>
      <c r="J395" s="128">
        <f t="shared" si="42"/>
        <v>167.82376854317229</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2.1953125000000002E-3</v>
      </c>
      <c r="F396" s="128">
        <f t="shared" si="38"/>
        <v>0.28100000000000003</v>
      </c>
      <c r="G396" s="122">
        <f t="shared" si="39"/>
        <v>1.4002085039406665E-3</v>
      </c>
      <c r="H396" s="128">
        <f t="shared" si="40"/>
        <v>482.17300000000006</v>
      </c>
      <c r="I396" s="122">
        <f t="shared" si="41"/>
        <v>0.47756859533593066</v>
      </c>
      <c r="J396" s="128">
        <f t="shared" si="42"/>
        <v>156.7846855537328</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1.5429687500000001E-2</v>
      </c>
      <c r="F397" s="128">
        <f t="shared" si="38"/>
        <v>1.9750000000000001</v>
      </c>
      <c r="G397" s="122">
        <f t="shared" si="39"/>
        <v>1.0700968178465437E-2</v>
      </c>
      <c r="H397" s="128">
        <f t="shared" si="40"/>
        <v>3684.9640000000009</v>
      </c>
      <c r="I397" s="122">
        <f t="shared" si="41"/>
        <v>0.65967949190453257</v>
      </c>
      <c r="J397" s="128">
        <f t="shared" si="42"/>
        <v>144.18964006500468</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2.5062500000000001E-2</v>
      </c>
      <c r="F398" s="128">
        <f t="shared" si="38"/>
        <v>3.2080000000000002</v>
      </c>
      <c r="G398" s="122">
        <f t="shared" si="39"/>
        <v>1.4666248497203493E-2</v>
      </c>
      <c r="H398" s="128">
        <f t="shared" si="40"/>
        <v>5050.4400000000005</v>
      </c>
      <c r="I398" s="122">
        <f t="shared" si="41"/>
        <v>0.61633866745037946</v>
      </c>
      <c r="J398" s="128">
        <f t="shared" si="42"/>
        <v>170.88555403093591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1.1828125E-2</v>
      </c>
      <c r="F400" s="128">
        <f t="shared" si="38"/>
        <v>1.514</v>
      </c>
      <c r="G400" s="122">
        <f t="shared" si="39"/>
        <v>7.5407453870681091E-3</v>
      </c>
      <c r="H400" s="128">
        <f t="shared" si="40"/>
        <v>2596.7159999999999</v>
      </c>
      <c r="I400" s="122">
        <f t="shared" si="41"/>
        <v>0.50830973220956233</v>
      </c>
      <c r="J400" s="128">
        <f t="shared" si="42"/>
        <v>156.85617790894347</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9.2187500000000017E-4</v>
      </c>
      <c r="F401" s="128">
        <f t="shared" si="38"/>
        <v>0.11800000000000002</v>
      </c>
      <c r="G401" s="122">
        <f t="shared" si="39"/>
        <v>7.7262325835322548E-4</v>
      </c>
      <c r="H401" s="128">
        <f t="shared" si="40"/>
        <v>266.05900000000003</v>
      </c>
      <c r="I401" s="122">
        <f t="shared" si="41"/>
        <v>0.1375101935039944</v>
      </c>
      <c r="J401" s="128">
        <f t="shared" si="42"/>
        <v>119.31753154375535</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1.0985</v>
      </c>
      <c r="F402" s="128">
        <f t="shared" si="38"/>
        <v>140.608</v>
      </c>
      <c r="G402" s="122">
        <f t="shared" si="39"/>
        <v>0.83973842919287489</v>
      </c>
      <c r="H402" s="128">
        <f t="shared" si="40"/>
        <v>289170.64600000001</v>
      </c>
      <c r="I402" s="122">
        <f t="shared" si="41"/>
        <v>0.63171051055766092</v>
      </c>
      <c r="J402" s="128">
        <f t="shared" si="42"/>
        <v>130.81454436422985</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0.17732031249999997</v>
      </c>
      <c r="F403" s="128">
        <f t="shared" si="38"/>
        <v>22.696999999999996</v>
      </c>
      <c r="G403" s="122">
        <f t="shared" si="39"/>
        <v>0.16838110048263727</v>
      </c>
      <c r="H403" s="128">
        <f t="shared" si="40"/>
        <v>57983.379000000001</v>
      </c>
      <c r="I403" s="122">
        <f t="shared" si="41"/>
        <v>0.27675573055157121</v>
      </c>
      <c r="J403" s="128">
        <f t="shared" si="42"/>
        <v>105.30891649463028</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1.0493359375</v>
      </c>
      <c r="F404" s="128">
        <f t="shared" si="38"/>
        <v>134.315</v>
      </c>
      <c r="G404" s="122">
        <f t="shared" si="39"/>
        <v>0.78907572932819892</v>
      </c>
      <c r="H404" s="128">
        <f t="shared" si="40"/>
        <v>271724.53999999992</v>
      </c>
      <c r="I404" s="122">
        <f t="shared" si="41"/>
        <v>0.64300137670569424</v>
      </c>
      <c r="J404" s="128">
        <f t="shared" si="42"/>
        <v>132.98291893902004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0.13954687500000001</v>
      </c>
      <c r="F405" s="128">
        <f t="shared" si="38"/>
        <v>17.862000000000002</v>
      </c>
      <c r="G405" s="122">
        <f t="shared" si="39"/>
        <v>7.9692732563204582E-2</v>
      </c>
      <c r="H405" s="128">
        <f t="shared" si="40"/>
        <v>27442.83</v>
      </c>
      <c r="I405" s="122">
        <f t="shared" si="41"/>
        <v>0.18771781777634938</v>
      </c>
      <c r="J405" s="128">
        <f t="shared" si="42"/>
        <v>175.10614896951225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0.60628906250000003</v>
      </c>
      <c r="F406" s="128">
        <f t="shared" si="38"/>
        <v>77.605000000000004</v>
      </c>
      <c r="G406" s="122">
        <f t="shared" si="39"/>
        <v>0.48322752484333165</v>
      </c>
      <c r="H406" s="128">
        <f t="shared" si="40"/>
        <v>166403.264</v>
      </c>
      <c r="I406" s="122">
        <f t="shared" si="41"/>
        <v>0.40502605150262078</v>
      </c>
      <c r="J406" s="128">
        <f t="shared" si="42"/>
        <v>125.46658278552458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0.57311718750000007</v>
      </c>
      <c r="F407" s="128">
        <f t="shared" si="38"/>
        <v>73.359000000000009</v>
      </c>
      <c r="G407" s="122">
        <f t="shared" si="39"/>
        <v>0.44883736983023481</v>
      </c>
      <c r="H407" s="128">
        <f t="shared" si="40"/>
        <v>154560.739</v>
      </c>
      <c r="I407" s="122">
        <f t="shared" si="41"/>
        <v>0.52837810342292579</v>
      </c>
      <c r="J407" s="128">
        <f t="shared" si="42"/>
        <v>127.68927589892347</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0.25729687500000004</v>
      </c>
      <c r="F408" s="128">
        <f t="shared" si="38"/>
        <v>32.934000000000005</v>
      </c>
      <c r="G408" s="122">
        <f t="shared" si="39"/>
        <v>0.19316017632812363</v>
      </c>
      <c r="H408" s="128">
        <f t="shared" si="40"/>
        <v>66516.251999999993</v>
      </c>
      <c r="I408" s="122">
        <f t="shared" si="41"/>
        <v>0.41429844792332449</v>
      </c>
      <c r="J408" s="128">
        <f t="shared" si="42"/>
        <v>133.20389320981286</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0.93037500000000006</v>
      </c>
      <c r="F409" s="128">
        <f t="shared" si="38"/>
        <v>119.08800000000001</v>
      </c>
      <c r="G409" s="122">
        <f t="shared" si="39"/>
        <v>0.90266720389826871</v>
      </c>
      <c r="H409" s="128">
        <f t="shared" si="40"/>
        <v>310840.67300000001</v>
      </c>
      <c r="I409" s="122">
        <f t="shared" si="41"/>
        <v>0.2749911196773247</v>
      </c>
      <c r="J409" s="128">
        <f t="shared" si="42"/>
        <v>103.06954722427845</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5.8734374999999998E-2</v>
      </c>
      <c r="F410" s="128">
        <f t="shared" si="38"/>
        <v>7.5179999999999998</v>
      </c>
      <c r="G410" s="122">
        <f t="shared" si="39"/>
        <v>8.3697785444217951E-2</v>
      </c>
      <c r="H410" s="128">
        <f t="shared" si="40"/>
        <v>28822.002000000004</v>
      </c>
      <c r="I410" s="122">
        <f t="shared" si="41"/>
        <v>-0.27867612408137932</v>
      </c>
      <c r="J410" s="128">
        <f t="shared" si="42"/>
        <v>70.174347730077855</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2.2343749999999999E-2</v>
      </c>
      <c r="F411" s="128">
        <f t="shared" si="38"/>
        <v>2.86</v>
      </c>
      <c r="G411" s="122">
        <f t="shared" si="39"/>
        <v>2.3674614790421596E-2</v>
      </c>
      <c r="H411" s="128">
        <f t="shared" si="40"/>
        <v>8152.5429999999997</v>
      </c>
      <c r="I411" s="122">
        <f t="shared" si="41"/>
        <v>-4.9324647949224011E-2</v>
      </c>
      <c r="J411" s="128">
        <f t="shared" si="42"/>
        <v>94.378515544168238</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0.41046093750000001</v>
      </c>
      <c r="F412" s="128">
        <f t="shared" si="38"/>
        <v>52.539000000000001</v>
      </c>
      <c r="G412" s="122">
        <f t="shared" si="39"/>
        <v>0.42025650340633869</v>
      </c>
      <c r="H412" s="128">
        <f t="shared" si="40"/>
        <v>144718.68899999998</v>
      </c>
      <c r="I412" s="122">
        <f t="shared" si="41"/>
        <v>-8.4016361820914223E-2</v>
      </c>
      <c r="J412" s="128">
        <f t="shared" si="42"/>
        <v>97.669145908048563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0.49786718750000003</v>
      </c>
      <c r="F413" s="128">
        <f t="shared" si="38"/>
        <v>63.727000000000004</v>
      </c>
      <c r="G413" s="122">
        <f t="shared" si="39"/>
        <v>0.45870280638173072</v>
      </c>
      <c r="H413" s="128">
        <f t="shared" si="40"/>
        <v>157957.98100000003</v>
      </c>
      <c r="I413" s="122">
        <f t="shared" si="41"/>
        <v>0.23155374876448889</v>
      </c>
      <c r="J413" s="128">
        <f t="shared" si="42"/>
        <v>108.53807314308797</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7.7406249999999996E-2</v>
      </c>
      <c r="F414" s="128">
        <f t="shared" si="38"/>
        <v>9.9079999999999995</v>
      </c>
      <c r="G414" s="122">
        <f t="shared" si="39"/>
        <v>0.10781694341354058</v>
      </c>
      <c r="H414" s="128">
        <f t="shared" si="40"/>
        <v>37127.627000000008</v>
      </c>
      <c r="I414" s="122">
        <f t="shared" si="41"/>
        <v>-0.28062707697282868</v>
      </c>
      <c r="J414" s="128">
        <f t="shared" si="42"/>
        <v>71.794142506064276</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9.060156250000001E-2</v>
      </c>
      <c r="F415" s="128">
        <f t="shared" si="38"/>
        <v>11.597000000000001</v>
      </c>
      <c r="G415" s="122">
        <f t="shared" si="39"/>
        <v>9.1061058549532767E-2</v>
      </c>
      <c r="H415" s="128">
        <f t="shared" si="40"/>
        <v>31357.604000000003</v>
      </c>
      <c r="I415" s="122">
        <f t="shared" si="41"/>
        <v>8.5649724814866518E-2</v>
      </c>
      <c r="J415" s="128">
        <f t="shared" si="42"/>
        <v>99.495397860675197</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0.23644531250000003</v>
      </c>
      <c r="F416" s="128">
        <f t="shared" si="38"/>
        <v>30.265000000000004</v>
      </c>
      <c r="G416" s="122">
        <f t="shared" si="39"/>
        <v>0.2462969264544457</v>
      </c>
      <c r="H416" s="128">
        <f t="shared" si="40"/>
        <v>84814.31700000001</v>
      </c>
      <c r="I416" s="122">
        <f t="shared" si="41"/>
        <v>-0.16740164063166033</v>
      </c>
      <c r="J416" s="128">
        <f t="shared" si="42"/>
        <v>96.00010682379839</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0.27845312500000002</v>
      </c>
      <c r="F417" s="128">
        <f t="shared" si="38"/>
        <v>35.642000000000003</v>
      </c>
      <c r="G417" s="122">
        <f t="shared" si="39"/>
        <v>0.26292756375632337</v>
      </c>
      <c r="H417" s="128">
        <f t="shared" si="40"/>
        <v>90541.21</v>
      </c>
      <c r="I417" s="122">
        <f t="shared" si="41"/>
        <v>0.27462782995467155</v>
      </c>
      <c r="J417" s="128">
        <f t="shared" si="42"/>
        <v>105.90488156580855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0.31649218750000002</v>
      </c>
      <c r="F418" s="128">
        <f t="shared" si="38"/>
        <v>40.511000000000003</v>
      </c>
      <c r="G418" s="122">
        <f t="shared" si="39"/>
        <v>0.29149968056499342</v>
      </c>
      <c r="H418" s="128">
        <f t="shared" si="40"/>
        <v>100380.247</v>
      </c>
      <c r="I418" s="122">
        <f t="shared" si="41"/>
        <v>0.19121324807103129</v>
      </c>
      <c r="J418" s="128">
        <f t="shared" si="42"/>
        <v>108.57376820673194</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8.6953124999999992E-2</v>
      </c>
      <c r="F419" s="128">
        <f t="shared" si="38"/>
        <v>11.129999999999999</v>
      </c>
      <c r="G419" s="122">
        <f t="shared" si="39"/>
        <v>7.9214608053246913E-2</v>
      </c>
      <c r="H419" s="128">
        <f t="shared" si="40"/>
        <v>27278.184000000001</v>
      </c>
      <c r="I419" s="122">
        <f t="shared" si="41"/>
        <v>0.39177975615604821</v>
      </c>
      <c r="J419" s="128">
        <f t="shared" si="42"/>
        <v>109.76905287665042</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0.21917187500000002</v>
      </c>
      <c r="F420" s="128">
        <f t="shared" si="38"/>
        <v>28.054000000000002</v>
      </c>
      <c r="G420" s="122">
        <f t="shared" si="39"/>
        <v>0.22905700462890363</v>
      </c>
      <c r="H420" s="128">
        <f t="shared" si="40"/>
        <v>78877.611999999994</v>
      </c>
      <c r="I420" s="122">
        <f t="shared" si="41"/>
        <v>-6.6804296545379116E-2</v>
      </c>
      <c r="J420" s="128">
        <f t="shared" si="42"/>
        <v>95.684423776990116</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0.90075781249999998</v>
      </c>
      <c r="F421" s="128">
        <f t="shared" si="38"/>
        <v>115.297</v>
      </c>
      <c r="G421" s="122">
        <f t="shared" si="39"/>
        <v>0.8908630117494003</v>
      </c>
      <c r="H421" s="128">
        <f t="shared" si="40"/>
        <v>306775.80499999999</v>
      </c>
      <c r="I421" s="122">
        <f t="shared" si="41"/>
        <v>0.29835878600266635</v>
      </c>
      <c r="J421" s="128">
        <f t="shared" si="42"/>
        <v>101.11069834756852</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0.76342968750000006</v>
      </c>
      <c r="F422" s="128">
        <f t="shared" si="38"/>
        <v>97.719000000000008</v>
      </c>
      <c r="G422" s="122">
        <f t="shared" si="39"/>
        <v>0.74547488660057259</v>
      </c>
      <c r="H422" s="128">
        <f t="shared" si="40"/>
        <v>256710.24099999998</v>
      </c>
      <c r="I422" s="122">
        <f t="shared" si="41"/>
        <v>0.14535020206135782</v>
      </c>
      <c r="J422" s="128">
        <f t="shared" si="42"/>
        <v>102.40850513171583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0.35407031249999998</v>
      </c>
      <c r="F423" s="128">
        <f t="shared" si="38"/>
        <v>45.320999999999998</v>
      </c>
      <c r="G423" s="122">
        <f t="shared" si="39"/>
        <v>0.31970545478833079</v>
      </c>
      <c r="H423" s="128">
        <f t="shared" si="40"/>
        <v>110093.13100000001</v>
      </c>
      <c r="I423" s="122">
        <f t="shared" si="41"/>
        <v>0.25451260597628228</v>
      </c>
      <c r="J423" s="128">
        <f t="shared" si="42"/>
        <v>110.74891191156601</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0.51989843749999998</v>
      </c>
      <c r="F424" s="128">
        <f t="shared" si="38"/>
        <v>66.546999999999997</v>
      </c>
      <c r="G424" s="122">
        <f t="shared" si="39"/>
        <v>0.47833836588666451</v>
      </c>
      <c r="H424" s="128">
        <f t="shared" si="40"/>
        <v>164719.64300000001</v>
      </c>
      <c r="I424" s="122">
        <f t="shared" si="41"/>
        <v>0.48624425609938438</v>
      </c>
      <c r="J424" s="128">
        <f t="shared" si="42"/>
        <v>108.68842530251537</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3.6734375000000007E-2</v>
      </c>
      <c r="F425" s="128">
        <f t="shared" si="38"/>
        <v>4.7020000000000008</v>
      </c>
      <c r="G425" s="122">
        <f t="shared" si="39"/>
        <v>3.6444310862532595E-2</v>
      </c>
      <c r="H425" s="128">
        <f t="shared" si="40"/>
        <v>12549.89</v>
      </c>
      <c r="I425" s="122">
        <f t="shared" si="41"/>
        <v>0.13517586043001795</v>
      </c>
      <c r="J425" s="128">
        <f t="shared" si="42"/>
        <v>100.79591061156714</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5.3078125000000004E-2</v>
      </c>
      <c r="F426" s="128">
        <f t="shared" si="38"/>
        <v>6.7940000000000005</v>
      </c>
      <c r="G426" s="122">
        <f t="shared" si="39"/>
        <v>5.1186570371531952E-2</v>
      </c>
      <c r="H426" s="128">
        <f t="shared" si="40"/>
        <v>17626.505000000001</v>
      </c>
      <c r="I426" s="122">
        <f t="shared" si="41"/>
        <v>0.12209014235787387</v>
      </c>
      <c r="J426" s="128">
        <f t="shared" si="42"/>
        <v>103.69541193078267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0.16803125000000002</v>
      </c>
      <c r="F427" s="128">
        <f t="shared" si="38"/>
        <v>21.508000000000003</v>
      </c>
      <c r="G427" s="122">
        <f t="shared" si="39"/>
        <v>0.15659387323657359</v>
      </c>
      <c r="H427" s="128">
        <f t="shared" si="40"/>
        <v>53924.35300000001</v>
      </c>
      <c r="I427" s="122">
        <f t="shared" si="41"/>
        <v>0.1976771003903674</v>
      </c>
      <c r="J427" s="128">
        <f t="shared" si="42"/>
        <v>107.30384690475563</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0.49943749999999998</v>
      </c>
      <c r="F428" s="128">
        <f t="shared" si="38"/>
        <v>63.927999999999997</v>
      </c>
      <c r="G428" s="122">
        <f t="shared" si="39"/>
        <v>0.50313625935799378</v>
      </c>
      <c r="H428" s="128">
        <f t="shared" si="40"/>
        <v>173258.99600000001</v>
      </c>
      <c r="I428" s="122">
        <f t="shared" si="41"/>
        <v>-3.4002633215673449E-2</v>
      </c>
      <c r="J428" s="128">
        <f t="shared" si="42"/>
        <v>99.264859312124827</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0.23762500000000003</v>
      </c>
      <c r="F429" s="128">
        <f t="shared" si="38"/>
        <v>30.416000000000004</v>
      </c>
      <c r="G429" s="122">
        <f t="shared" si="39"/>
        <v>0.23801458656398283</v>
      </c>
      <c r="H429" s="128">
        <f t="shared" si="40"/>
        <v>81962.226999999999</v>
      </c>
      <c r="I429" s="122">
        <f t="shared" si="41"/>
        <v>-0.15468282689755086</v>
      </c>
      <c r="J429" s="128">
        <f t="shared" si="42"/>
        <v>99.836318198137803</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0.11864843750000001</v>
      </c>
      <c r="F430" s="128">
        <f t="shared" si="38"/>
        <v>15.187000000000001</v>
      </c>
      <c r="G430" s="122">
        <f t="shared" si="39"/>
        <v>0.12384198711805738</v>
      </c>
      <c r="H430" s="128">
        <f t="shared" si="40"/>
        <v>42645.979000000007</v>
      </c>
      <c r="I430" s="122">
        <f t="shared" si="41"/>
        <v>-0.21278640776050295</v>
      </c>
      <c r="J430" s="128">
        <f t="shared" si="42"/>
        <v>95.806309524808881</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0.28195312500000003</v>
      </c>
      <c r="F431" s="128">
        <f t="shared" si="38"/>
        <v>36.090000000000003</v>
      </c>
      <c r="G431" s="122">
        <f t="shared" si="39"/>
        <v>0.27017154531040372</v>
      </c>
      <c r="H431" s="128">
        <f t="shared" si="40"/>
        <v>93035.733000000007</v>
      </c>
      <c r="I431" s="122">
        <f t="shared" si="41"/>
        <v>-1.5148388013001272E-2</v>
      </c>
      <c r="J431" s="128">
        <f t="shared" si="42"/>
        <v>104.36077740017377</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0.1334453125</v>
      </c>
      <c r="F432" s="128">
        <f t="shared" si="38"/>
        <v>17.081</v>
      </c>
      <c r="G432" s="122">
        <f t="shared" si="39"/>
        <v>0.13325262372298599</v>
      </c>
      <c r="H432" s="128">
        <f t="shared" si="40"/>
        <v>45886.607000000011</v>
      </c>
      <c r="I432" s="122">
        <f t="shared" si="41"/>
        <v>-0.13942690417490652</v>
      </c>
      <c r="J432" s="128">
        <f t="shared" si="42"/>
        <v>100.14460411482371</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0.175984375</v>
      </c>
      <c r="F433" s="128">
        <f t="shared" si="38"/>
        <v>22.526</v>
      </c>
      <c r="G433" s="122">
        <f t="shared" si="39"/>
        <v>0.17208546338403638</v>
      </c>
      <c r="H433" s="128">
        <f t="shared" si="40"/>
        <v>59259.006000000001</v>
      </c>
      <c r="I433" s="122">
        <f t="shared" si="41"/>
        <v>-9.2386842569311137E-2</v>
      </c>
      <c r="J433" s="128">
        <f t="shared" si="42"/>
        <v>102.26568330601091</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0.19790625000000001</v>
      </c>
      <c r="F434" s="128">
        <f t="shared" si="38"/>
        <v>25.332000000000001</v>
      </c>
      <c r="G434" s="122">
        <f t="shared" si="39"/>
        <v>0.19332662519819493</v>
      </c>
      <c r="H434" s="128">
        <f t="shared" si="40"/>
        <v>66573.570000000007</v>
      </c>
      <c r="I434" s="122">
        <f t="shared" si="41"/>
        <v>-9.7133731398603484E-2</v>
      </c>
      <c r="J434" s="128">
        <f t="shared" si="42"/>
        <v>102.36885364191824</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0.47064843750000002</v>
      </c>
      <c r="F435" s="128">
        <f t="shared" si="38"/>
        <v>60.243000000000002</v>
      </c>
      <c r="G435" s="122">
        <f t="shared" si="39"/>
        <v>0.46452148055221598</v>
      </c>
      <c r="H435" s="128">
        <f t="shared" si="40"/>
        <v>159961.68799999999</v>
      </c>
      <c r="I435" s="122">
        <f t="shared" si="41"/>
        <v>-7.4710397977641438E-2</v>
      </c>
      <c r="J435" s="128">
        <f t="shared" si="42"/>
        <v>101.31898248074565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0.24387500000000001</v>
      </c>
      <c r="F436" s="128">
        <f t="shared" si="38"/>
        <v>31.216000000000001</v>
      </c>
      <c r="G436" s="122">
        <f t="shared" si="39"/>
        <v>0.23235926274400481</v>
      </c>
      <c r="H436" s="128">
        <f t="shared" si="40"/>
        <v>80014.771000000008</v>
      </c>
      <c r="I436" s="122">
        <f t="shared" si="41"/>
        <v>-5.3623376273463384E-2</v>
      </c>
      <c r="J436" s="128">
        <f t="shared" si="42"/>
        <v>104.956005248081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0.22757812499999999</v>
      </c>
      <c r="F437" s="128">
        <f t="shared" si="38"/>
        <v>29.13</v>
      </c>
      <c r="G437" s="122">
        <f t="shared" si="39"/>
        <v>0.22004102997461947</v>
      </c>
      <c r="H437" s="128">
        <f t="shared" si="40"/>
        <v>75772.88900000001</v>
      </c>
      <c r="I437" s="122">
        <f t="shared" si="41"/>
        <v>-7.7753269553640342E-2</v>
      </c>
      <c r="J437" s="128">
        <f t="shared" si="42"/>
        <v>103.42531346369806</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0.70831250000000001</v>
      </c>
      <c r="F438" s="128">
        <f t="shared" si="38"/>
        <v>90.664000000000001</v>
      </c>
      <c r="G438" s="122">
        <f t="shared" si="39"/>
        <v>0.69329815482724377</v>
      </c>
      <c r="H438" s="128">
        <f t="shared" si="40"/>
        <v>238742.766</v>
      </c>
      <c r="I438" s="122">
        <f t="shared" si="41"/>
        <v>9.0230733399898427E-2</v>
      </c>
      <c r="J438" s="128">
        <f t="shared" si="42"/>
        <v>102.16564043452524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0.32692968750000007</v>
      </c>
      <c r="F439" s="128">
        <f t="shared" si="38"/>
        <v>41.847000000000008</v>
      </c>
      <c r="G439" s="122">
        <f t="shared" si="39"/>
        <v>0.32257697802867946</v>
      </c>
      <c r="H439" s="128">
        <f t="shared" si="40"/>
        <v>111081.963</v>
      </c>
      <c r="I439" s="122">
        <f t="shared" si="41"/>
        <v>-7.1968794273525996E-2</v>
      </c>
      <c r="J439" s="128">
        <f t="shared" si="42"/>
        <v>101.34935527573006</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0.23056249999999998</v>
      </c>
      <c r="F440" s="128">
        <f t="shared" si="38"/>
        <v>29.511999999999997</v>
      </c>
      <c r="G440" s="122">
        <f t="shared" si="39"/>
        <v>0.2230050790166048</v>
      </c>
      <c r="H440" s="128">
        <f t="shared" si="40"/>
        <v>76793.582999999999</v>
      </c>
      <c r="I440" s="122">
        <f t="shared" si="41"/>
        <v>-7.4487356791960849E-2</v>
      </c>
      <c r="J440" s="128">
        <f t="shared" si="42"/>
        <v>103.38890083433144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5.8015625000000008E-2</v>
      </c>
      <c r="F441" s="128">
        <f t="shared" si="38"/>
        <v>7.426000000000001</v>
      </c>
      <c r="G441" s="122">
        <f t="shared" si="39"/>
        <v>5.8141628770059066E-2</v>
      </c>
      <c r="H441" s="128">
        <f t="shared" si="40"/>
        <v>20021.535</v>
      </c>
      <c r="I441" s="122">
        <f t="shared" si="41"/>
        <v>-0.12808015189758368</v>
      </c>
      <c r="J441" s="128">
        <f t="shared" si="42"/>
        <v>99.783281320588074</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5.5367187499999998E-2</v>
      </c>
      <c r="F442" s="128">
        <f t="shared" si="38"/>
        <v>7.0869999999999997</v>
      </c>
      <c r="G442" s="122">
        <f t="shared" si="39"/>
        <v>5.5400388549126205E-2</v>
      </c>
      <c r="H442" s="128">
        <f t="shared" si="40"/>
        <v>19077.567000000003</v>
      </c>
      <c r="I442" s="122">
        <f t="shared" si="41"/>
        <v>-0.13378694008568862</v>
      </c>
      <c r="J442" s="128">
        <f t="shared" si="42"/>
        <v>99.940070728751721</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0.8363593749999999</v>
      </c>
      <c r="F443" s="128">
        <f t="shared" si="38"/>
        <v>107.05399999999999</v>
      </c>
      <c r="G443" s="122">
        <f t="shared" si="39"/>
        <v>0.79969338885694541</v>
      </c>
      <c r="H443" s="128">
        <f t="shared" si="40"/>
        <v>275380.81599999999</v>
      </c>
      <c r="I443" s="122">
        <f t="shared" si="41"/>
        <v>0.31809806458651446</v>
      </c>
      <c r="J443" s="128">
        <f t="shared" si="42"/>
        <v>104.58500553511685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0.62146875000000001</v>
      </c>
      <c r="F444" s="128">
        <f t="shared" si="38"/>
        <v>79.548000000000002</v>
      </c>
      <c r="G444" s="122">
        <f t="shared" si="39"/>
        <v>0.6228359933557519</v>
      </c>
      <c r="H444" s="128">
        <f t="shared" si="40"/>
        <v>214478.557</v>
      </c>
      <c r="I444" s="122">
        <f t="shared" si="41"/>
        <v>2.0724330563664732E-2</v>
      </c>
      <c r="J444" s="128">
        <f t="shared" si="42"/>
        <v>99.780480998154047</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0.43980468750000001</v>
      </c>
      <c r="F445" s="128">
        <f t="shared" si="38"/>
        <v>56.295000000000002</v>
      </c>
      <c r="G445" s="122">
        <f t="shared" si="39"/>
        <v>0.45385110263156364</v>
      </c>
      <c r="H445" s="128">
        <f t="shared" si="40"/>
        <v>156287.258</v>
      </c>
      <c r="I445" s="122">
        <f t="shared" si="41"/>
        <v>-0.24344841255617636</v>
      </c>
      <c r="J445" s="128">
        <f t="shared" si="42"/>
        <v>96.905060921937107</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5.4382812500000002E-2</v>
      </c>
      <c r="F446" s="128">
        <f t="shared" si="38"/>
        <v>6.9610000000000003</v>
      </c>
      <c r="G446" s="122">
        <f t="shared" si="39"/>
        <v>5.3759218603894779E-2</v>
      </c>
      <c r="H446" s="128">
        <f t="shared" si="40"/>
        <v>18512.416999999998</v>
      </c>
      <c r="I446" s="122">
        <f t="shared" si="41"/>
        <v>-0.12710799573627607</v>
      </c>
      <c r="J446" s="128">
        <f t="shared" si="42"/>
        <v>101.15997574425317</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0.37584374999999998</v>
      </c>
      <c r="F447" s="128">
        <f t="shared" si="38"/>
        <v>48.107999999999997</v>
      </c>
      <c r="G447" s="122">
        <f t="shared" si="39"/>
        <v>0.36903170247242689</v>
      </c>
      <c r="H447" s="128">
        <f t="shared" si="40"/>
        <v>127079.01899999999</v>
      </c>
      <c r="I447" s="122">
        <f t="shared" si="41"/>
        <v>-6.329887793682562E-2</v>
      </c>
      <c r="J447" s="128">
        <f t="shared" si="42"/>
        <v>101.84592474899419</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0.1666328125</v>
      </c>
      <c r="F448" s="128">
        <f t="shared" si="38"/>
        <v>21.329000000000001</v>
      </c>
      <c r="G448" s="122">
        <f t="shared" si="39"/>
        <v>0.15134248950220408</v>
      </c>
      <c r="H448" s="128">
        <f t="shared" si="40"/>
        <v>52115.996999999996</v>
      </c>
      <c r="I448" s="122">
        <f t="shared" si="41"/>
        <v>-7.0044063678550757E-3</v>
      </c>
      <c r="J448" s="128">
        <f t="shared" si="42"/>
        <v>110.10312639106763</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0.15780468749999998</v>
      </c>
      <c r="F449" s="128">
        <f t="shared" si="38"/>
        <v>20.198999999999998</v>
      </c>
      <c r="G449" s="122">
        <f t="shared" si="39"/>
        <v>0.15580200837500507</v>
      </c>
      <c r="H449" s="128">
        <f t="shared" si="40"/>
        <v>53651.667999999998</v>
      </c>
      <c r="I449" s="122">
        <f t="shared" si="41"/>
        <v>-0.10240177244174566</v>
      </c>
      <c r="J449" s="128">
        <f t="shared" si="42"/>
        <v>101.28540007018047</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0.10815625000000001</v>
      </c>
      <c r="F450" s="128">
        <f t="shared" si="38"/>
        <v>13.844000000000001</v>
      </c>
      <c r="G450" s="122">
        <f t="shared" si="39"/>
        <v>0.10880955865697908</v>
      </c>
      <c r="H450" s="128">
        <f t="shared" si="40"/>
        <v>37469.442000000003</v>
      </c>
      <c r="I450" s="122">
        <f t="shared" si="41"/>
        <v>-0.1449716771688801</v>
      </c>
      <c r="J450" s="128">
        <f t="shared" si="42"/>
        <v>99.399585234015504</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0.1093984375</v>
      </c>
      <c r="F451" s="128">
        <f t="shared" si="38"/>
        <v>14.003</v>
      </c>
      <c r="G451" s="122">
        <f t="shared" si="39"/>
        <v>0.10666840613547529</v>
      </c>
      <c r="H451" s="128">
        <f t="shared" si="40"/>
        <v>36732.118999999999</v>
      </c>
      <c r="I451" s="122">
        <f t="shared" si="41"/>
        <v>-0.10407988906694093</v>
      </c>
      <c r="J451" s="128">
        <f t="shared" si="42"/>
        <v>102.55936266738381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0.19953124999999999</v>
      </c>
      <c r="F452" s="128">
        <f t="shared" si="38"/>
        <v>25.54</v>
      </c>
      <c r="G452" s="122">
        <f t="shared" si="39"/>
        <v>0.19736794266432026</v>
      </c>
      <c r="H452" s="128">
        <f t="shared" si="40"/>
        <v>67965.23</v>
      </c>
      <c r="I452" s="122">
        <f t="shared" si="41"/>
        <v>-9.2398359765056878E-2</v>
      </c>
      <c r="J452" s="128">
        <f t="shared" si="42"/>
        <v>101.09607837345655</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0.14874999999999999</v>
      </c>
      <c r="F453" s="128">
        <f t="shared" si="38"/>
        <v>19.04</v>
      </c>
      <c r="G453" s="122">
        <f t="shared" si="39"/>
        <v>0.14492190394879748</v>
      </c>
      <c r="H453" s="128">
        <f t="shared" si="40"/>
        <v>49905.017</v>
      </c>
      <c r="I453" s="122">
        <f t="shared" si="41"/>
        <v>-9.4511344683299012E-2</v>
      </c>
      <c r="J453" s="128">
        <f t="shared" si="42"/>
        <v>102.64148893086241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6.9109375000000015E-2</v>
      </c>
      <c r="F454" s="128">
        <f t="shared" si="38"/>
        <v>8.8460000000000019</v>
      </c>
      <c r="G454" s="122">
        <f t="shared" si="39"/>
        <v>6.8419177135423032E-2</v>
      </c>
      <c r="H454" s="128">
        <f t="shared" si="40"/>
        <v>23560.691000000003</v>
      </c>
      <c r="I454" s="122">
        <f t="shared" si="41"/>
        <v>-0.11627996036154252</v>
      </c>
      <c r="J454" s="128">
        <f t="shared" si="42"/>
        <v>101.00877837687359</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6.7078125000000016E-2</v>
      </c>
      <c r="F455" s="128">
        <f t="shared" si="38"/>
        <v>8.5860000000000021</v>
      </c>
      <c r="G455" s="122">
        <f t="shared" si="39"/>
        <v>6.3243955418488901E-2</v>
      </c>
      <c r="H455" s="128">
        <f t="shared" si="40"/>
        <v>21778.562000000002</v>
      </c>
      <c r="I455" s="122">
        <f t="shared" si="41"/>
        <v>-8.7310107518236799E-2</v>
      </c>
      <c r="J455" s="128">
        <f t="shared" si="42"/>
        <v>106.06250756477864</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0.310953125</v>
      </c>
      <c r="F456" s="128">
        <f t="shared" si="38"/>
        <v>39.802</v>
      </c>
      <c r="G456" s="122">
        <f t="shared" si="39"/>
        <v>0.29981515167354905</v>
      </c>
      <c r="H456" s="128">
        <f t="shared" si="40"/>
        <v>103243.74600000001</v>
      </c>
      <c r="I456" s="122">
        <f t="shared" si="41"/>
        <v>2.3198933604257722E-2</v>
      </c>
      <c r="J456" s="128">
        <f t="shared" si="42"/>
        <v>103.7149467811348</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5.5249999999999994E-2</v>
      </c>
      <c r="F457" s="128">
        <f t="shared" ref="F457:F520" si="44">SUMPRODUCT($K$2:$AI$2,$K457:$AI457)</f>
        <v>7.0719999999999992</v>
      </c>
      <c r="G457" s="122">
        <f t="shared" ref="G457:G520" si="45">SUMPRODUCT($K$3:$AI$3,$K457:$AI457)/$J$3</f>
        <v>5.4315537899511546E-2</v>
      </c>
      <c r="H457" s="128">
        <f t="shared" ref="H457:H520" si="46">SUMPRODUCT($K$3:$AI$3,$K457:$AI457)</f>
        <v>18703.989999999998</v>
      </c>
      <c r="I457" s="122">
        <f t="shared" ref="I457:I520" si="47">CORREL($K$4:$AI$4,$K457:$AI457)</f>
        <v>-0.12028573376380523</v>
      </c>
      <c r="J457" s="128">
        <f t="shared" si="42"/>
        <v>101.72043237833212</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0.58921093749999998</v>
      </c>
      <c r="F458" s="128">
        <f t="shared" si="44"/>
        <v>75.418999999999997</v>
      </c>
      <c r="G458" s="122">
        <f t="shared" si="45"/>
        <v>0.55152783730884725</v>
      </c>
      <c r="H458" s="128">
        <f t="shared" si="46"/>
        <v>189923.02300000002</v>
      </c>
      <c r="I458" s="122">
        <f t="shared" si="47"/>
        <v>0.1571322674208103</v>
      </c>
      <c r="J458" s="128">
        <f t="shared" ref="J458:J521" si="48">$E458/$G458*100</f>
        <v>106.83249287561361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0.58597656250000008</v>
      </c>
      <c r="F459" s="128">
        <f t="shared" si="44"/>
        <v>75.00500000000001</v>
      </c>
      <c r="G459" s="122">
        <f t="shared" si="45"/>
        <v>0.57111973585628906</v>
      </c>
      <c r="H459" s="128">
        <f t="shared" si="46"/>
        <v>196669.65</v>
      </c>
      <c r="I459" s="122">
        <f t="shared" si="47"/>
        <v>0.10519652168330229</v>
      </c>
      <c r="J459" s="128">
        <f t="shared" si="48"/>
        <v>102.60135059444863</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0.43069531249999993</v>
      </c>
      <c r="F460" s="128">
        <f t="shared" si="44"/>
        <v>55.128999999999991</v>
      </c>
      <c r="G460" s="122">
        <f t="shared" si="45"/>
        <v>0.422644219097567</v>
      </c>
      <c r="H460" s="128">
        <f t="shared" si="46"/>
        <v>145540.91799999998</v>
      </c>
      <c r="I460" s="122">
        <f t="shared" si="47"/>
        <v>2.399383450388598E-2</v>
      </c>
      <c r="J460" s="128">
        <f t="shared" si="48"/>
        <v>101.90493399380303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0.26145312500000001</v>
      </c>
      <c r="F461" s="128">
        <f t="shared" si="44"/>
        <v>33.466000000000001</v>
      </c>
      <c r="G461" s="122">
        <f t="shared" si="45"/>
        <v>0.25144161018474959</v>
      </c>
      <c r="H461" s="128">
        <f t="shared" si="46"/>
        <v>86585.93</v>
      </c>
      <c r="I461" s="122">
        <f t="shared" si="47"/>
        <v>3.2127424351340368E-2</v>
      </c>
      <c r="J461" s="128">
        <f t="shared" si="48"/>
        <v>103.98164600039522</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0.1205703125</v>
      </c>
      <c r="F462" s="128">
        <f t="shared" si="44"/>
        <v>15.433</v>
      </c>
      <c r="G462" s="122">
        <f t="shared" si="45"/>
        <v>0.11578725338165516</v>
      </c>
      <c r="H462" s="128">
        <f t="shared" si="46"/>
        <v>39872.267000000007</v>
      </c>
      <c r="I462" s="122">
        <f t="shared" si="47"/>
        <v>-2.9181334322754288E-2</v>
      </c>
      <c r="J462" s="128">
        <f t="shared" si="48"/>
        <v>104.13090299549556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0.10350781249999999</v>
      </c>
      <c r="F463" s="128">
        <f t="shared" si="44"/>
        <v>13.248999999999999</v>
      </c>
      <c r="G463" s="122">
        <f t="shared" si="45"/>
        <v>9.969056621306896E-2</v>
      </c>
      <c r="H463" s="128">
        <f t="shared" si="46"/>
        <v>34329.243999999999</v>
      </c>
      <c r="I463" s="122">
        <f t="shared" si="47"/>
        <v>-8.6063207705944084E-2</v>
      </c>
      <c r="J463" s="128">
        <f t="shared" si="48"/>
        <v>103.82909479997578</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0.1159375</v>
      </c>
      <c r="F464" s="128">
        <f t="shared" si="44"/>
        <v>14.84</v>
      </c>
      <c r="G464" s="122">
        <f t="shared" si="45"/>
        <v>0.11134390953600617</v>
      </c>
      <c r="H464" s="128">
        <f t="shared" si="46"/>
        <v>38342.166000000012</v>
      </c>
      <c r="I464" s="122">
        <f t="shared" si="47"/>
        <v>-6.43302743385889E-2</v>
      </c>
      <c r="J464" s="128">
        <f t="shared" si="48"/>
        <v>104.12558754505415</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5.0187499999999989E-2</v>
      </c>
      <c r="F465" s="128">
        <f t="shared" si="44"/>
        <v>6.4239999999999986</v>
      </c>
      <c r="G465" s="122">
        <f t="shared" si="45"/>
        <v>4.9041271002851688E-2</v>
      </c>
      <c r="H465" s="128">
        <f t="shared" si="46"/>
        <v>16887.754000000001</v>
      </c>
      <c r="I465" s="122">
        <f t="shared" si="47"/>
        <v>-0.12951104310655046</v>
      </c>
      <c r="J465" s="128">
        <f t="shared" si="48"/>
        <v>102.33727424617858</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6.2687500000000007E-2</v>
      </c>
      <c r="F466" s="128">
        <f t="shared" si="44"/>
        <v>8.0240000000000009</v>
      </c>
      <c r="G466" s="122">
        <f t="shared" si="45"/>
        <v>5.9740052503499265E-2</v>
      </c>
      <c r="H466" s="128">
        <f t="shared" si="46"/>
        <v>20571.965</v>
      </c>
      <c r="I466" s="122">
        <f t="shared" si="47"/>
        <v>-0.11021183836851879</v>
      </c>
      <c r="J466" s="128">
        <f t="shared" si="48"/>
        <v>104.93378792448851</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0.106640625</v>
      </c>
      <c r="F467" s="128">
        <f t="shared" si="44"/>
        <v>13.65</v>
      </c>
      <c r="G467" s="122">
        <f t="shared" si="45"/>
        <v>0.10251265253021566</v>
      </c>
      <c r="H467" s="128">
        <f t="shared" si="46"/>
        <v>35301.052000000003</v>
      </c>
      <c r="I467" s="122">
        <f t="shared" si="47"/>
        <v>-8.2407054598080037E-2</v>
      </c>
      <c r="J467" s="128">
        <f t="shared" si="48"/>
        <v>104.02679314981886</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0.20335937500000001</v>
      </c>
      <c r="F468" s="128">
        <f t="shared" si="44"/>
        <v>26.03</v>
      </c>
      <c r="G468" s="122">
        <f t="shared" si="45"/>
        <v>0.19622728962300859</v>
      </c>
      <c r="H468" s="128">
        <f t="shared" si="46"/>
        <v>67572.436999999991</v>
      </c>
      <c r="I468" s="122">
        <f t="shared" si="47"/>
        <v>4.1359877376006E-2</v>
      </c>
      <c r="J468" s="128">
        <f t="shared" si="48"/>
        <v>103.63460423404591</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0.48423437500000005</v>
      </c>
      <c r="F469" s="128">
        <f t="shared" si="44"/>
        <v>61.982000000000006</v>
      </c>
      <c r="G469" s="122">
        <f t="shared" si="45"/>
        <v>0.46933739015791709</v>
      </c>
      <c r="H469" s="128">
        <f t="shared" si="46"/>
        <v>161620.08500000002</v>
      </c>
      <c r="I469" s="122">
        <f t="shared" si="47"/>
        <v>6.5474139995531352E-2</v>
      </c>
      <c r="J469" s="128">
        <f t="shared" si="48"/>
        <v>103.17404603904892</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0.22867187500000002</v>
      </c>
      <c r="F470" s="128">
        <f t="shared" si="44"/>
        <v>29.270000000000003</v>
      </c>
      <c r="G470" s="122">
        <f t="shared" si="45"/>
        <v>0.23612239297475301</v>
      </c>
      <c r="H470" s="128">
        <f t="shared" si="46"/>
        <v>81310.634999999995</v>
      </c>
      <c r="I470" s="122">
        <f t="shared" si="47"/>
        <v>-0.21416181801889134</v>
      </c>
      <c r="J470" s="128">
        <f t="shared" si="48"/>
        <v>96.844637274386073</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0.30596093749999997</v>
      </c>
      <c r="F471" s="128">
        <f t="shared" si="44"/>
        <v>39.162999999999997</v>
      </c>
      <c r="G471" s="122">
        <f t="shared" si="45"/>
        <v>0.28491074695520358</v>
      </c>
      <c r="H471" s="128">
        <f t="shared" si="46"/>
        <v>98111.294999999998</v>
      </c>
      <c r="I471" s="122">
        <f t="shared" si="47"/>
        <v>0.1846080349993427</v>
      </c>
      <c r="J471" s="128">
        <f t="shared" si="48"/>
        <v>107.38834556778096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0.18283593750000002</v>
      </c>
      <c r="F472" s="128">
        <f t="shared" si="44"/>
        <v>23.403000000000002</v>
      </c>
      <c r="G472" s="122">
        <f t="shared" si="45"/>
        <v>0.18249210124347337</v>
      </c>
      <c r="H472" s="128">
        <f t="shared" si="46"/>
        <v>62842.615000000005</v>
      </c>
      <c r="I472" s="122">
        <f t="shared" si="47"/>
        <v>-5.6819037267942102E-2</v>
      </c>
      <c r="J472" s="128">
        <f t="shared" si="48"/>
        <v>100.18841158284869</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0.16264843749999999</v>
      </c>
      <c r="F473" s="128">
        <f t="shared" si="44"/>
        <v>20.818999999999999</v>
      </c>
      <c r="G473" s="122">
        <f t="shared" si="45"/>
        <v>0.1587430319609244</v>
      </c>
      <c r="H473" s="128">
        <f t="shared" si="46"/>
        <v>54664.433000000005</v>
      </c>
      <c r="I473" s="122">
        <f t="shared" si="47"/>
        <v>-7.3432672562613932E-2</v>
      </c>
      <c r="J473" s="128">
        <f t="shared" si="48"/>
        <v>102.46020596358329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7.6937499999999992E-2</v>
      </c>
      <c r="F474" s="128">
        <f t="shared" si="44"/>
        <v>9.847999999999999</v>
      </c>
      <c r="G474" s="122">
        <f t="shared" si="45"/>
        <v>7.8200332212406853E-2</v>
      </c>
      <c r="H474" s="128">
        <f t="shared" si="46"/>
        <v>26928.91</v>
      </c>
      <c r="I474" s="122">
        <f t="shared" si="47"/>
        <v>-0.16161869189271022</v>
      </c>
      <c r="J474" s="128">
        <f t="shared" si="48"/>
        <v>98.385131908421087</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5.7218749999999999E-2</v>
      </c>
      <c r="F475" s="128">
        <f t="shared" si="44"/>
        <v>7.3239999999999998</v>
      </c>
      <c r="G475" s="122">
        <f t="shared" si="45"/>
        <v>5.6228939069224465E-2</v>
      </c>
      <c r="H475" s="128">
        <f t="shared" si="46"/>
        <v>19362.884999999998</v>
      </c>
      <c r="I475" s="122">
        <f t="shared" si="47"/>
        <v>-0.13073165691770006</v>
      </c>
      <c r="J475" s="128">
        <f t="shared" si="48"/>
        <v>101.7603229709829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5.8195312499999999E-2</v>
      </c>
      <c r="F476" s="128">
        <f t="shared" si="44"/>
        <v>7.4489999999999998</v>
      </c>
      <c r="G476" s="122">
        <f t="shared" si="45"/>
        <v>6.1540765714750346E-2</v>
      </c>
      <c r="H476" s="128">
        <f t="shared" si="46"/>
        <v>21192.055</v>
      </c>
      <c r="I476" s="122">
        <f t="shared" si="47"/>
        <v>-0.23560187521554468</v>
      </c>
      <c r="J476" s="128">
        <f t="shared" si="48"/>
        <v>94.563842071356461</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0.13175781250000002</v>
      </c>
      <c r="F477" s="128">
        <f t="shared" si="44"/>
        <v>16.865000000000002</v>
      </c>
      <c r="G477" s="122">
        <f t="shared" si="45"/>
        <v>0.13677954919008709</v>
      </c>
      <c r="H477" s="128">
        <f t="shared" si="46"/>
        <v>47101.132000000005</v>
      </c>
      <c r="I477" s="122">
        <f t="shared" si="47"/>
        <v>-0.21804448702663085</v>
      </c>
      <c r="J477" s="128">
        <f t="shared" si="48"/>
        <v>96.328590991985081</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0.61070312500000001</v>
      </c>
      <c r="F478" s="128">
        <f t="shared" si="44"/>
        <v>78.17</v>
      </c>
      <c r="G478" s="122">
        <f t="shared" si="45"/>
        <v>0.5957161907085069</v>
      </c>
      <c r="H478" s="128">
        <f t="shared" si="46"/>
        <v>205139.63600000003</v>
      </c>
      <c r="I478" s="122">
        <f t="shared" si="47"/>
        <v>0.10977660037055652</v>
      </c>
      <c r="J478" s="128">
        <f t="shared" si="48"/>
        <v>102.51578428205362</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0.20653125</v>
      </c>
      <c r="F479" s="128">
        <f t="shared" si="44"/>
        <v>26.436</v>
      </c>
      <c r="G479" s="122">
        <f t="shared" si="45"/>
        <v>0.20474180068417175</v>
      </c>
      <c r="H479" s="128">
        <f t="shared" si="46"/>
        <v>70504.477000000014</v>
      </c>
      <c r="I479" s="122">
        <f t="shared" si="47"/>
        <v>-8.8405811570113263E-2</v>
      </c>
      <c r="J479" s="128">
        <f t="shared" si="48"/>
        <v>100.8740029197011</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0.29117968750000001</v>
      </c>
      <c r="F480" s="128">
        <f t="shared" si="44"/>
        <v>37.271000000000001</v>
      </c>
      <c r="G480" s="122">
        <f t="shared" si="45"/>
        <v>0.28183175938993726</v>
      </c>
      <c r="H480" s="128">
        <f t="shared" si="46"/>
        <v>97051.021000000008</v>
      </c>
      <c r="I480" s="122">
        <f t="shared" si="47"/>
        <v>4.0202246579518146E-2</v>
      </c>
      <c r="J480" s="128">
        <f t="shared" si="48"/>
        <v>103.31684694808618</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0.5674296875</v>
      </c>
      <c r="F481" s="128">
        <f t="shared" si="44"/>
        <v>72.631</v>
      </c>
      <c r="G481" s="122">
        <f t="shared" si="45"/>
        <v>0.53567599416885914</v>
      </c>
      <c r="H481" s="128">
        <f t="shared" si="46"/>
        <v>184464.31399999998</v>
      </c>
      <c r="I481" s="122">
        <f t="shared" si="47"/>
        <v>0.18139259912386138</v>
      </c>
      <c r="J481" s="128">
        <f t="shared" si="48"/>
        <v>105.92777979166475</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0.85959375000000016</v>
      </c>
      <c r="F482" s="128">
        <f t="shared" si="44"/>
        <v>110.02800000000002</v>
      </c>
      <c r="G482" s="122">
        <f t="shared" si="45"/>
        <v>0.82697181421660015</v>
      </c>
      <c r="H482" s="128">
        <f t="shared" si="46"/>
        <v>284774.36</v>
      </c>
      <c r="I482" s="122">
        <f t="shared" si="47"/>
        <v>0.28346853242686354</v>
      </c>
      <c r="J482" s="128">
        <f t="shared" si="48"/>
        <v>103.94474578487336</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0.52595312500000002</v>
      </c>
      <c r="F483" s="128">
        <f t="shared" si="44"/>
        <v>67.322000000000003</v>
      </c>
      <c r="G483" s="122">
        <f t="shared" si="45"/>
        <v>0.50597006313197312</v>
      </c>
      <c r="H483" s="128">
        <f t="shared" si="46"/>
        <v>174234.83900000001</v>
      </c>
      <c r="I483" s="122">
        <f t="shared" si="47"/>
        <v>0.262241563234826</v>
      </c>
      <c r="J483" s="128">
        <f t="shared" si="48"/>
        <v>103.94945537772156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0.75739843750000002</v>
      </c>
      <c r="F484" s="128">
        <f t="shared" si="44"/>
        <v>96.947000000000003</v>
      </c>
      <c r="G484" s="122">
        <f t="shared" si="45"/>
        <v>0.73347747112017148</v>
      </c>
      <c r="H484" s="128">
        <f t="shared" si="46"/>
        <v>252578.83500000002</v>
      </c>
      <c r="I484" s="122">
        <f t="shared" si="47"/>
        <v>0.31291562115019006</v>
      </c>
      <c r="J484" s="128">
        <f t="shared" si="48"/>
        <v>103.26130894563077</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0.76306249999999998</v>
      </c>
      <c r="F485" s="128">
        <f t="shared" si="44"/>
        <v>97.671999999999997</v>
      </c>
      <c r="G485" s="122">
        <f t="shared" si="45"/>
        <v>0.73961776407111191</v>
      </c>
      <c r="H485" s="128">
        <f t="shared" si="46"/>
        <v>254693.29399999997</v>
      </c>
      <c r="I485" s="122">
        <f t="shared" si="47"/>
        <v>0.30056446675631315</v>
      </c>
      <c r="J485" s="128">
        <f t="shared" si="48"/>
        <v>103.16984489391388</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0.61713281249999996</v>
      </c>
      <c r="F486" s="128">
        <f t="shared" si="44"/>
        <v>78.992999999999995</v>
      </c>
      <c r="G486" s="122">
        <f t="shared" si="45"/>
        <v>0.59665411577486216</v>
      </c>
      <c r="H486" s="128">
        <f t="shared" si="46"/>
        <v>205462.61799999999</v>
      </c>
      <c r="I486" s="122">
        <f t="shared" si="47"/>
        <v>0.35529009993329835</v>
      </c>
      <c r="J486" s="128">
        <f t="shared" si="48"/>
        <v>103.43225600623613</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0.35725781249999999</v>
      </c>
      <c r="F487" s="128">
        <f t="shared" si="44"/>
        <v>45.728999999999999</v>
      </c>
      <c r="G487" s="122">
        <f t="shared" si="45"/>
        <v>0.33917393816899849</v>
      </c>
      <c r="H487" s="128">
        <f t="shared" si="46"/>
        <v>116797.25899999999</v>
      </c>
      <c r="I487" s="122">
        <f t="shared" si="47"/>
        <v>0.42554549573317557</v>
      </c>
      <c r="J487" s="128">
        <f t="shared" si="48"/>
        <v>105.33174053072172</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0.83492187500000015</v>
      </c>
      <c r="F488" s="128">
        <f t="shared" si="44"/>
        <v>106.87000000000002</v>
      </c>
      <c r="G488" s="122">
        <f t="shared" si="45"/>
        <v>0.79985514493637433</v>
      </c>
      <c r="H488" s="128">
        <f t="shared" si="46"/>
        <v>275436.51799999998</v>
      </c>
      <c r="I488" s="122">
        <f t="shared" si="47"/>
        <v>0.37190165650320556</v>
      </c>
      <c r="J488" s="128">
        <f t="shared" si="48"/>
        <v>104.38413508816215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0.70239843749999997</v>
      </c>
      <c r="F489" s="128">
        <f t="shared" si="44"/>
        <v>89.906999999999996</v>
      </c>
      <c r="G489" s="122">
        <f t="shared" si="45"/>
        <v>0.6805132449369552</v>
      </c>
      <c r="H489" s="128">
        <f t="shared" si="46"/>
        <v>234340.18000000002</v>
      </c>
      <c r="I489" s="122">
        <f t="shared" si="47"/>
        <v>0.35662306832878077</v>
      </c>
      <c r="J489" s="128">
        <f t="shared" si="48"/>
        <v>103.21598333696977</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0.67989062499999997</v>
      </c>
      <c r="F490" s="128">
        <f t="shared" si="44"/>
        <v>87.025999999999996</v>
      </c>
      <c r="G490" s="122">
        <f t="shared" si="45"/>
        <v>0.66156907056028902</v>
      </c>
      <c r="H490" s="128">
        <f t="shared" si="46"/>
        <v>227816.60200000001</v>
      </c>
      <c r="I490" s="122">
        <f t="shared" si="47"/>
        <v>0.34539104334179255</v>
      </c>
      <c r="J490" s="128">
        <f t="shared" si="48"/>
        <v>102.76940915998298</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0.83350781250000006</v>
      </c>
      <c r="F491" s="128">
        <f t="shared" si="44"/>
        <v>106.68900000000001</v>
      </c>
      <c r="G491" s="122">
        <f t="shared" si="45"/>
        <v>0.79862892687261511</v>
      </c>
      <c r="H491" s="128">
        <f t="shared" si="46"/>
        <v>275014.26</v>
      </c>
      <c r="I491" s="122">
        <f t="shared" si="47"/>
        <v>0.40183141298293373</v>
      </c>
      <c r="J491" s="128">
        <f t="shared" si="48"/>
        <v>104.36734564123149</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0.77507031250000002</v>
      </c>
      <c r="F492" s="128">
        <f t="shared" si="44"/>
        <v>99.209000000000003</v>
      </c>
      <c r="G492" s="122">
        <f t="shared" si="45"/>
        <v>0.74615377310821884</v>
      </c>
      <c r="H492" s="128">
        <f t="shared" si="46"/>
        <v>256944.02100000001</v>
      </c>
      <c r="I492" s="122">
        <f t="shared" si="47"/>
        <v>0.32118275070663233</v>
      </c>
      <c r="J492" s="128">
        <f t="shared" si="48"/>
        <v>103.87541287519393</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0.51945312500000007</v>
      </c>
      <c r="F493" s="128">
        <f t="shared" si="44"/>
        <v>66.490000000000009</v>
      </c>
      <c r="G493" s="122">
        <f t="shared" si="45"/>
        <v>0.49661126502070524</v>
      </c>
      <c r="H493" s="128">
        <f t="shared" si="46"/>
        <v>171012.06200000001</v>
      </c>
      <c r="I493" s="122">
        <f t="shared" si="47"/>
        <v>0.28447647154039518</v>
      </c>
      <c r="J493" s="128">
        <f t="shared" si="48"/>
        <v>104.59954527578881</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0.29623437499999999</v>
      </c>
      <c r="F494" s="128">
        <f t="shared" si="44"/>
        <v>37.917999999999999</v>
      </c>
      <c r="G494" s="122">
        <f t="shared" si="45"/>
        <v>0.27756814419876991</v>
      </c>
      <c r="H494" s="128">
        <f t="shared" si="46"/>
        <v>95582.811000000002</v>
      </c>
      <c r="I494" s="122">
        <f t="shared" si="47"/>
        <v>0.3722259908191155</v>
      </c>
      <c r="J494" s="128">
        <f t="shared" si="48"/>
        <v>106.72491825569975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0.77878124999999998</v>
      </c>
      <c r="F495" s="128">
        <f t="shared" si="44"/>
        <v>99.683999999999997</v>
      </c>
      <c r="G495" s="122">
        <f t="shared" si="45"/>
        <v>0.74913076507588039</v>
      </c>
      <c r="H495" s="128">
        <f t="shared" si="46"/>
        <v>257969.17200000002</v>
      </c>
      <c r="I495" s="122">
        <f t="shared" si="47"/>
        <v>0.35431260322164454</v>
      </c>
      <c r="J495" s="128">
        <f t="shared" si="48"/>
        <v>103.95798521518687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0.64378906250000001</v>
      </c>
      <c r="F496" s="128">
        <f t="shared" si="44"/>
        <v>82.405000000000001</v>
      </c>
      <c r="G496" s="122">
        <f t="shared" si="45"/>
        <v>0.60990540948663885</v>
      </c>
      <c r="H496" s="128">
        <f t="shared" si="46"/>
        <v>210025.80699999997</v>
      </c>
      <c r="I496" s="122">
        <f t="shared" si="47"/>
        <v>0.43711493851827987</v>
      </c>
      <c r="J496" s="128">
        <f t="shared" si="48"/>
        <v>105.55555869587732</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0.52671093749999998</v>
      </c>
      <c r="F497" s="128">
        <f t="shared" si="44"/>
        <v>67.418999999999997</v>
      </c>
      <c r="G497" s="122">
        <f t="shared" si="45"/>
        <v>0.51358995870576551</v>
      </c>
      <c r="H497" s="128">
        <f t="shared" si="46"/>
        <v>176858.81100000002</v>
      </c>
      <c r="I497" s="122">
        <f t="shared" si="47"/>
        <v>0.11467368092055415</v>
      </c>
      <c r="J497" s="128">
        <f t="shared" si="48"/>
        <v>102.55475765673047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9.8265625000000009E-2</v>
      </c>
      <c r="F498" s="128">
        <f t="shared" si="44"/>
        <v>12.578000000000001</v>
      </c>
      <c r="G498" s="122">
        <f t="shared" si="45"/>
        <v>9.5218116030410221E-2</v>
      </c>
      <c r="H498" s="128">
        <f t="shared" si="46"/>
        <v>32789.120000000003</v>
      </c>
      <c r="I498" s="122">
        <f t="shared" si="47"/>
        <v>0.12549666801292095</v>
      </c>
      <c r="J498" s="128">
        <f t="shared" si="48"/>
        <v>103.20055583605172</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0.481375</v>
      </c>
      <c r="F499" s="128">
        <f t="shared" si="44"/>
        <v>61.616</v>
      </c>
      <c r="G499" s="122">
        <f t="shared" si="45"/>
        <v>0.45539625622172275</v>
      </c>
      <c r="H499" s="128">
        <f t="shared" si="46"/>
        <v>156819.34400000001</v>
      </c>
      <c r="I499" s="122">
        <f t="shared" si="47"/>
        <v>0.42440656635656915</v>
      </c>
      <c r="J499" s="128">
        <f t="shared" si="48"/>
        <v>105.70464588220699</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0.43741406250000003</v>
      </c>
      <c r="F500" s="128">
        <f t="shared" si="44"/>
        <v>55.989000000000004</v>
      </c>
      <c r="G500" s="122">
        <f t="shared" si="45"/>
        <v>0.40473697431161759</v>
      </c>
      <c r="H500" s="128">
        <f t="shared" si="46"/>
        <v>139374.41500000001</v>
      </c>
      <c r="I500" s="122">
        <f t="shared" si="47"/>
        <v>0.29978083815680678</v>
      </c>
      <c r="J500" s="128">
        <f t="shared" si="48"/>
        <v>108.07366024415242</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0.45100000000000001</v>
      </c>
      <c r="F501" s="128">
        <f t="shared" si="44"/>
        <v>57.728000000000002</v>
      </c>
      <c r="G501" s="122">
        <f t="shared" si="45"/>
        <v>0.4273794568443306</v>
      </c>
      <c r="H501" s="128">
        <f t="shared" si="46"/>
        <v>147171.535</v>
      </c>
      <c r="I501" s="122">
        <f t="shared" si="47"/>
        <v>0.4010594263939497</v>
      </c>
      <c r="J501" s="128">
        <f t="shared" si="48"/>
        <v>105.52683166619144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0.23428125</v>
      </c>
      <c r="F502" s="128">
        <f t="shared" si="44"/>
        <v>29.988</v>
      </c>
      <c r="G502" s="122">
        <f t="shared" si="45"/>
        <v>0.21935729676673696</v>
      </c>
      <c r="H502" s="128">
        <f t="shared" si="46"/>
        <v>75537.440000000002</v>
      </c>
      <c r="I502" s="122">
        <f t="shared" si="47"/>
        <v>0.33036358851133257</v>
      </c>
      <c r="J502" s="128">
        <f t="shared" si="48"/>
        <v>106.80349067627918</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0.52935156250000004</v>
      </c>
      <c r="F503" s="128">
        <f t="shared" si="44"/>
        <v>67.757000000000005</v>
      </c>
      <c r="G503" s="122">
        <f t="shared" si="45"/>
        <v>0.48275098879654316</v>
      </c>
      <c r="H503" s="128">
        <f t="shared" si="46"/>
        <v>166239.16500000001</v>
      </c>
      <c r="I503" s="122">
        <f t="shared" si="47"/>
        <v>0.39363293946618066</v>
      </c>
      <c r="J503" s="128">
        <f t="shared" si="48"/>
        <v>109.65312858698191</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0.38177343750000003</v>
      </c>
      <c r="F504" s="128">
        <f t="shared" si="44"/>
        <v>48.867000000000004</v>
      </c>
      <c r="G504" s="122">
        <f t="shared" si="45"/>
        <v>0.37503829735333583</v>
      </c>
      <c r="H504" s="128">
        <f t="shared" si="46"/>
        <v>129147.43800000001</v>
      </c>
      <c r="I504" s="122">
        <f t="shared" si="47"/>
        <v>0.22769944006117751</v>
      </c>
      <c r="J504" s="128">
        <f t="shared" si="48"/>
        <v>101.79585396856652</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0.20806250000000001</v>
      </c>
      <c r="F505" s="128">
        <f t="shared" si="44"/>
        <v>26.632000000000001</v>
      </c>
      <c r="G505" s="122">
        <f t="shared" si="45"/>
        <v>0.20160040713443569</v>
      </c>
      <c r="H505" s="128">
        <f t="shared" si="46"/>
        <v>69422.713000000003</v>
      </c>
      <c r="I505" s="122">
        <f t="shared" si="47"/>
        <v>7.9524747120623906E-2</v>
      </c>
      <c r="J505" s="128">
        <f t="shared" si="48"/>
        <v>103.205396733775</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0.46695312499999997</v>
      </c>
      <c r="F506" s="128">
        <f t="shared" si="44"/>
        <v>59.769999999999996</v>
      </c>
      <c r="G506" s="122">
        <f t="shared" si="45"/>
        <v>0.42866219167261976</v>
      </c>
      <c r="H506" s="128">
        <f t="shared" si="46"/>
        <v>147613.255</v>
      </c>
      <c r="I506" s="122">
        <f t="shared" si="47"/>
        <v>0.39441195028570625</v>
      </c>
      <c r="J506" s="128">
        <f t="shared" si="48"/>
        <v>108.93265934603909</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0.50856250000000003</v>
      </c>
      <c r="F507" s="128">
        <f t="shared" si="44"/>
        <v>65.096000000000004</v>
      </c>
      <c r="G507" s="122">
        <f t="shared" si="45"/>
        <v>0.47631650491639516</v>
      </c>
      <c r="H507" s="128">
        <f t="shared" si="46"/>
        <v>164023.399</v>
      </c>
      <c r="I507" s="122">
        <f t="shared" si="47"/>
        <v>0.44018335040974405</v>
      </c>
      <c r="J507" s="128">
        <f t="shared" si="48"/>
        <v>106.76986725229369</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0.29764062499999999</v>
      </c>
      <c r="F508" s="128">
        <f t="shared" si="44"/>
        <v>38.097999999999999</v>
      </c>
      <c r="G508" s="122">
        <f t="shared" si="45"/>
        <v>0.27956408156627693</v>
      </c>
      <c r="H508" s="128">
        <f t="shared" si="46"/>
        <v>96270.127999999997</v>
      </c>
      <c r="I508" s="122">
        <f t="shared" si="47"/>
        <v>0.34305682868176646</v>
      </c>
      <c r="J508" s="128">
        <f t="shared" si="48"/>
        <v>106.46597493227598</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0.15875781250000001</v>
      </c>
      <c r="F509" s="128">
        <f t="shared" si="44"/>
        <v>20.321000000000002</v>
      </c>
      <c r="G509" s="122">
        <f t="shared" si="45"/>
        <v>0.14038405380447094</v>
      </c>
      <c r="H509" s="128">
        <f t="shared" si="46"/>
        <v>48342.372000000003</v>
      </c>
      <c r="I509" s="122">
        <f t="shared" si="47"/>
        <v>0.45977409620647641</v>
      </c>
      <c r="J509" s="128">
        <f t="shared" si="48"/>
        <v>113.08820923573009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0.27053906250000004</v>
      </c>
      <c r="F510" s="128">
        <f t="shared" si="44"/>
        <v>34.629000000000005</v>
      </c>
      <c r="G510" s="122">
        <f t="shared" si="45"/>
        <v>0.26963464185527852</v>
      </c>
      <c r="H510" s="128">
        <f t="shared" si="46"/>
        <v>92850.846000000005</v>
      </c>
      <c r="I510" s="122">
        <f t="shared" si="47"/>
        <v>7.0674275898273339E-3</v>
      </c>
      <c r="J510" s="128">
        <f t="shared" si="48"/>
        <v>100.33542449831315</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0.29459374999999999</v>
      </c>
      <c r="F511" s="128">
        <f t="shared" si="44"/>
        <v>37.707999999999998</v>
      </c>
      <c r="G511" s="122">
        <f t="shared" si="45"/>
        <v>0.2662613849540304</v>
      </c>
      <c r="H511" s="128">
        <f t="shared" si="46"/>
        <v>91689.237999999998</v>
      </c>
      <c r="I511" s="122">
        <f t="shared" si="47"/>
        <v>0.31242713459052635</v>
      </c>
      <c r="J511" s="128">
        <f t="shared" si="48"/>
        <v>110.64080886188627</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0.2515703125</v>
      </c>
      <c r="F512" s="128">
        <f t="shared" si="44"/>
        <v>32.201000000000001</v>
      </c>
      <c r="G512" s="122">
        <f t="shared" si="45"/>
        <v>0.2386099843767242</v>
      </c>
      <c r="H512" s="128">
        <f t="shared" si="46"/>
        <v>82167.256999999998</v>
      </c>
      <c r="I512" s="122">
        <f t="shared" si="47"/>
        <v>0.25257803991929462</v>
      </c>
      <c r="J512" s="128">
        <f t="shared" si="48"/>
        <v>105.43159505966592</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5.5390625000000006E-2</v>
      </c>
      <c r="F513" s="128">
        <f t="shared" si="44"/>
        <v>7.0900000000000007</v>
      </c>
      <c r="G513" s="122">
        <f t="shared" si="45"/>
        <v>4.9572729543091783E-2</v>
      </c>
      <c r="H513" s="128">
        <f t="shared" si="46"/>
        <v>17070.766</v>
      </c>
      <c r="I513" s="122">
        <f t="shared" si="47"/>
        <v>0.1486013925837609</v>
      </c>
      <c r="J513" s="128">
        <f t="shared" si="48"/>
        <v>111.73608052356879</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0.52124999999999999</v>
      </c>
      <c r="F514" s="128">
        <f t="shared" si="44"/>
        <v>66.72</v>
      </c>
      <c r="G514" s="122">
        <f t="shared" si="45"/>
        <v>0.50838545931849999</v>
      </c>
      <c r="H514" s="128">
        <f t="shared" si="46"/>
        <v>175066.60000000003</v>
      </c>
      <c r="I514" s="122">
        <f t="shared" si="47"/>
        <v>0.33415732897173378</v>
      </c>
      <c r="J514" s="128">
        <f t="shared" si="48"/>
        <v>102.53046983262368</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5.7671874999999991E-2</v>
      </c>
      <c r="F515" s="128">
        <f t="shared" si="44"/>
        <v>7.3819999999999988</v>
      </c>
      <c r="G515" s="122">
        <f t="shared" si="45"/>
        <v>5.6428649835345769E-2</v>
      </c>
      <c r="H515" s="128">
        <f t="shared" si="46"/>
        <v>19431.656999999999</v>
      </c>
      <c r="I515" s="122">
        <f t="shared" si="47"/>
        <v>-8.0705402794191278E-3</v>
      </c>
      <c r="J515" s="128">
        <f t="shared" si="48"/>
        <v>102.20318077480472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0.1222890625</v>
      </c>
      <c r="F516" s="128">
        <f t="shared" si="44"/>
        <v>15.653</v>
      </c>
      <c r="G516" s="122">
        <f t="shared" si="45"/>
        <v>0.13877142102114659</v>
      </c>
      <c r="H516" s="128">
        <f t="shared" si="46"/>
        <v>47787.048999999999</v>
      </c>
      <c r="I516" s="122">
        <f t="shared" si="47"/>
        <v>-0.53256145432932633</v>
      </c>
      <c r="J516" s="128">
        <f t="shared" si="48"/>
        <v>88.122656379922105</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8.3804687500000002E-2</v>
      </c>
      <c r="F517" s="128">
        <f t="shared" si="44"/>
        <v>10.727</v>
      </c>
      <c r="G517" s="122">
        <f t="shared" si="45"/>
        <v>7.6546858211512442E-2</v>
      </c>
      <c r="H517" s="128">
        <f t="shared" si="46"/>
        <v>26359.523000000001</v>
      </c>
      <c r="I517" s="122">
        <f t="shared" si="47"/>
        <v>0.22448583958268381</v>
      </c>
      <c r="J517" s="128">
        <f t="shared" si="48"/>
        <v>109.481550854031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3.1523437500000001E-2</v>
      </c>
      <c r="F518" s="128">
        <f t="shared" si="44"/>
        <v>4.0350000000000001</v>
      </c>
      <c r="G518" s="122">
        <f t="shared" si="45"/>
        <v>3.1458209189273952E-2</v>
      </c>
      <c r="H518" s="128">
        <f t="shared" si="46"/>
        <v>10832.886</v>
      </c>
      <c r="I518" s="122">
        <f t="shared" si="47"/>
        <v>-8.5747757249641177E-2</v>
      </c>
      <c r="J518" s="128">
        <f t="shared" si="48"/>
        <v>100.20734909076863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3.6484374999999999E-2</v>
      </c>
      <c r="F519" s="128">
        <f t="shared" si="44"/>
        <v>4.67</v>
      </c>
      <c r="G519" s="122">
        <f t="shared" si="45"/>
        <v>3.4724818357639436E-2</v>
      </c>
      <c r="H519" s="128">
        <f t="shared" si="46"/>
        <v>11957.769000000002</v>
      </c>
      <c r="I519" s="122">
        <f t="shared" si="47"/>
        <v>0.37815247011826358</v>
      </c>
      <c r="J519" s="128">
        <f t="shared" si="48"/>
        <v>105.06714426620884</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0.1117109375</v>
      </c>
      <c r="F520" s="128">
        <f t="shared" si="44"/>
        <v>14.298999999999999</v>
      </c>
      <c r="G520" s="122">
        <f t="shared" si="45"/>
        <v>0.10613897455554974</v>
      </c>
      <c r="H520" s="128">
        <f t="shared" si="46"/>
        <v>36549.805</v>
      </c>
      <c r="I520" s="122">
        <f t="shared" si="47"/>
        <v>0.31065119834147592</v>
      </c>
      <c r="J520" s="128">
        <f t="shared" si="48"/>
        <v>105.2496860533866</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0.32274218750000006</v>
      </c>
      <c r="F521" s="128">
        <f t="shared" ref="F521:F584" si="50">SUMPRODUCT($K$2:$AI$2,$K521:$AI521)</f>
        <v>41.311000000000007</v>
      </c>
      <c r="G521" s="122">
        <f t="shared" ref="G521:G584" si="51">SUMPRODUCT($K$3:$AI$3,$K521:$AI521)/$J$3</f>
        <v>0.28287198496913096</v>
      </c>
      <c r="H521" s="128">
        <f t="shared" ref="H521:H584" si="52">SUMPRODUCT($K$3:$AI$3,$K521:$AI521)</f>
        <v>97409.231</v>
      </c>
      <c r="I521" s="122">
        <f t="shared" ref="I521:I584" si="53">CORREL($K$4:$AI$4,$K521:$AI521)</f>
        <v>0.51713694684064937</v>
      </c>
      <c r="J521" s="128">
        <f t="shared" si="48"/>
        <v>114.09478656404239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0.16695312500000001</v>
      </c>
      <c r="F522" s="128">
        <f t="shared" si="50"/>
        <v>21.37</v>
      </c>
      <c r="G522" s="122">
        <f t="shared" si="51"/>
        <v>0.15536455955720502</v>
      </c>
      <c r="H522" s="128">
        <f t="shared" si="52"/>
        <v>53501.029000000002</v>
      </c>
      <c r="I522" s="122">
        <f t="shared" si="53"/>
        <v>0.43341404176599957</v>
      </c>
      <c r="J522" s="128">
        <f t="shared" ref="J522:J585" si="54">$E522/$G522*100</f>
        <v>107.45895040401932</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2.5562500000000002E-2</v>
      </c>
      <c r="F523" s="128">
        <f t="shared" si="50"/>
        <v>3.2720000000000002</v>
      </c>
      <c r="G523" s="122">
        <f t="shared" si="51"/>
        <v>2.5581993158282954E-2</v>
      </c>
      <c r="H523" s="128">
        <f t="shared" si="52"/>
        <v>8809.3640000000014</v>
      </c>
      <c r="I523" s="122">
        <f t="shared" si="53"/>
        <v>-0.11145260694202408</v>
      </c>
      <c r="J523" s="128">
        <f t="shared" si="54"/>
        <v>99.923801252848662</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1.9929687500000001E-2</v>
      </c>
      <c r="F524" s="128">
        <f t="shared" si="50"/>
        <v>2.5510000000000002</v>
      </c>
      <c r="G524" s="122">
        <f t="shared" si="51"/>
        <v>2.0188292416612946E-2</v>
      </c>
      <c r="H524" s="128">
        <f t="shared" si="52"/>
        <v>6952.0000000000009</v>
      </c>
      <c r="I524" s="122">
        <f t="shared" si="53"/>
        <v>-0.1470650574236422</v>
      </c>
      <c r="J524" s="128">
        <f t="shared" si="54"/>
        <v>98.719035214686414</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0.1086015625</v>
      </c>
      <c r="F525" s="128">
        <f t="shared" si="50"/>
        <v>13.901</v>
      </c>
      <c r="G525" s="122">
        <f t="shared" si="51"/>
        <v>0.10805869763443858</v>
      </c>
      <c r="H525" s="128">
        <f t="shared" si="52"/>
        <v>37210.877</v>
      </c>
      <c r="I525" s="122">
        <f t="shared" si="53"/>
        <v>2.6015803963829402E-2</v>
      </c>
      <c r="J525" s="128">
        <f t="shared" si="54"/>
        <v>100.50237961167913</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3.9328124999999999E-2</v>
      </c>
      <c r="F526" s="128">
        <f t="shared" si="50"/>
        <v>5.0339999999999998</v>
      </c>
      <c r="G526" s="122">
        <f t="shared" si="51"/>
        <v>3.601201075624786E-2</v>
      </c>
      <c r="H526" s="128">
        <f t="shared" si="52"/>
        <v>12401.023999999999</v>
      </c>
      <c r="I526" s="122">
        <f t="shared" si="53"/>
        <v>0.10074388751893736</v>
      </c>
      <c r="J526" s="128">
        <f t="shared" si="54"/>
        <v>109.20835625146761</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1.7984375000000004E-2</v>
      </c>
      <c r="F527" s="128">
        <f t="shared" si="50"/>
        <v>2.3020000000000005</v>
      </c>
      <c r="G527" s="122">
        <f t="shared" si="51"/>
        <v>1.7938395507001437E-2</v>
      </c>
      <c r="H527" s="128">
        <f t="shared" si="52"/>
        <v>6177.2300000000005</v>
      </c>
      <c r="I527" s="122">
        <f t="shared" si="53"/>
        <v>-6.7465322785264334E-2</v>
      </c>
      <c r="J527" s="128">
        <f t="shared" si="54"/>
        <v>100.25631887188919</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6.6500000000000004E-2</v>
      </c>
      <c r="F528" s="128">
        <f t="shared" si="50"/>
        <v>8.5120000000000005</v>
      </c>
      <c r="G528" s="122">
        <f t="shared" si="51"/>
        <v>6.6112775077099978E-2</v>
      </c>
      <c r="H528" s="128">
        <f t="shared" si="52"/>
        <v>22766.462999999996</v>
      </c>
      <c r="I528" s="122">
        <f t="shared" si="53"/>
        <v>7.0544948533459287E-2</v>
      </c>
      <c r="J528" s="128">
        <f t="shared" si="54"/>
        <v>100.58570362906178</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2.66171875E-2</v>
      </c>
      <c r="F529" s="128">
        <f t="shared" si="50"/>
        <v>3.407</v>
      </c>
      <c r="G529" s="122">
        <f t="shared" si="51"/>
        <v>2.6926500908937792E-2</v>
      </c>
      <c r="H529" s="128">
        <f t="shared" si="52"/>
        <v>9272.3559999999998</v>
      </c>
      <c r="I529" s="122">
        <f t="shared" si="53"/>
        <v>-0.35082860393068693</v>
      </c>
      <c r="J529" s="128">
        <f t="shared" si="54"/>
        <v>98.851267715831881</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5.8648437499999997E-2</v>
      </c>
      <c r="F530" s="128">
        <f t="shared" si="50"/>
        <v>7.5069999999999997</v>
      </c>
      <c r="G530" s="122">
        <f t="shared" si="51"/>
        <v>6.134173447400669E-2</v>
      </c>
      <c r="H530" s="128">
        <f t="shared" si="52"/>
        <v>21123.516999999996</v>
      </c>
      <c r="I530" s="122">
        <f t="shared" si="53"/>
        <v>-0.28250305642791429</v>
      </c>
      <c r="J530" s="128">
        <f t="shared" si="54"/>
        <v>95.609356342625148</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2.4921875000000003E-2</v>
      </c>
      <c r="F531" s="128">
        <f t="shared" si="50"/>
        <v>3.1900000000000004</v>
      </c>
      <c r="G531" s="122">
        <f t="shared" si="51"/>
        <v>2.1934187676778235E-2</v>
      </c>
      <c r="H531" s="128">
        <f t="shared" si="52"/>
        <v>7553.2129999999997</v>
      </c>
      <c r="I531" s="122">
        <f t="shared" si="53"/>
        <v>0.32667343987291825</v>
      </c>
      <c r="J531" s="128">
        <f t="shared" si="54"/>
        <v>113.6211441574599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7.1234374999999989E-2</v>
      </c>
      <c r="F532" s="128">
        <f t="shared" si="50"/>
        <v>9.1179999999999986</v>
      </c>
      <c r="G532" s="122">
        <f t="shared" si="51"/>
        <v>7.2996976983255815E-2</v>
      </c>
      <c r="H532" s="128">
        <f t="shared" si="52"/>
        <v>25137.093000000004</v>
      </c>
      <c r="I532" s="122">
        <f t="shared" si="53"/>
        <v>-0.14112503168998855</v>
      </c>
      <c r="J532" s="128">
        <f t="shared" si="54"/>
        <v>97.585376742847671</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0.29472656249999996</v>
      </c>
      <c r="F533" s="128">
        <f t="shared" si="50"/>
        <v>37.724999999999994</v>
      </c>
      <c r="G533" s="122">
        <f t="shared" si="51"/>
        <v>0.29695589473745343</v>
      </c>
      <c r="H533" s="128">
        <f t="shared" si="52"/>
        <v>102259.13799999999</v>
      </c>
      <c r="I533" s="122">
        <f t="shared" si="53"/>
        <v>3.4624052776105779E-2</v>
      </c>
      <c r="J533" s="128">
        <f t="shared" si="54"/>
        <v>99.2492715999376</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7.1171874999999996E-2</v>
      </c>
      <c r="F534" s="128">
        <f t="shared" si="50"/>
        <v>9.11</v>
      </c>
      <c r="G534" s="122">
        <f t="shared" si="51"/>
        <v>6.8051870437161308E-2</v>
      </c>
      <c r="H534" s="128">
        <f t="shared" si="52"/>
        <v>23434.205999999995</v>
      </c>
      <c r="I534" s="122">
        <f t="shared" si="53"/>
        <v>0.17185851960403961</v>
      </c>
      <c r="J534" s="128">
        <f t="shared" si="54"/>
        <v>104.58474475836735</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3.9492187499999998E-2</v>
      </c>
      <c r="F535" s="128">
        <f t="shared" si="50"/>
        <v>5.0549999999999997</v>
      </c>
      <c r="G535" s="122">
        <f t="shared" si="51"/>
        <v>4.0816847583038579E-2</v>
      </c>
      <c r="H535" s="128">
        <f t="shared" si="52"/>
        <v>14055.607999999998</v>
      </c>
      <c r="I535" s="122">
        <f t="shared" si="53"/>
        <v>-0.22259320119987944</v>
      </c>
      <c r="J535" s="128">
        <f t="shared" si="54"/>
        <v>96.754624226323045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2.9234375000000003E-2</v>
      </c>
      <c r="F536" s="128">
        <f t="shared" si="50"/>
        <v>3.7420000000000004</v>
      </c>
      <c r="G536" s="122">
        <f t="shared" si="51"/>
        <v>2.6926466061482534E-2</v>
      </c>
      <c r="H536" s="128">
        <f t="shared" si="52"/>
        <v>9272.3440000000028</v>
      </c>
      <c r="I536" s="122">
        <f t="shared" si="53"/>
        <v>0.44204392473387749</v>
      </c>
      <c r="J536" s="128">
        <f t="shared" si="54"/>
        <v>108.57115424373814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2.7601562500000003E-2</v>
      </c>
      <c r="F537" s="128">
        <f t="shared" si="50"/>
        <v>3.5330000000000004</v>
      </c>
      <c r="G537" s="122">
        <f t="shared" si="51"/>
        <v>3.0547935578671033E-2</v>
      </c>
      <c r="H537" s="128">
        <f t="shared" si="52"/>
        <v>10519.425999999999</v>
      </c>
      <c r="I537" s="122">
        <f t="shared" si="53"/>
        <v>-0.34898419436583406</v>
      </c>
      <c r="J537" s="128">
        <f t="shared" si="54"/>
        <v>90.354919169306399</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0.24397656249999999</v>
      </c>
      <c r="F538" s="128">
        <f t="shared" si="50"/>
        <v>31.228999999999999</v>
      </c>
      <c r="G538" s="122">
        <f t="shared" si="51"/>
        <v>0.24129156285028955</v>
      </c>
      <c r="H538" s="128">
        <f t="shared" si="52"/>
        <v>83090.680000000008</v>
      </c>
      <c r="I538" s="122">
        <f t="shared" si="53"/>
        <v>7.7580127252467983E-3</v>
      </c>
      <c r="J538" s="128">
        <f t="shared" si="54"/>
        <v>101.11276151473906</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0.43091406250000003</v>
      </c>
      <c r="F539" s="128">
        <f t="shared" si="50"/>
        <v>55.157000000000004</v>
      </c>
      <c r="G539" s="122">
        <f t="shared" si="51"/>
        <v>0.41061925089586992</v>
      </c>
      <c r="H539" s="128">
        <f t="shared" si="52"/>
        <v>141400.02399999998</v>
      </c>
      <c r="I539" s="122">
        <f t="shared" si="53"/>
        <v>0.43318489667236526</v>
      </c>
      <c r="J539" s="128">
        <f t="shared" si="54"/>
        <v>104.94248907226142</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7.1242187499999998E-2</v>
      </c>
      <c r="F540" s="128">
        <f t="shared" si="50"/>
        <v>9.1189999999999998</v>
      </c>
      <c r="G540" s="122">
        <f t="shared" si="51"/>
        <v>7.2074901701136618E-2</v>
      </c>
      <c r="H540" s="128">
        <f t="shared" si="52"/>
        <v>24819.569000000003</v>
      </c>
      <c r="I540" s="122">
        <f t="shared" si="53"/>
        <v>-5.5970119064847695E-2</v>
      </c>
      <c r="J540" s="128">
        <f t="shared" si="54"/>
        <v>98.844654406065615</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6.1171874999999994E-2</v>
      </c>
      <c r="F541" s="128">
        <f t="shared" si="50"/>
        <v>7.8299999999999992</v>
      </c>
      <c r="G541" s="122">
        <f t="shared" si="51"/>
        <v>6.6731186730089043E-2</v>
      </c>
      <c r="H541" s="128">
        <f t="shared" si="52"/>
        <v>22979.418000000001</v>
      </c>
      <c r="I541" s="122">
        <f t="shared" si="53"/>
        <v>-0.59538153823162032</v>
      </c>
      <c r="J541" s="128">
        <f t="shared" si="54"/>
        <v>91.66909506259033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1.07421875E-2</v>
      </c>
      <c r="F542" s="128">
        <f t="shared" si="50"/>
        <v>1.375</v>
      </c>
      <c r="G542" s="122">
        <f t="shared" si="51"/>
        <v>1.1030781918817043E-2</v>
      </c>
      <c r="H542" s="128">
        <f t="shared" si="52"/>
        <v>3798.5379999999996</v>
      </c>
      <c r="I542" s="122">
        <f t="shared" si="53"/>
        <v>-0.13580151382301597</v>
      </c>
      <c r="J542" s="128">
        <f t="shared" si="54"/>
        <v>97.383735614202109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3.8351562499999999E-2</v>
      </c>
      <c r="F543" s="128">
        <f t="shared" si="50"/>
        <v>4.9089999999999998</v>
      </c>
      <c r="G543" s="122">
        <f t="shared" si="51"/>
        <v>3.7934556479013122E-2</v>
      </c>
      <c r="H543" s="128">
        <f t="shared" si="52"/>
        <v>13063.068000000001</v>
      </c>
      <c r="I543" s="122">
        <f t="shared" si="53"/>
        <v>-6.3409191265507037E-2</v>
      </c>
      <c r="J543" s="128">
        <f t="shared" si="54"/>
        <v>101.09927743907478</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4.4820312500000001E-2</v>
      </c>
      <c r="F544" s="128">
        <f t="shared" si="50"/>
        <v>5.7370000000000001</v>
      </c>
      <c r="G544" s="122">
        <f t="shared" si="51"/>
        <v>4.4703715319522129E-2</v>
      </c>
      <c r="H544" s="128">
        <f t="shared" si="52"/>
        <v>15394.082000000002</v>
      </c>
      <c r="I544" s="122">
        <f t="shared" si="53"/>
        <v>2.6260332825803166E-2</v>
      </c>
      <c r="J544" s="128">
        <f t="shared" si="54"/>
        <v>100.26082212550899</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2.6515625000000001E-2</v>
      </c>
      <c r="F545" s="128">
        <f t="shared" si="50"/>
        <v>3.3940000000000001</v>
      </c>
      <c r="G545" s="122">
        <f t="shared" si="51"/>
        <v>2.541373222053793E-2</v>
      </c>
      <c r="H545" s="128">
        <f t="shared" si="52"/>
        <v>8751.4220000000005</v>
      </c>
      <c r="I545" s="122">
        <f t="shared" si="53"/>
        <v>9.6235025416383402E-2</v>
      </c>
      <c r="J545" s="128">
        <f t="shared" si="54"/>
        <v>104.33581643931696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1.1796874999999998E-2</v>
      </c>
      <c r="F546" s="128">
        <f t="shared" si="50"/>
        <v>1.5099999999999998</v>
      </c>
      <c r="G546" s="122">
        <f t="shared" si="51"/>
        <v>1.2761358818438949E-2</v>
      </c>
      <c r="H546" s="128">
        <f t="shared" si="52"/>
        <v>4394.4759999999997</v>
      </c>
      <c r="I546" s="122">
        <f t="shared" si="53"/>
        <v>-0.3392659595417572</v>
      </c>
      <c r="J546" s="128">
        <f t="shared" si="54"/>
        <v>92.442154223848291</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7.7625E-2</v>
      </c>
      <c r="F547" s="128">
        <f t="shared" si="50"/>
        <v>9.9359999999999999</v>
      </c>
      <c r="G547" s="122">
        <f t="shared" si="51"/>
        <v>7.8953798082228382E-2</v>
      </c>
      <c r="H547" s="128">
        <f t="shared" si="52"/>
        <v>27188.371999999999</v>
      </c>
      <c r="I547" s="122">
        <f t="shared" si="53"/>
        <v>-0.16550580989536215</v>
      </c>
      <c r="J547" s="128">
        <f t="shared" si="54"/>
        <v>98.316992830611554</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5.18828125E-2</v>
      </c>
      <c r="F548" s="128">
        <f t="shared" si="50"/>
        <v>6.641</v>
      </c>
      <c r="G548" s="122">
        <f t="shared" si="51"/>
        <v>5.2991209729409523E-2</v>
      </c>
      <c r="H548" s="128">
        <f t="shared" si="52"/>
        <v>18247.947000000004</v>
      </c>
      <c r="I548" s="122">
        <f t="shared" si="53"/>
        <v>-0.15327153161809071</v>
      </c>
      <c r="J548" s="128">
        <f t="shared" si="54"/>
        <v>97.908337561891173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2.4078125000000002E-2</v>
      </c>
      <c r="F549" s="128">
        <f t="shared" si="50"/>
        <v>3.0820000000000003</v>
      </c>
      <c r="G549" s="122">
        <f t="shared" si="51"/>
        <v>2.0835049570505113E-2</v>
      </c>
      <c r="H549" s="128">
        <f t="shared" si="52"/>
        <v>7174.7159999999994</v>
      </c>
      <c r="I549" s="122">
        <f t="shared" si="53"/>
        <v>0.20861992159230019</v>
      </c>
      <c r="J549" s="128">
        <f t="shared" si="54"/>
        <v>115.56547978693514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0.1070625</v>
      </c>
      <c r="F550" s="128">
        <f t="shared" si="50"/>
        <v>13.704000000000001</v>
      </c>
      <c r="G550" s="122">
        <f t="shared" si="51"/>
        <v>8.4623783969008992E-2</v>
      </c>
      <c r="H550" s="128">
        <f t="shared" si="52"/>
        <v>29140.877</v>
      </c>
      <c r="I550" s="122">
        <f t="shared" si="53"/>
        <v>0.30485305207208979</v>
      </c>
      <c r="J550" s="128">
        <f t="shared" si="54"/>
        <v>126.51585048384098</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9.2382812500000008E-2</v>
      </c>
      <c r="F551" s="128">
        <f t="shared" si="50"/>
        <v>11.825000000000001</v>
      </c>
      <c r="G551" s="122">
        <f t="shared" si="51"/>
        <v>0.11093982134871268</v>
      </c>
      <c r="H551" s="128">
        <f t="shared" si="52"/>
        <v>38203.014999999999</v>
      </c>
      <c r="I551" s="122">
        <f t="shared" si="53"/>
        <v>-0.53766884243707203</v>
      </c>
      <c r="J551" s="128">
        <f t="shared" si="54"/>
        <v>83.272905415645866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3.0515624999999998E-2</v>
      </c>
      <c r="F552" s="128">
        <f t="shared" si="50"/>
        <v>3.9059999999999997</v>
      </c>
      <c r="G552" s="122">
        <f t="shared" si="51"/>
        <v>2.9683794190929209E-2</v>
      </c>
      <c r="H552" s="128">
        <f t="shared" si="52"/>
        <v>10221.852000000001</v>
      </c>
      <c r="I552" s="122">
        <f t="shared" si="53"/>
        <v>3.8750153876554255E-2</v>
      </c>
      <c r="J552" s="128">
        <f t="shared" si="54"/>
        <v>102.80230621368807</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0.136765625</v>
      </c>
      <c r="F553" s="128">
        <f t="shared" si="50"/>
        <v>17.506</v>
      </c>
      <c r="G553" s="122">
        <f t="shared" si="51"/>
        <v>0.12003350873219151</v>
      </c>
      <c r="H553" s="128">
        <f t="shared" si="52"/>
        <v>41334.499000000003</v>
      </c>
      <c r="I553" s="122">
        <f t="shared" si="53"/>
        <v>0.46021314532893121</v>
      </c>
      <c r="J553" s="128">
        <f t="shared" si="54"/>
        <v>113.93953775452799</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9.1742187500000003E-2</v>
      </c>
      <c r="F554" s="128">
        <f t="shared" si="50"/>
        <v>11.743</v>
      </c>
      <c r="G554" s="122">
        <f t="shared" si="51"/>
        <v>8.4059865024189939E-2</v>
      </c>
      <c r="H554" s="128">
        <f t="shared" si="52"/>
        <v>28946.686999999998</v>
      </c>
      <c r="I554" s="122">
        <f t="shared" si="53"/>
        <v>0.30688072721417353</v>
      </c>
      <c r="J554" s="128">
        <f t="shared" si="54"/>
        <v>109.13910874541533</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0.18097656250000002</v>
      </c>
      <c r="F555" s="128">
        <f t="shared" si="50"/>
        <v>23.165000000000003</v>
      </c>
      <c r="G555" s="122">
        <f t="shared" si="51"/>
        <v>0.16799840572892166</v>
      </c>
      <c r="H555" s="128">
        <f t="shared" si="52"/>
        <v>57851.595000000001</v>
      </c>
      <c r="I555" s="122">
        <f t="shared" si="53"/>
        <v>0.40657567104042314</v>
      </c>
      <c r="J555" s="128">
        <f t="shared" si="54"/>
        <v>107.72516662569977</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8.3335937499999999E-2</v>
      </c>
      <c r="F556" s="128">
        <f t="shared" si="50"/>
        <v>10.667</v>
      </c>
      <c r="G556" s="122">
        <f t="shared" si="51"/>
        <v>7.6649370713037013E-2</v>
      </c>
      <c r="H556" s="128">
        <f t="shared" si="52"/>
        <v>26394.824000000001</v>
      </c>
      <c r="I556" s="122">
        <f t="shared" si="53"/>
        <v>0.45294658805067806</v>
      </c>
      <c r="J556" s="128">
        <f t="shared" si="54"/>
        <v>108.72357688622967</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3.27890625E-2</v>
      </c>
      <c r="F557" s="128">
        <f t="shared" si="50"/>
        <v>4.1970000000000001</v>
      </c>
      <c r="G557" s="122">
        <f t="shared" si="51"/>
        <v>3.3212955703076447E-2</v>
      </c>
      <c r="H557" s="128">
        <f t="shared" si="52"/>
        <v>11437.146999999999</v>
      </c>
      <c r="I557" s="122">
        <f t="shared" si="53"/>
        <v>-0.20322870093483894</v>
      </c>
      <c r="J557" s="128">
        <f t="shared" si="54"/>
        <v>98.723711292466561</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2.0539062500000003E-2</v>
      </c>
      <c r="F558" s="128">
        <f t="shared" si="50"/>
        <v>2.6290000000000004</v>
      </c>
      <c r="G558" s="122">
        <f t="shared" si="51"/>
        <v>1.9632513256552773E-2</v>
      </c>
      <c r="H558" s="128">
        <f t="shared" si="52"/>
        <v>6760.6130000000003</v>
      </c>
      <c r="I558" s="122">
        <f t="shared" si="53"/>
        <v>0.17521821539082966</v>
      </c>
      <c r="J558" s="128">
        <f t="shared" si="54"/>
        <v>104.61759139851669</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0.1057421875</v>
      </c>
      <c r="F559" s="128">
        <f t="shared" si="50"/>
        <v>13.535</v>
      </c>
      <c r="G559" s="122">
        <f t="shared" si="51"/>
        <v>0.10660584333745694</v>
      </c>
      <c r="H559" s="128">
        <f t="shared" si="52"/>
        <v>36710.574999999997</v>
      </c>
      <c r="I559" s="122">
        <f t="shared" si="53"/>
        <v>6.0489416539544517E-3</v>
      </c>
      <c r="J559" s="128">
        <f t="shared" si="54"/>
        <v>99.189860695794067</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5.9617187500000002E-2</v>
      </c>
      <c r="F560" s="128">
        <f t="shared" si="50"/>
        <v>7.6310000000000002</v>
      </c>
      <c r="G560" s="122">
        <f t="shared" si="51"/>
        <v>5.4902302255211144E-2</v>
      </c>
      <c r="H560" s="128">
        <f t="shared" si="52"/>
        <v>18906.046999999999</v>
      </c>
      <c r="I560" s="122">
        <f t="shared" si="53"/>
        <v>0.18929271515333809</v>
      </c>
      <c r="J560" s="128">
        <f t="shared" si="54"/>
        <v>108.58777328293429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1.51171875E-2</v>
      </c>
      <c r="F561" s="128">
        <f t="shared" si="50"/>
        <v>1.9350000000000001</v>
      </c>
      <c r="G561" s="122">
        <f t="shared" si="51"/>
        <v>1.5025627399392495E-2</v>
      </c>
      <c r="H561" s="128">
        <f t="shared" si="52"/>
        <v>5174.1950000000006</v>
      </c>
      <c r="I561" s="122">
        <f t="shared" si="53"/>
        <v>-8.3561106512525143E-2</v>
      </c>
      <c r="J561" s="128">
        <f t="shared" si="54"/>
        <v>100.6093595839546</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6.0953124999999997E-2</v>
      </c>
      <c r="F562" s="128">
        <f t="shared" si="50"/>
        <v>7.8019999999999996</v>
      </c>
      <c r="G562" s="122">
        <f t="shared" si="51"/>
        <v>6.4170566677701699E-2</v>
      </c>
      <c r="H562" s="128">
        <f t="shared" si="52"/>
        <v>22097.648000000001</v>
      </c>
      <c r="I562" s="122">
        <f t="shared" si="53"/>
        <v>-0.68179717251455652</v>
      </c>
      <c r="J562" s="128">
        <f t="shared" si="54"/>
        <v>94.986109918802214</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4.6632812499999995E-2</v>
      </c>
      <c r="F563" s="128">
        <f t="shared" si="50"/>
        <v>5.9689999999999994</v>
      </c>
      <c r="G563" s="122">
        <f t="shared" si="51"/>
        <v>4.518618704952404E-2</v>
      </c>
      <c r="H563" s="128">
        <f t="shared" si="52"/>
        <v>15560.225</v>
      </c>
      <c r="I563" s="122">
        <f t="shared" si="53"/>
        <v>0.21633133708616106</v>
      </c>
      <c r="J563" s="128">
        <f t="shared" si="54"/>
        <v>103.20147714364668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5.7437500000000002E-2</v>
      </c>
      <c r="F564" s="128">
        <f t="shared" si="50"/>
        <v>7.3520000000000003</v>
      </c>
      <c r="G564" s="122">
        <f t="shared" si="51"/>
        <v>5.7736227995283981E-2</v>
      </c>
      <c r="H564" s="128">
        <f t="shared" si="52"/>
        <v>19881.932000000001</v>
      </c>
      <c r="I564" s="122">
        <f t="shared" si="53"/>
        <v>-0.14374658109228111</v>
      </c>
      <c r="J564" s="128">
        <f t="shared" si="54"/>
        <v>99.482598698154689</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3.9054687500000004E-2</v>
      </c>
      <c r="F565" s="128">
        <f t="shared" si="50"/>
        <v>4.9990000000000006</v>
      </c>
      <c r="G565" s="122">
        <f t="shared" si="51"/>
        <v>3.5902671057446038E-2</v>
      </c>
      <c r="H565" s="128">
        <f t="shared" si="52"/>
        <v>12363.372000000003</v>
      </c>
      <c r="I565" s="122">
        <f t="shared" si="53"/>
        <v>0.48044494853616648</v>
      </c>
      <c r="J565" s="128">
        <f t="shared" si="54"/>
        <v>108.77933688418497</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1.8828124999999998E-2</v>
      </c>
      <c r="F566" s="128">
        <f t="shared" si="50"/>
        <v>2.4099999999999997</v>
      </c>
      <c r="G566" s="122">
        <f t="shared" si="51"/>
        <v>1.857578159938204E-2</v>
      </c>
      <c r="H566" s="128">
        <f t="shared" si="52"/>
        <v>6396.719000000001</v>
      </c>
      <c r="I566" s="122">
        <f t="shared" si="53"/>
        <v>-6.81449588457715E-2</v>
      </c>
      <c r="J566" s="128">
        <f t="shared" si="54"/>
        <v>101.35845374402092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9.8125000000000004E-2</v>
      </c>
      <c r="F567" s="128">
        <f t="shared" si="50"/>
        <v>12.56</v>
      </c>
      <c r="G567" s="122">
        <f t="shared" si="51"/>
        <v>8.1762944377653482E-2</v>
      </c>
      <c r="H567" s="128">
        <f t="shared" si="52"/>
        <v>28155.723999999998</v>
      </c>
      <c r="I567" s="122">
        <f t="shared" si="53"/>
        <v>0.55281681964657614</v>
      </c>
      <c r="J567" s="128">
        <f t="shared" si="54"/>
        <v>120.01157828511178</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7.4929687499999981E-2</v>
      </c>
      <c r="F568" s="128">
        <f t="shared" si="50"/>
        <v>9.5909999999999975</v>
      </c>
      <c r="G568" s="122">
        <f t="shared" si="51"/>
        <v>6.9273093698999297E-2</v>
      </c>
      <c r="H568" s="128">
        <f t="shared" si="52"/>
        <v>23854.743999999999</v>
      </c>
      <c r="I568" s="122">
        <f t="shared" si="53"/>
        <v>0.40562845034936057</v>
      </c>
      <c r="J568" s="128">
        <f t="shared" si="54"/>
        <v>108.16564339623595</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2.009375E-2</v>
      </c>
      <c r="F569" s="128">
        <f t="shared" si="50"/>
        <v>2.5720000000000001</v>
      </c>
      <c r="G569" s="122">
        <f t="shared" si="51"/>
        <v>1.9916386435047249E-2</v>
      </c>
      <c r="H569" s="128">
        <f t="shared" si="52"/>
        <v>6858.3670000000011</v>
      </c>
      <c r="I569" s="122">
        <f t="shared" si="53"/>
        <v>-8.9788188723956178E-2</v>
      </c>
      <c r="J569" s="128">
        <f t="shared" si="54"/>
        <v>100.89054088968992</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8.5726562500000006E-2</v>
      </c>
      <c r="F570" s="128">
        <f t="shared" si="50"/>
        <v>10.973000000000001</v>
      </c>
      <c r="G570" s="122">
        <f t="shared" si="51"/>
        <v>8.7337512124010502E-2</v>
      </c>
      <c r="H570" s="128">
        <f t="shared" si="52"/>
        <v>30075.371000000006</v>
      </c>
      <c r="I570" s="122">
        <f t="shared" si="53"/>
        <v>-8.6229915842506333E-2</v>
      </c>
      <c r="J570" s="128">
        <f t="shared" si="54"/>
        <v>98.15548945140192</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9.2625000000000013E-2</v>
      </c>
      <c r="F571" s="128">
        <f t="shared" si="50"/>
        <v>11.856000000000002</v>
      </c>
      <c r="G571" s="122">
        <f t="shared" si="51"/>
        <v>9.2911955000319457E-2</v>
      </c>
      <c r="H571" s="128">
        <f t="shared" si="52"/>
        <v>31994.975000000006</v>
      </c>
      <c r="I571" s="122">
        <f t="shared" si="53"/>
        <v>1.1546209827452213E-2</v>
      </c>
      <c r="J571" s="128">
        <f t="shared" si="54"/>
        <v>99.691153845252259</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2.9718750000000002E-2</v>
      </c>
      <c r="F572" s="128">
        <f t="shared" si="50"/>
        <v>3.8040000000000003</v>
      </c>
      <c r="G572" s="122">
        <f t="shared" si="51"/>
        <v>2.8532698528856596E-2</v>
      </c>
      <c r="H572" s="128">
        <f t="shared" si="52"/>
        <v>9825.4629999999997</v>
      </c>
      <c r="I572" s="122">
        <f t="shared" si="53"/>
        <v>-5.4525041474575944E-2</v>
      </c>
      <c r="J572" s="128">
        <f t="shared" si="54"/>
        <v>104.15681492566816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0.18235156249999998</v>
      </c>
      <c r="F573" s="128">
        <f t="shared" si="50"/>
        <v>23.340999999999998</v>
      </c>
      <c r="G573" s="122">
        <f t="shared" si="51"/>
        <v>0.17573269388252924</v>
      </c>
      <c r="H573" s="128">
        <f t="shared" si="52"/>
        <v>60514.959000000003</v>
      </c>
      <c r="I573" s="122">
        <f t="shared" si="53"/>
        <v>8.6865256514404757E-2</v>
      </c>
      <c r="J573" s="128">
        <f t="shared" si="54"/>
        <v>103.76644121889763</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0.14785156249999998</v>
      </c>
      <c r="F574" s="128">
        <f t="shared" si="50"/>
        <v>18.924999999999997</v>
      </c>
      <c r="G574" s="122">
        <f t="shared" si="51"/>
        <v>0.14809213086381035</v>
      </c>
      <c r="H574" s="128">
        <f t="shared" si="52"/>
        <v>50996.71</v>
      </c>
      <c r="I574" s="122">
        <f t="shared" si="53"/>
        <v>-6.9993801456596227E-3</v>
      </c>
      <c r="J574" s="128">
        <f t="shared" si="54"/>
        <v>99.837554931239652</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3.4734374999999998E-2</v>
      </c>
      <c r="F575" s="128">
        <f t="shared" si="50"/>
        <v>4.4459999999999997</v>
      </c>
      <c r="G575" s="122">
        <f t="shared" si="51"/>
        <v>3.464457338002893E-2</v>
      </c>
      <c r="H575" s="128">
        <f t="shared" si="52"/>
        <v>11930.136000000002</v>
      </c>
      <c r="I575" s="122">
        <f t="shared" si="53"/>
        <v>-2.7867857203431167E-2</v>
      </c>
      <c r="J575" s="128">
        <f t="shared" si="54"/>
        <v>100.25920832964516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3.3125000000000002E-2</v>
      </c>
      <c r="F576" s="128">
        <f t="shared" si="50"/>
        <v>4.24</v>
      </c>
      <c r="G576" s="122">
        <f t="shared" si="51"/>
        <v>3.3296336951660781E-2</v>
      </c>
      <c r="H576" s="128">
        <f t="shared" si="52"/>
        <v>11465.860000000002</v>
      </c>
      <c r="I576" s="122">
        <f t="shared" si="53"/>
        <v>-0.14023829205386248</v>
      </c>
      <c r="J576" s="128">
        <f t="shared" si="54"/>
        <v>99.485418014871954</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3.1640624999999999E-2</v>
      </c>
      <c r="F577" s="128">
        <f t="shared" si="50"/>
        <v>4.05</v>
      </c>
      <c r="G577" s="122">
        <f t="shared" si="51"/>
        <v>3.0939469970205424E-2</v>
      </c>
      <c r="H577" s="128">
        <f t="shared" si="52"/>
        <v>10654.253999999999</v>
      </c>
      <c r="I577" s="122">
        <f t="shared" si="53"/>
        <v>6.0914404310555927E-2</v>
      </c>
      <c r="J577" s="128">
        <f t="shared" si="54"/>
        <v>102.26621538917695</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0.11849999999999998</v>
      </c>
      <c r="F578" s="128">
        <f t="shared" si="50"/>
        <v>15.167999999999997</v>
      </c>
      <c r="G578" s="122">
        <f t="shared" si="51"/>
        <v>0.10829616852229364</v>
      </c>
      <c r="H578" s="128">
        <f t="shared" si="52"/>
        <v>37292.651999999995</v>
      </c>
      <c r="I578" s="122">
        <f t="shared" si="53"/>
        <v>0.47972218109383152</v>
      </c>
      <c r="J578" s="128">
        <f t="shared" si="54"/>
        <v>109.42215372615496</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3.4023437499999996E-2</v>
      </c>
      <c r="F579" s="128">
        <f t="shared" si="50"/>
        <v>4.3549999999999995</v>
      </c>
      <c r="G579" s="122">
        <f t="shared" si="51"/>
        <v>3.4865689195546494E-2</v>
      </c>
      <c r="H579" s="128">
        <f t="shared" si="52"/>
        <v>12006.279</v>
      </c>
      <c r="I579" s="122">
        <f t="shared" si="53"/>
        <v>-0.16746415745256676</v>
      </c>
      <c r="J579" s="128">
        <f t="shared" si="54"/>
        <v>97.584296438763403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2.7898437499999998E-2</v>
      </c>
      <c r="F580" s="128">
        <f t="shared" si="50"/>
        <v>3.5709999999999997</v>
      </c>
      <c r="G580" s="122">
        <f t="shared" si="51"/>
        <v>2.8176014496541387E-2</v>
      </c>
      <c r="H580" s="128">
        <f t="shared" si="52"/>
        <v>9702.6359999999986</v>
      </c>
      <c r="I580" s="122">
        <f t="shared" si="53"/>
        <v>4.7787136646722309E-3</v>
      </c>
      <c r="J580" s="128">
        <f t="shared" si="54"/>
        <v>99.014846487336015</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3.1992187499999998E-2</v>
      </c>
      <c r="F581" s="128">
        <f t="shared" si="50"/>
        <v>4.0949999999999998</v>
      </c>
      <c r="G581" s="122">
        <f t="shared" si="51"/>
        <v>2.9380197352754982E-2</v>
      </c>
      <c r="H581" s="128">
        <f t="shared" si="52"/>
        <v>10117.306</v>
      </c>
      <c r="I581" s="122">
        <f t="shared" si="53"/>
        <v>0.12997054043509257</v>
      </c>
      <c r="J581" s="128">
        <f t="shared" si="54"/>
        <v>108.89030837977025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3.0382812499999998E-2</v>
      </c>
      <c r="F582" s="128">
        <f t="shared" si="50"/>
        <v>3.8889999999999998</v>
      </c>
      <c r="G582" s="122">
        <f t="shared" si="51"/>
        <v>3.5764907450966721E-2</v>
      </c>
      <c r="H582" s="128">
        <f t="shared" si="52"/>
        <v>12315.931999999997</v>
      </c>
      <c r="I582" s="122">
        <f t="shared" si="53"/>
        <v>-0.53175414623525674</v>
      </c>
      <c r="J582" s="128">
        <f t="shared" si="54"/>
        <v>84.9514640619565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1.4875000000000001E-2</v>
      </c>
      <c r="F583" s="128">
        <f t="shared" si="50"/>
        <v>1.9040000000000001</v>
      </c>
      <c r="G583" s="122">
        <f t="shared" si="51"/>
        <v>1.3802888273250513E-2</v>
      </c>
      <c r="H583" s="128">
        <f t="shared" si="52"/>
        <v>4753.1350000000002</v>
      </c>
      <c r="I583" s="122">
        <f t="shared" si="53"/>
        <v>-6.9370387802713818E-2</v>
      </c>
      <c r="J583" s="128">
        <f t="shared" si="54"/>
        <v>107.7672998978569</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1.1640625E-2</v>
      </c>
      <c r="F584" s="128">
        <f t="shared" si="50"/>
        <v>1.49</v>
      </c>
      <c r="G584" s="122">
        <f t="shared" si="51"/>
        <v>1.1048522177501319E-2</v>
      </c>
      <c r="H584" s="128">
        <f t="shared" si="52"/>
        <v>3804.6469999999995</v>
      </c>
      <c r="I584" s="122">
        <f t="shared" si="53"/>
        <v>-2.1193022653929576E-2</v>
      </c>
      <c r="J584" s="128">
        <f t="shared" si="54"/>
        <v>105.35911330932936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2.2820312499999999E-2</v>
      </c>
      <c r="F585" s="128">
        <f t="shared" ref="F585:F648" si="56">SUMPRODUCT($K$2:$AI$2,$K585:$AI585)</f>
        <v>2.9209999999999998</v>
      </c>
      <c r="G585" s="122">
        <f t="shared" ref="G585:G648" si="57">SUMPRODUCT($K$3:$AI$3,$K585:$AI585)/$J$3</f>
        <v>2.3674510248055808E-2</v>
      </c>
      <c r="H585" s="128">
        <f t="shared" ref="H585:H648" si="58">SUMPRODUCT($K$3:$AI$3,$K585:$AI585)</f>
        <v>8152.5070000000014</v>
      </c>
      <c r="I585" s="122">
        <f t="shared" ref="I585:I648" si="59">CORREL($K$4:$AI$4,$K585:$AI585)</f>
        <v>-0.23190609537745435</v>
      </c>
      <c r="J585" s="128">
        <f t="shared" si="54"/>
        <v>96.391909530099113</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0.19592187500000002</v>
      </c>
      <c r="F586" s="128">
        <f t="shared" si="56"/>
        <v>25.078000000000003</v>
      </c>
      <c r="G586" s="122">
        <f t="shared" si="57"/>
        <v>0.18305186462925213</v>
      </c>
      <c r="H586" s="128">
        <f t="shared" si="58"/>
        <v>63035.374000000003</v>
      </c>
      <c r="I586" s="122">
        <f t="shared" si="59"/>
        <v>0.26211356379121786</v>
      </c>
      <c r="J586" s="128">
        <f t="shared" ref="J586:J649" si="60">$E586/$G586*100</f>
        <v>107.03079993028994</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2.5546875E-2</v>
      </c>
      <c r="F587" s="128">
        <f t="shared" si="56"/>
        <v>3.27</v>
      </c>
      <c r="G587" s="122">
        <f t="shared" si="57"/>
        <v>2.5837305943233503E-2</v>
      </c>
      <c r="H587" s="128">
        <f t="shared" si="58"/>
        <v>8897.2830000000031</v>
      </c>
      <c r="I587" s="122">
        <f t="shared" si="59"/>
        <v>-0.15721158005303393</v>
      </c>
      <c r="J587" s="128">
        <f t="shared" si="60"/>
        <v>98.87592404613855</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6.9664062499999999E-2</v>
      </c>
      <c r="F588" s="128">
        <f t="shared" si="56"/>
        <v>8.9169999999999998</v>
      </c>
      <c r="G588" s="122">
        <f t="shared" si="57"/>
        <v>6.956192102405058E-2</v>
      </c>
      <c r="H588" s="128">
        <f t="shared" si="58"/>
        <v>23954.204000000009</v>
      </c>
      <c r="I588" s="122">
        <f t="shared" si="59"/>
        <v>-8.9390863228905118E-2</v>
      </c>
      <c r="J588" s="128">
        <f t="shared" si="60"/>
        <v>100.14683532951038</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4.38203125E-2</v>
      </c>
      <c r="F589" s="128">
        <f t="shared" si="56"/>
        <v>5.609</v>
      </c>
      <c r="G589" s="122">
        <f t="shared" si="57"/>
        <v>4.4644062284018377E-2</v>
      </c>
      <c r="H589" s="128">
        <f t="shared" si="58"/>
        <v>15373.54</v>
      </c>
      <c r="I589" s="122">
        <f t="shared" si="59"/>
        <v>-8.6950058968909269E-2</v>
      </c>
      <c r="J589" s="128">
        <f t="shared" si="60"/>
        <v>98.15485029391408</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0.36728906249999999</v>
      </c>
      <c r="F590" s="128">
        <f t="shared" si="56"/>
        <v>47.012999999999998</v>
      </c>
      <c r="G590" s="122">
        <f t="shared" si="57"/>
        <v>0.387629722556177</v>
      </c>
      <c r="H590" s="128">
        <f t="shared" si="58"/>
        <v>133483.39600000001</v>
      </c>
      <c r="I590" s="122">
        <f t="shared" si="59"/>
        <v>1.6831605469689207E-2</v>
      </c>
      <c r="J590" s="128">
        <f t="shared" si="60"/>
        <v>94.752554081239438</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0.34414062499999998</v>
      </c>
      <c r="F591" s="128">
        <f t="shared" si="56"/>
        <v>44.05</v>
      </c>
      <c r="G591" s="122">
        <f t="shared" si="57"/>
        <v>0.41128535129138866</v>
      </c>
      <c r="H591" s="128">
        <f t="shared" si="58"/>
        <v>141629.40100000001</v>
      </c>
      <c r="I591" s="122">
        <f t="shared" si="59"/>
        <v>-0.48165003126204364</v>
      </c>
      <c r="J591" s="128">
        <f t="shared" si="60"/>
        <v>83.674418240143495</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0.26785937500000001</v>
      </c>
      <c r="F592" s="128">
        <f t="shared" si="56"/>
        <v>34.286000000000001</v>
      </c>
      <c r="G592" s="122">
        <f t="shared" si="57"/>
        <v>0.24542808356419776</v>
      </c>
      <c r="H592" s="128">
        <f t="shared" si="58"/>
        <v>84515.124000000011</v>
      </c>
      <c r="I592" s="122">
        <f t="shared" si="59"/>
        <v>0.4329589264590829</v>
      </c>
      <c r="J592" s="128">
        <f t="shared" si="60"/>
        <v>109.13965961435493</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0.29672656250000007</v>
      </c>
      <c r="F593" s="128">
        <f t="shared" si="56"/>
        <v>37.981000000000009</v>
      </c>
      <c r="G593" s="122">
        <f t="shared" si="57"/>
        <v>0.30422734770210069</v>
      </c>
      <c r="H593" s="128">
        <f t="shared" si="58"/>
        <v>104763.12099999998</v>
      </c>
      <c r="I593" s="122">
        <f t="shared" si="59"/>
        <v>-0.19510196388481041</v>
      </c>
      <c r="J593" s="128">
        <f t="shared" si="60"/>
        <v>97.534480296148331</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0.30350781250000003</v>
      </c>
      <c r="F594" s="128">
        <f t="shared" si="56"/>
        <v>38.849000000000004</v>
      </c>
      <c r="G594" s="122">
        <f t="shared" si="57"/>
        <v>0.23621263917202445</v>
      </c>
      <c r="H594" s="128">
        <f t="shared" si="58"/>
        <v>81341.712</v>
      </c>
      <c r="I594" s="122">
        <f t="shared" si="59"/>
        <v>0.48297361298559077</v>
      </c>
      <c r="J594" s="128">
        <f t="shared" si="60"/>
        <v>128.48923476908749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0.32646093750000005</v>
      </c>
      <c r="F595" s="128">
        <f t="shared" si="56"/>
        <v>41.787000000000006</v>
      </c>
      <c r="G595" s="122">
        <f t="shared" si="57"/>
        <v>0.33809391679589262</v>
      </c>
      <c r="H595" s="128">
        <f t="shared" si="58"/>
        <v>116425.345</v>
      </c>
      <c r="I595" s="122">
        <f t="shared" si="59"/>
        <v>-6.0335553109281632E-2</v>
      </c>
      <c r="J595" s="128">
        <f t="shared" si="60"/>
        <v>96.559246198175344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0.50796874999999997</v>
      </c>
      <c r="F596" s="128">
        <f t="shared" si="56"/>
        <v>65.02</v>
      </c>
      <c r="G596" s="122">
        <f t="shared" si="57"/>
        <v>0.44136792233663796</v>
      </c>
      <c r="H596" s="128">
        <f t="shared" si="58"/>
        <v>151988.57499999998</v>
      </c>
      <c r="I596" s="122">
        <f t="shared" si="59"/>
        <v>0.28021503530502612</v>
      </c>
      <c r="J596" s="128">
        <f t="shared" si="60"/>
        <v>115.08963934460206</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0.64140624999999996</v>
      </c>
      <c r="F597" s="128">
        <f t="shared" si="56"/>
        <v>82.1</v>
      </c>
      <c r="G597" s="122">
        <f t="shared" si="57"/>
        <v>0.61338915024480345</v>
      </c>
      <c r="H597" s="128">
        <f t="shared" si="58"/>
        <v>211225.46100000001</v>
      </c>
      <c r="I597" s="122">
        <f t="shared" si="59"/>
        <v>0.27933552303897374</v>
      </c>
      <c r="J597" s="128">
        <f t="shared" si="60"/>
        <v>104.56758971755775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0.26424999999999998</v>
      </c>
      <c r="F598" s="128">
        <f t="shared" si="56"/>
        <v>33.823999999999998</v>
      </c>
      <c r="G598" s="122">
        <f t="shared" si="57"/>
        <v>0.16665503342451751</v>
      </c>
      <c r="H598" s="128">
        <f t="shared" si="58"/>
        <v>57388.994000000006</v>
      </c>
      <c r="I598" s="122">
        <f t="shared" si="59"/>
        <v>0.45856724849391289</v>
      </c>
      <c r="J598" s="128">
        <f t="shared" si="60"/>
        <v>158.56106747576024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6.4195312500000004E-2</v>
      </c>
      <c r="F599" s="128">
        <f t="shared" si="56"/>
        <v>8.2170000000000005</v>
      </c>
      <c r="G599" s="122">
        <f t="shared" si="57"/>
        <v>9.3816984068905054E-2</v>
      </c>
      <c r="H599" s="128">
        <f t="shared" si="58"/>
        <v>32306.629000000004</v>
      </c>
      <c r="I599" s="122">
        <f t="shared" si="59"/>
        <v>-0.43205074922907805</v>
      </c>
      <c r="J599" s="128">
        <f t="shared" si="60"/>
        <v>68.426109767982908</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2.4617187500000002E-2</v>
      </c>
      <c r="F600" s="128">
        <f t="shared" si="56"/>
        <v>3.1510000000000002</v>
      </c>
      <c r="G600" s="122">
        <f t="shared" si="57"/>
        <v>3.6433200332212402E-2</v>
      </c>
      <c r="H600" s="128">
        <f t="shared" si="58"/>
        <v>12546.063999999998</v>
      </c>
      <c r="I600" s="122">
        <f t="shared" si="59"/>
        <v>-0.47339055524089502</v>
      </c>
      <c r="J600" s="128">
        <f t="shared" si="60"/>
        <v>67.568007409534985</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5.3437500000000004E-3</v>
      </c>
      <c r="F601" s="128">
        <f t="shared" si="56"/>
        <v>0.68400000000000005</v>
      </c>
      <c r="G601" s="122">
        <f t="shared" si="57"/>
        <v>8.233184650857539E-3</v>
      </c>
      <c r="H601" s="128">
        <f t="shared" si="58"/>
        <v>2835.1630000000005</v>
      </c>
      <c r="I601" s="122">
        <f t="shared" si="59"/>
        <v>-0.26701065410349589</v>
      </c>
      <c r="J601" s="128">
        <f t="shared" si="60"/>
        <v>64.905018247628092</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9.8281250000000001E-3</v>
      </c>
      <c r="F602" s="128">
        <f t="shared" si="56"/>
        <v>1.258</v>
      </c>
      <c r="G602" s="122">
        <f t="shared" si="57"/>
        <v>1.7824119085370457E-2</v>
      </c>
      <c r="H602" s="128">
        <f t="shared" si="58"/>
        <v>6137.8779999999997</v>
      </c>
      <c r="I602" s="122">
        <f t="shared" si="59"/>
        <v>-0.4587565944407635</v>
      </c>
      <c r="J602" s="128">
        <f t="shared" si="60"/>
        <v>55.139471145402375</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9.4062500000000007E-2</v>
      </c>
      <c r="F603" s="128">
        <f t="shared" si="56"/>
        <v>12.040000000000001</v>
      </c>
      <c r="G603" s="122">
        <f t="shared" si="57"/>
        <v>7.941962144047765E-2</v>
      </c>
      <c r="H603" s="128">
        <f t="shared" si="58"/>
        <v>27348.782000000003</v>
      </c>
      <c r="I603" s="122">
        <f t="shared" si="59"/>
        <v>0.59567882673976735</v>
      </c>
      <c r="J603" s="128">
        <f t="shared" si="60"/>
        <v>118.4373562778774</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1.8374999999999999E-2</v>
      </c>
      <c r="F604" s="128">
        <f t="shared" si="56"/>
        <v>2.3519999999999999</v>
      </c>
      <c r="G604" s="122">
        <f t="shared" si="57"/>
        <v>1.7664953333449491E-2</v>
      </c>
      <c r="H604" s="128">
        <f t="shared" si="58"/>
        <v>6083.0680000000002</v>
      </c>
      <c r="I604" s="122">
        <f t="shared" si="59"/>
        <v>0.22577751310891284</v>
      </c>
      <c r="J604" s="128">
        <f t="shared" si="60"/>
        <v>104.0195218925713</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4.3624999999999997E-2</v>
      </c>
      <c r="F605" s="128">
        <f t="shared" si="56"/>
        <v>5.5839999999999996</v>
      </c>
      <c r="G605" s="122">
        <f t="shared" si="57"/>
        <v>2.6396654063503677E-2</v>
      </c>
      <c r="H605" s="128">
        <f t="shared" si="58"/>
        <v>9089.8989999999994</v>
      </c>
      <c r="I605" s="122">
        <f t="shared" si="59"/>
        <v>0.6339807743480782</v>
      </c>
      <c r="J605" s="128">
        <f t="shared" si="60"/>
        <v>165.2671580839347</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2.4335937500000002E-2</v>
      </c>
      <c r="F606" s="128">
        <f t="shared" si="56"/>
        <v>3.1150000000000002</v>
      </c>
      <c r="G606" s="122">
        <f t="shared" si="57"/>
        <v>1.9460886635420116E-2</v>
      </c>
      <c r="H606" s="128">
        <f t="shared" si="58"/>
        <v>6701.5119999999997</v>
      </c>
      <c r="I606" s="122">
        <f t="shared" si="59"/>
        <v>0.12592732463223033</v>
      </c>
      <c r="J606" s="128">
        <f t="shared" si="60"/>
        <v>125.05050749181676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4.9117187499999999E-2</v>
      </c>
      <c r="F607" s="128">
        <f t="shared" si="56"/>
        <v>6.2869999999999999</v>
      </c>
      <c r="G607" s="122">
        <f t="shared" si="57"/>
        <v>3.0477613413947117E-2</v>
      </c>
      <c r="H607" s="128">
        <f t="shared" si="58"/>
        <v>10495.210000000001</v>
      </c>
      <c r="I607" s="122">
        <f t="shared" si="59"/>
        <v>0.40854981967106818</v>
      </c>
      <c r="J607" s="128">
        <f t="shared" si="60"/>
        <v>161.1582469824329</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2.9023437499999995E-2</v>
      </c>
      <c r="F608" s="128">
        <f t="shared" si="56"/>
        <v>3.7149999999999994</v>
      </c>
      <c r="G608" s="122">
        <f t="shared" si="57"/>
        <v>2.5510041875025407E-2</v>
      </c>
      <c r="H608" s="128">
        <f t="shared" si="58"/>
        <v>8784.5869999999995</v>
      </c>
      <c r="I608" s="122">
        <f t="shared" si="59"/>
        <v>-1.8236688941801141E-2</v>
      </c>
      <c r="J608" s="128">
        <f t="shared" si="60"/>
        <v>113.77259842295375</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1.8914062500000002E-2</v>
      </c>
      <c r="F609" s="128">
        <f t="shared" si="56"/>
        <v>2.4210000000000003</v>
      </c>
      <c r="G609" s="122">
        <f t="shared" si="57"/>
        <v>2.279926994581221E-2</v>
      </c>
      <c r="H609" s="128">
        <f t="shared" si="58"/>
        <v>7851.1110000000008</v>
      </c>
      <c r="I609" s="122">
        <f t="shared" si="59"/>
        <v>-0.45383363659147696</v>
      </c>
      <c r="J609" s="128">
        <f t="shared" si="60"/>
        <v>82.959070816537945</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8.9921874999999984E-3</v>
      </c>
      <c r="F610" s="128">
        <f t="shared" si="56"/>
        <v>1.1509999999999998</v>
      </c>
      <c r="G610" s="122">
        <f t="shared" si="57"/>
        <v>1.1911542638765473E-2</v>
      </c>
      <c r="H610" s="128">
        <f t="shared" si="58"/>
        <v>4101.8350000000009</v>
      </c>
      <c r="I610" s="122">
        <f t="shared" si="59"/>
        <v>-0.30470524746450395</v>
      </c>
      <c r="J610" s="128">
        <f t="shared" si="60"/>
        <v>75.491376496738624</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8.3671875000000007E-2</v>
      </c>
      <c r="F611" s="128">
        <f t="shared" si="56"/>
        <v>10.71</v>
      </c>
      <c r="G611" s="122">
        <f t="shared" si="57"/>
        <v>7.957349328315301E-2</v>
      </c>
      <c r="H611" s="128">
        <f t="shared" si="58"/>
        <v>27401.769000000004</v>
      </c>
      <c r="I611" s="122">
        <f t="shared" si="59"/>
        <v>6.001395076620418E-2</v>
      </c>
      <c r="J611" s="128">
        <f t="shared" si="60"/>
        <v>105.15043583956202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2.0968750000000001E-2</v>
      </c>
      <c r="F612" s="128">
        <f t="shared" si="56"/>
        <v>2.6840000000000002</v>
      </c>
      <c r="G612" s="122">
        <f t="shared" si="57"/>
        <v>2.3498257627236774E-2</v>
      </c>
      <c r="H612" s="128">
        <f t="shared" si="58"/>
        <v>8091.813000000001</v>
      </c>
      <c r="I612" s="122">
        <f t="shared" si="59"/>
        <v>-0.39246501703781095</v>
      </c>
      <c r="J612" s="128">
        <f t="shared" si="60"/>
        <v>89.235339626607782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4.5101562500000004E-2</v>
      </c>
      <c r="F613" s="128">
        <f t="shared" si="56"/>
        <v>5.7730000000000006</v>
      </c>
      <c r="G613" s="122">
        <f t="shared" si="57"/>
        <v>4.1766362332224027E-2</v>
      </c>
      <c r="H613" s="128">
        <f t="shared" si="58"/>
        <v>14382.581000000002</v>
      </c>
      <c r="I613" s="122">
        <f t="shared" si="59"/>
        <v>6.493171785708185E-2</v>
      </c>
      <c r="J613" s="128">
        <f t="shared" si="60"/>
        <v>107.98537383085136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2.7328124999999998E-2</v>
      </c>
      <c r="F614" s="128">
        <f t="shared" si="56"/>
        <v>3.4979999999999998</v>
      </c>
      <c r="G614" s="122">
        <f t="shared" si="57"/>
        <v>2.7651075334390374E-2</v>
      </c>
      <c r="H614" s="128">
        <f t="shared" si="58"/>
        <v>9521.8690000000006</v>
      </c>
      <c r="I614" s="122">
        <f t="shared" si="59"/>
        <v>-0.16294653342656415</v>
      </c>
      <c r="J614" s="128">
        <f t="shared" si="60"/>
        <v>98.832051446517482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2.7023437500000004E-2</v>
      </c>
      <c r="F615" s="128">
        <f t="shared" si="56"/>
        <v>3.4590000000000005</v>
      </c>
      <c r="G615" s="122">
        <f t="shared" si="57"/>
        <v>2.9886298561380892E-2</v>
      </c>
      <c r="H615" s="128">
        <f t="shared" si="58"/>
        <v>10291.586000000001</v>
      </c>
      <c r="I615" s="122">
        <f t="shared" si="59"/>
        <v>-0.23148996104724889</v>
      </c>
      <c r="J615" s="128">
        <f t="shared" si="60"/>
        <v>90.420824259982865</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2.7023437500000001E-2</v>
      </c>
      <c r="F616" s="128">
        <f t="shared" si="56"/>
        <v>3.4590000000000001</v>
      </c>
      <c r="G616" s="122">
        <f t="shared" si="57"/>
        <v>2.6913104966343169E-2</v>
      </c>
      <c r="H616" s="128">
        <f t="shared" si="58"/>
        <v>9267.7430000000004</v>
      </c>
      <c r="I616" s="122">
        <f t="shared" si="59"/>
        <v>-0.1424118393946722</v>
      </c>
      <c r="J616" s="128">
        <f t="shared" si="60"/>
        <v>100.40995839682864</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1.8281250000000002E-2</v>
      </c>
      <c r="F617" s="128">
        <f t="shared" si="56"/>
        <v>2.3400000000000003</v>
      </c>
      <c r="G617" s="122">
        <f t="shared" si="57"/>
        <v>2.1564035103003278E-2</v>
      </c>
      <c r="H617" s="128">
        <f t="shared" si="58"/>
        <v>7425.7480000000032</v>
      </c>
      <c r="I617" s="122">
        <f t="shared" si="59"/>
        <v>-0.3303159257106193</v>
      </c>
      <c r="J617" s="128">
        <f t="shared" si="60"/>
        <v>84.776573181583842</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2.0796875000000003E-2</v>
      </c>
      <c r="F618" s="128">
        <f t="shared" si="56"/>
        <v>2.6620000000000004</v>
      </c>
      <c r="G618" s="122">
        <f t="shared" si="57"/>
        <v>2.2848436801235928E-2</v>
      </c>
      <c r="H618" s="128">
        <f t="shared" si="58"/>
        <v>7868.0420000000013</v>
      </c>
      <c r="I618" s="122">
        <f t="shared" si="59"/>
        <v>-0.26596568425993855</v>
      </c>
      <c r="J618" s="128">
        <f t="shared" si="60"/>
        <v>91.020997107666673</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6.9210937500000014E-2</v>
      </c>
      <c r="F619" s="128">
        <f t="shared" si="56"/>
        <v>8.8590000000000018</v>
      </c>
      <c r="G619" s="122">
        <f t="shared" si="57"/>
        <v>5.4830769141416782E-2</v>
      </c>
      <c r="H619" s="128">
        <f t="shared" si="58"/>
        <v>18881.414000000001</v>
      </c>
      <c r="I619" s="122">
        <f t="shared" si="59"/>
        <v>0.37927057388454888</v>
      </c>
      <c r="J619" s="128">
        <f t="shared" si="60"/>
        <v>126.22645748684396</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0.13343750000000001</v>
      </c>
      <c r="F620" s="128">
        <f t="shared" si="56"/>
        <v>17.080000000000002</v>
      </c>
      <c r="G620" s="122">
        <f t="shared" si="57"/>
        <v>0.14454765970298353</v>
      </c>
      <c r="H620" s="128">
        <f t="shared" si="58"/>
        <v>49776.143000000004</v>
      </c>
      <c r="I620" s="122">
        <f t="shared" si="59"/>
        <v>-0.39961092559008121</v>
      </c>
      <c r="J620" s="128">
        <f t="shared" si="60"/>
        <v>92.313843250169072</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8.0804687500000014E-2</v>
      </c>
      <c r="F621" s="128">
        <f t="shared" si="56"/>
        <v>10.343000000000002</v>
      </c>
      <c r="G621" s="122">
        <f t="shared" si="57"/>
        <v>9.439453708059635E-2</v>
      </c>
      <c r="H621" s="128">
        <f t="shared" si="58"/>
        <v>32505.513999999996</v>
      </c>
      <c r="I621" s="122">
        <f t="shared" si="59"/>
        <v>-0.59739974667916285</v>
      </c>
      <c r="J621" s="128">
        <f t="shared" si="60"/>
        <v>85.603139756919404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3.84609375E-2</v>
      </c>
      <c r="F622" s="128">
        <f t="shared" si="56"/>
        <v>4.923</v>
      </c>
      <c r="G622" s="122">
        <f t="shared" si="57"/>
        <v>3.6928748569802362E-2</v>
      </c>
      <c r="H622" s="128">
        <f t="shared" si="58"/>
        <v>12716.710000000001</v>
      </c>
      <c r="I622" s="122">
        <f t="shared" si="59"/>
        <v>-0.10189798708815291</v>
      </c>
      <c r="J622" s="128">
        <f t="shared" si="60"/>
        <v>104.14904103046305</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0.14508593749999998</v>
      </c>
      <c r="F623" s="128">
        <f t="shared" si="56"/>
        <v>18.570999999999998</v>
      </c>
      <c r="G623" s="122">
        <f t="shared" si="57"/>
        <v>0.13815567810243989</v>
      </c>
      <c r="H623" s="128">
        <f t="shared" si="58"/>
        <v>47575.012999999999</v>
      </c>
      <c r="I623" s="122">
        <f t="shared" si="59"/>
        <v>0.35565618810114785</v>
      </c>
      <c r="J623" s="128">
        <f t="shared" si="60"/>
        <v>105.01626823649002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0.1342890625</v>
      </c>
      <c r="F624" s="128">
        <f t="shared" si="56"/>
        <v>17.189</v>
      </c>
      <c r="G624" s="122">
        <f t="shared" si="57"/>
        <v>0.12578277838760824</v>
      </c>
      <c r="H624" s="128">
        <f t="shared" si="58"/>
        <v>43314.305999999997</v>
      </c>
      <c r="I624" s="122">
        <f t="shared" si="59"/>
        <v>0.53576183185601522</v>
      </c>
      <c r="J624" s="128">
        <f t="shared" si="60"/>
        <v>106.76267786531083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4.2265625000000001E-2</v>
      </c>
      <c r="F625" s="128">
        <f t="shared" si="56"/>
        <v>5.41</v>
      </c>
      <c r="G625" s="122">
        <f t="shared" si="57"/>
        <v>4.2300579629339238E-2</v>
      </c>
      <c r="H625" s="128">
        <f t="shared" si="58"/>
        <v>14566.543000000001</v>
      </c>
      <c r="I625" s="122">
        <f t="shared" si="59"/>
        <v>-2.9881339549479094E-2</v>
      </c>
      <c r="J625" s="128">
        <f t="shared" si="60"/>
        <v>99.917366074778329</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6.7546875000000006E-2</v>
      </c>
      <c r="F626" s="128">
        <f t="shared" si="56"/>
        <v>8.6460000000000008</v>
      </c>
      <c r="G626" s="122">
        <f t="shared" si="57"/>
        <v>6.463494096260286E-2</v>
      </c>
      <c r="H626" s="128">
        <f t="shared" si="58"/>
        <v>22257.558999999997</v>
      </c>
      <c r="I626" s="122">
        <f t="shared" si="59"/>
        <v>0.34844568866549203</v>
      </c>
      <c r="J626" s="128">
        <f t="shared" si="60"/>
        <v>104.5052010476531</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0.27988281250000002</v>
      </c>
      <c r="F627" s="128">
        <f t="shared" si="56"/>
        <v>35.825000000000003</v>
      </c>
      <c r="G627" s="122">
        <f t="shared" si="57"/>
        <v>0.24879962132431946</v>
      </c>
      <c r="H627" s="128">
        <f t="shared" si="58"/>
        <v>85676.14</v>
      </c>
      <c r="I627" s="122">
        <f t="shared" si="59"/>
        <v>0.60238033652620937</v>
      </c>
      <c r="J627" s="128">
        <f t="shared" si="60"/>
        <v>112.49326305652309</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4.9273437500000003E-2</v>
      </c>
      <c r="F628" s="128">
        <f t="shared" si="56"/>
        <v>6.3070000000000004</v>
      </c>
      <c r="G628" s="122">
        <f t="shared" si="57"/>
        <v>3.8512791920036711E-2</v>
      </c>
      <c r="H628" s="128">
        <f t="shared" si="58"/>
        <v>13262.188000000002</v>
      </c>
      <c r="I628" s="122">
        <f t="shared" si="59"/>
        <v>0.32167610881636177</v>
      </c>
      <c r="J628" s="128">
        <f t="shared" si="60"/>
        <v>127.94044535204145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0.3203359375</v>
      </c>
      <c r="F629" s="128">
        <f t="shared" si="56"/>
        <v>41.003</v>
      </c>
      <c r="G629" s="122">
        <f t="shared" si="57"/>
        <v>0.29666453806794085</v>
      </c>
      <c r="H629" s="128">
        <f t="shared" si="58"/>
        <v>102158.80699999997</v>
      </c>
      <c r="I629" s="122">
        <f t="shared" si="59"/>
        <v>0.49233520695283328</v>
      </c>
      <c r="J629" s="128">
        <f t="shared" si="60"/>
        <v>107.97918065510008</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3.3070312500000004E-2</v>
      </c>
      <c r="F630" s="128">
        <f t="shared" si="56"/>
        <v>4.2330000000000005</v>
      </c>
      <c r="G630" s="122">
        <f t="shared" si="57"/>
        <v>3.0581069700718447E-2</v>
      </c>
      <c r="H630" s="128">
        <f t="shared" si="58"/>
        <v>10530.836000000003</v>
      </c>
      <c r="I630" s="122">
        <f t="shared" si="59"/>
        <v>0.35316580468659148</v>
      </c>
      <c r="J630" s="128">
        <f t="shared" si="60"/>
        <v>108.13981598303303</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9.4195312500000003E-2</v>
      </c>
      <c r="F631" s="128">
        <f t="shared" si="56"/>
        <v>12.057</v>
      </c>
      <c r="G631" s="122">
        <f t="shared" si="57"/>
        <v>9.4037609116094309E-2</v>
      </c>
      <c r="H631" s="128">
        <f t="shared" si="58"/>
        <v>32382.603000000003</v>
      </c>
      <c r="I631" s="122">
        <f t="shared" si="59"/>
        <v>0.11299260717351188</v>
      </c>
      <c r="J631" s="128">
        <f t="shared" si="60"/>
        <v>100.1677024600987</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0.29681249999999998</v>
      </c>
      <c r="F632" s="128">
        <f t="shared" si="56"/>
        <v>37.991999999999997</v>
      </c>
      <c r="G632" s="122">
        <f t="shared" si="57"/>
        <v>0.25842952392568203</v>
      </c>
      <c r="H632" s="128">
        <f t="shared" si="58"/>
        <v>88992.274000000019</v>
      </c>
      <c r="I632" s="122">
        <f t="shared" si="59"/>
        <v>0.5859847005739508</v>
      </c>
      <c r="J632" s="128">
        <f t="shared" si="60"/>
        <v>114.85239592259433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2.44765625E-2</v>
      </c>
      <c r="F633" s="128">
        <f t="shared" si="56"/>
        <v>3.133</v>
      </c>
      <c r="G633" s="122">
        <f t="shared" si="57"/>
        <v>2.8205222471962318E-2</v>
      </c>
      <c r="H633" s="128">
        <f t="shared" si="58"/>
        <v>9712.6939999999995</v>
      </c>
      <c r="I633" s="122">
        <f t="shared" si="59"/>
        <v>-0.3679502628226039</v>
      </c>
      <c r="J633" s="128">
        <f t="shared" si="60"/>
        <v>86.780249736839238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0.20746874999999998</v>
      </c>
      <c r="F634" s="128">
        <f t="shared" si="56"/>
        <v>26.555999999999997</v>
      </c>
      <c r="G634" s="122">
        <f t="shared" si="57"/>
        <v>0.17748885171826995</v>
      </c>
      <c r="H634" s="128">
        <f t="shared" si="58"/>
        <v>61119.706000000006</v>
      </c>
      <c r="I634" s="122">
        <f t="shared" si="59"/>
        <v>0.53009189048576255</v>
      </c>
      <c r="J634" s="128">
        <f t="shared" si="60"/>
        <v>116.89114442484392</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0.30827343750000002</v>
      </c>
      <c r="F635" s="128">
        <f t="shared" si="56"/>
        <v>39.459000000000003</v>
      </c>
      <c r="G635" s="122">
        <f t="shared" si="57"/>
        <v>0.29673344600677209</v>
      </c>
      <c r="H635" s="128">
        <f t="shared" si="58"/>
        <v>102182.53600000002</v>
      </c>
      <c r="I635" s="122">
        <f t="shared" si="59"/>
        <v>2.2950995848339744E-2</v>
      </c>
      <c r="J635" s="128">
        <f t="shared" si="60"/>
        <v>103.88900936127186</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0.38927343749999999</v>
      </c>
      <c r="F636" s="128">
        <f t="shared" si="56"/>
        <v>49.826999999999998</v>
      </c>
      <c r="G636" s="122">
        <f t="shared" si="57"/>
        <v>0.3638983993402215</v>
      </c>
      <c r="H636" s="128">
        <f t="shared" si="58"/>
        <v>125311.325</v>
      </c>
      <c r="I636" s="122">
        <f t="shared" si="59"/>
        <v>0.47577151563402653</v>
      </c>
      <c r="J636" s="128">
        <f t="shared" si="60"/>
        <v>106.97311068303283</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0.26083593749999995</v>
      </c>
      <c r="F637" s="128">
        <f t="shared" si="56"/>
        <v>33.386999999999993</v>
      </c>
      <c r="G637" s="122">
        <f t="shared" si="57"/>
        <v>0.24315133959425944</v>
      </c>
      <c r="H637" s="128">
        <f t="shared" si="58"/>
        <v>83731.108999999997</v>
      </c>
      <c r="I637" s="122">
        <f t="shared" si="59"/>
        <v>0.49206148779520686</v>
      </c>
      <c r="J637" s="128">
        <f t="shared" si="60"/>
        <v>107.27308265512761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0.22053125000000001</v>
      </c>
      <c r="F638" s="128">
        <f t="shared" si="56"/>
        <v>28.228000000000002</v>
      </c>
      <c r="G638" s="122">
        <f t="shared" si="57"/>
        <v>0.20322513488869143</v>
      </c>
      <c r="H638" s="128">
        <f t="shared" si="58"/>
        <v>69982.201000000001</v>
      </c>
      <c r="I638" s="122">
        <f t="shared" si="59"/>
        <v>0.45379056931583756</v>
      </c>
      <c r="J638" s="128">
        <f t="shared" si="60"/>
        <v>108.5157355761074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0.48939062500000002</v>
      </c>
      <c r="F639" s="128">
        <f t="shared" si="56"/>
        <v>62.642000000000003</v>
      </c>
      <c r="G639" s="122">
        <f t="shared" si="57"/>
        <v>0.44714553168504878</v>
      </c>
      <c r="H639" s="128">
        <f t="shared" si="58"/>
        <v>153978.14100000003</v>
      </c>
      <c r="I639" s="122">
        <f t="shared" si="59"/>
        <v>0.27724034782278628</v>
      </c>
      <c r="J639" s="128">
        <f t="shared" si="60"/>
        <v>109.44772793675304</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0.38379687499999998</v>
      </c>
      <c r="F640" s="128">
        <f t="shared" si="56"/>
        <v>49.125999999999998</v>
      </c>
      <c r="G640" s="122">
        <f t="shared" si="57"/>
        <v>0.34093259630965445</v>
      </c>
      <c r="H640" s="128">
        <f t="shared" si="58"/>
        <v>117402.86699999998</v>
      </c>
      <c r="I640" s="122">
        <f t="shared" si="59"/>
        <v>0.42925526171090439</v>
      </c>
      <c r="J640" s="128">
        <f t="shared" si="60"/>
        <v>112.57265487498699</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0.41019531250000002</v>
      </c>
      <c r="F641" s="128">
        <f t="shared" si="56"/>
        <v>52.505000000000003</v>
      </c>
      <c r="G641" s="122">
        <f t="shared" si="57"/>
        <v>0.37776583962039506</v>
      </c>
      <c r="H641" s="128">
        <f t="shared" si="58"/>
        <v>130086.689</v>
      </c>
      <c r="I641" s="122">
        <f t="shared" si="59"/>
        <v>0.37544157724441934</v>
      </c>
      <c r="J641" s="128">
        <f t="shared" si="60"/>
        <v>108.58454351303767</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5.1671874999999999E-2</v>
      </c>
      <c r="F642" s="128">
        <f t="shared" si="56"/>
        <v>6.6139999999999999</v>
      </c>
      <c r="G642" s="122">
        <f t="shared" si="57"/>
        <v>6.8019883377183052E-2</v>
      </c>
      <c r="H642" s="128">
        <f t="shared" si="58"/>
        <v>23423.191000000003</v>
      </c>
      <c r="I642" s="122">
        <f t="shared" si="59"/>
        <v>-0.63296701258071963</v>
      </c>
      <c r="J642" s="128">
        <f t="shared" si="60"/>
        <v>75.965838861366066</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0.36286718750000002</v>
      </c>
      <c r="F643" s="128">
        <f t="shared" si="56"/>
        <v>46.447000000000003</v>
      </c>
      <c r="G643" s="122">
        <f t="shared" si="57"/>
        <v>0.344440849348643</v>
      </c>
      <c r="H643" s="128">
        <f t="shared" si="58"/>
        <v>118610.962</v>
      </c>
      <c r="I643" s="122">
        <f t="shared" si="59"/>
        <v>0.34046324508227632</v>
      </c>
      <c r="J643" s="128">
        <f t="shared" si="60"/>
        <v>105.34963788011854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4.3382812499999993E-2</v>
      </c>
      <c r="F644" s="128">
        <f t="shared" si="56"/>
        <v>5.552999999999999</v>
      </c>
      <c r="G644" s="122">
        <f t="shared" si="57"/>
        <v>3.0921291214375739E-2</v>
      </c>
      <c r="H644" s="128">
        <f t="shared" si="58"/>
        <v>10647.994000000001</v>
      </c>
      <c r="I644" s="122">
        <f t="shared" si="59"/>
        <v>0.72731877955979274</v>
      </c>
      <c r="J644" s="128">
        <f t="shared" si="60"/>
        <v>140.30077915967078</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0.42262499999999997</v>
      </c>
      <c r="F645" s="128">
        <f t="shared" si="56"/>
        <v>54.095999999999997</v>
      </c>
      <c r="G645" s="122">
        <f t="shared" si="57"/>
        <v>0.37632926489293123</v>
      </c>
      <c r="H645" s="128">
        <f t="shared" si="58"/>
        <v>129591.993</v>
      </c>
      <c r="I645" s="122">
        <f t="shared" si="59"/>
        <v>0.41289830472442474</v>
      </c>
      <c r="J645" s="128">
        <f t="shared" si="60"/>
        <v>112.30192265813828</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0.23742968749999999</v>
      </c>
      <c r="F646" s="128">
        <f t="shared" si="56"/>
        <v>30.390999999999998</v>
      </c>
      <c r="G646" s="122">
        <f t="shared" si="57"/>
        <v>0.19701554196504795</v>
      </c>
      <c r="H646" s="128">
        <f t="shared" si="58"/>
        <v>67843.877999999982</v>
      </c>
      <c r="I646" s="122">
        <f t="shared" si="59"/>
        <v>0.72269933706670375</v>
      </c>
      <c r="J646" s="128">
        <f t="shared" si="60"/>
        <v>120.51317633718553</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5.903125E-2</v>
      </c>
      <c r="F647" s="128">
        <f t="shared" si="56"/>
        <v>7.556</v>
      </c>
      <c r="G647" s="122">
        <f t="shared" si="57"/>
        <v>5.1711184290767175E-2</v>
      </c>
      <c r="H647" s="128">
        <f t="shared" si="58"/>
        <v>17807.160000000003</v>
      </c>
      <c r="I647" s="122">
        <f t="shared" si="59"/>
        <v>6.1579130778945321E-2</v>
      </c>
      <c r="J647" s="128">
        <f t="shared" si="60"/>
        <v>114.15567214255388</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0.47766406250000004</v>
      </c>
      <c r="F648" s="128">
        <f t="shared" si="56"/>
        <v>61.141000000000005</v>
      </c>
      <c r="G648" s="122">
        <f t="shared" si="57"/>
        <v>0.47670287607664114</v>
      </c>
      <c r="H648" s="128">
        <f t="shared" si="58"/>
        <v>164156.44899999999</v>
      </c>
      <c r="I648" s="122">
        <f t="shared" si="59"/>
        <v>0.13213803809775057</v>
      </c>
      <c r="J648" s="128">
        <f t="shared" si="60"/>
        <v>100.20163218465758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0.39847656250000008</v>
      </c>
      <c r="F649" s="128">
        <f t="shared" ref="F649:F712" si="62">SUMPRODUCT($K$2:$AI$2,$K649:$AI649)</f>
        <v>51.00500000000001</v>
      </c>
      <c r="G649" s="122">
        <f t="shared" ref="G649:G712" si="63">SUMPRODUCT($K$3:$AI$3,$K649:$AI649)/$J$3</f>
        <v>0.362868195308371</v>
      </c>
      <c r="H649" s="128">
        <f t="shared" ref="H649:H712" si="64">SUMPRODUCT($K$3:$AI$3,$K649:$AI649)</f>
        <v>124956.56600000002</v>
      </c>
      <c r="I649" s="122">
        <f t="shared" ref="I649:I712" si="65">CORREL($K$4:$AI$4,$K649:$AI649)</f>
        <v>0.38339066121707138</v>
      </c>
      <c r="J649" s="128">
        <f t="shared" si="60"/>
        <v>109.81303064088286</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0.42361718749999999</v>
      </c>
      <c r="F650" s="128">
        <f t="shared" si="62"/>
        <v>54.222999999999999</v>
      </c>
      <c r="G650" s="122">
        <f t="shared" si="63"/>
        <v>0.42127719117894752</v>
      </c>
      <c r="H650" s="128">
        <f t="shared" si="64"/>
        <v>145070.171</v>
      </c>
      <c r="I650" s="122">
        <f t="shared" si="65"/>
        <v>8.5518220146112531E-2</v>
      </c>
      <c r="J650" s="128">
        <f t="shared" ref="J650:J713" si="66">$E650/$G650*100</f>
        <v>100.55545288708939</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0.48950781250000008</v>
      </c>
      <c r="F651" s="128">
        <f t="shared" si="62"/>
        <v>62.657000000000011</v>
      </c>
      <c r="G651" s="122">
        <f t="shared" si="63"/>
        <v>0.51115419418163666</v>
      </c>
      <c r="H651" s="128">
        <f t="shared" si="64"/>
        <v>176020.03600000005</v>
      </c>
      <c r="I651" s="122">
        <f t="shared" si="65"/>
        <v>-0.77803788077748925</v>
      </c>
      <c r="J651" s="128">
        <f t="shared" si="66"/>
        <v>95.76519533087415</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0.18789843750000002</v>
      </c>
      <c r="F652" s="128">
        <f t="shared" si="62"/>
        <v>24.051000000000002</v>
      </c>
      <c r="G652" s="122">
        <f t="shared" si="63"/>
        <v>0.17487472339832386</v>
      </c>
      <c r="H652" s="128">
        <f t="shared" si="64"/>
        <v>60219.51</v>
      </c>
      <c r="I652" s="122">
        <f t="shared" si="65"/>
        <v>2.0459418471684164E-2</v>
      </c>
      <c r="J652" s="128">
        <f t="shared" si="66"/>
        <v>107.44745372492237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0.60048437499999996</v>
      </c>
      <c r="F653" s="128">
        <f t="shared" si="62"/>
        <v>76.861999999999995</v>
      </c>
      <c r="G653" s="122">
        <f t="shared" si="63"/>
        <v>0.58007843581389129</v>
      </c>
      <c r="H653" s="128">
        <f t="shared" si="64"/>
        <v>199754.65</v>
      </c>
      <c r="I653" s="122">
        <f t="shared" si="65"/>
        <v>0.45056287231979131</v>
      </c>
      <c r="J653" s="128">
        <f t="shared" si="66"/>
        <v>103.51778965158007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4.4609374999999993E-2</v>
      </c>
      <c r="F654" s="128">
        <f t="shared" si="62"/>
        <v>5.7099999999999991</v>
      </c>
      <c r="G654" s="122">
        <f t="shared" si="63"/>
        <v>4.3213400008131071E-2</v>
      </c>
      <c r="H654" s="128">
        <f t="shared" si="64"/>
        <v>14880.88</v>
      </c>
      <c r="I654" s="122">
        <f t="shared" si="65"/>
        <v>-0.13078048043146237</v>
      </c>
      <c r="J654" s="128">
        <f t="shared" si="66"/>
        <v>103.23042156277047</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0.11962499999999998</v>
      </c>
      <c r="F655" s="128">
        <f t="shared" si="62"/>
        <v>15.311999999999998</v>
      </c>
      <c r="G655" s="122">
        <f t="shared" si="63"/>
        <v>0.10324389733939679</v>
      </c>
      <c r="H655" s="128">
        <f t="shared" si="64"/>
        <v>35552.862000000001</v>
      </c>
      <c r="I655" s="122">
        <f t="shared" si="65"/>
        <v>5.0396024734702102E-2</v>
      </c>
      <c r="J655" s="128">
        <f t="shared" si="66"/>
        <v>115.86641252678898</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1.5093750000000001E-2</v>
      </c>
      <c r="F656" s="128">
        <f t="shared" si="62"/>
        <v>1.9320000000000002</v>
      </c>
      <c r="G656" s="122">
        <f t="shared" si="63"/>
        <v>1.116989005627864E-2</v>
      </c>
      <c r="H656" s="128">
        <f t="shared" si="64"/>
        <v>3846.4409999999998</v>
      </c>
      <c r="I656" s="122">
        <f t="shared" si="65"/>
        <v>0.3529134457582877</v>
      </c>
      <c r="J656" s="128">
        <f t="shared" si="66"/>
        <v>135.12890390103476</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2.2765625000000001E-2</v>
      </c>
      <c r="F657" s="128">
        <f t="shared" si="62"/>
        <v>2.9140000000000001</v>
      </c>
      <c r="G657" s="122">
        <f t="shared" si="63"/>
        <v>1.8625680251366312E-2</v>
      </c>
      <c r="H657" s="128">
        <f t="shared" si="64"/>
        <v>6413.902000000001</v>
      </c>
      <c r="I657" s="122">
        <f t="shared" si="65"/>
        <v>0.172222361870118</v>
      </c>
      <c r="J657" s="128">
        <f t="shared" si="66"/>
        <v>122.2270794556886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0.40145312499999997</v>
      </c>
      <c r="F658" s="128">
        <f t="shared" si="62"/>
        <v>51.385999999999996</v>
      </c>
      <c r="G658" s="122">
        <f t="shared" si="63"/>
        <v>0.3605021024631343</v>
      </c>
      <c r="H658" s="128">
        <f t="shared" si="64"/>
        <v>124141.783</v>
      </c>
      <c r="I658" s="122">
        <f t="shared" si="65"/>
        <v>0.40818948547383854</v>
      </c>
      <c r="J658" s="128">
        <f t="shared" si="66"/>
        <v>111.35944069592587</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0.24008593750000001</v>
      </c>
      <c r="F659" s="128">
        <f t="shared" si="62"/>
        <v>30.731000000000002</v>
      </c>
      <c r="G659" s="122">
        <f t="shared" si="63"/>
        <v>0.22225113689822798</v>
      </c>
      <c r="H659" s="128">
        <f t="shared" si="64"/>
        <v>76533.956999999995</v>
      </c>
      <c r="I659" s="122">
        <f t="shared" si="65"/>
        <v>0.16108620143930347</v>
      </c>
      <c r="J659" s="128">
        <f t="shared" si="66"/>
        <v>108.02461613950656</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9.4906249999999998E-2</v>
      </c>
      <c r="F660" s="128">
        <f t="shared" si="62"/>
        <v>12.148</v>
      </c>
      <c r="G660" s="122">
        <f t="shared" si="63"/>
        <v>7.474026449218546E-2</v>
      </c>
      <c r="H660" s="128">
        <f t="shared" si="64"/>
        <v>25737.407999999999</v>
      </c>
      <c r="I660" s="122">
        <f t="shared" si="65"/>
        <v>0.38971222624584551</v>
      </c>
      <c r="J660" s="128">
        <f t="shared" si="66"/>
        <v>126.98142111863011</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0.25858593750000003</v>
      </c>
      <c r="F661" s="128">
        <f t="shared" si="62"/>
        <v>33.099000000000004</v>
      </c>
      <c r="G661" s="122">
        <f t="shared" si="63"/>
        <v>0.22761341975502242</v>
      </c>
      <c r="H661" s="128">
        <f t="shared" si="64"/>
        <v>78380.502000000008</v>
      </c>
      <c r="I661" s="122">
        <f t="shared" si="65"/>
        <v>0.59120606361013506</v>
      </c>
      <c r="J661" s="128">
        <f t="shared" si="66"/>
        <v>113.60750951253794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3.85625E-2</v>
      </c>
      <c r="F662" s="128">
        <f t="shared" si="62"/>
        <v>4.9359999999999999</v>
      </c>
      <c r="G662" s="122">
        <f t="shared" si="63"/>
        <v>3.0729604074829105E-2</v>
      </c>
      <c r="H662" s="128">
        <f t="shared" si="64"/>
        <v>10581.985000000001</v>
      </c>
      <c r="I662" s="122">
        <f t="shared" si="65"/>
        <v>0.59505563194908007</v>
      </c>
      <c r="J662" s="128">
        <f t="shared" si="66"/>
        <v>125.48973916519441</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0.20631250000000001</v>
      </c>
      <c r="F663" s="128">
        <f t="shared" si="62"/>
        <v>26.408000000000001</v>
      </c>
      <c r="G663" s="122">
        <f t="shared" si="63"/>
        <v>0.20155373767997256</v>
      </c>
      <c r="H663" s="128">
        <f t="shared" si="64"/>
        <v>69406.641999999993</v>
      </c>
      <c r="I663" s="122">
        <f t="shared" si="65"/>
        <v>0.30774534950496846</v>
      </c>
      <c r="J663" s="128">
        <f t="shared" si="66"/>
        <v>102.36103898384827</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0.18067187499999998</v>
      </c>
      <c r="F664" s="128">
        <f t="shared" si="62"/>
        <v>23.125999999999998</v>
      </c>
      <c r="G664" s="122">
        <f t="shared" si="63"/>
        <v>0.14710246023034168</v>
      </c>
      <c r="H664" s="128">
        <f t="shared" si="64"/>
        <v>50655.909</v>
      </c>
      <c r="I664" s="122">
        <f t="shared" si="65"/>
        <v>0.60948474059800628</v>
      </c>
      <c r="J664" s="128">
        <f t="shared" si="66"/>
        <v>122.82043054690814</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0.13201562500000003</v>
      </c>
      <c r="F665" s="128">
        <f t="shared" si="62"/>
        <v>16.898000000000003</v>
      </c>
      <c r="G665" s="122">
        <f t="shared" si="63"/>
        <v>0.14447637632928526</v>
      </c>
      <c r="H665" s="128">
        <f t="shared" si="64"/>
        <v>49751.596000000012</v>
      </c>
      <c r="I665" s="122">
        <f t="shared" si="65"/>
        <v>-0.30398805092886577</v>
      </c>
      <c r="J665" s="128">
        <f t="shared" si="66"/>
        <v>91.375232653340404</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0.47449999999999998</v>
      </c>
      <c r="F666" s="128">
        <f t="shared" si="62"/>
        <v>60.735999999999997</v>
      </c>
      <c r="G666" s="122">
        <f t="shared" si="63"/>
        <v>0.46453834672056404</v>
      </c>
      <c r="H666" s="128">
        <f t="shared" si="64"/>
        <v>159967.49599999998</v>
      </c>
      <c r="I666" s="122">
        <f t="shared" si="65"/>
        <v>0.31098760700264377</v>
      </c>
      <c r="J666" s="128">
        <f t="shared" si="66"/>
        <v>102.14442001392582</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0.32347656250000001</v>
      </c>
      <c r="F667" s="128">
        <f t="shared" si="62"/>
        <v>41.405000000000001</v>
      </c>
      <c r="G667" s="122">
        <f t="shared" si="63"/>
        <v>0.3262824531446924</v>
      </c>
      <c r="H667" s="128">
        <f t="shared" si="64"/>
        <v>112357.97299999998</v>
      </c>
      <c r="I667" s="122">
        <f t="shared" si="65"/>
        <v>-8.9885259922270574E-2</v>
      </c>
      <c r="J667" s="128">
        <f t="shared" si="66"/>
        <v>99.140042433281536</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0.52302343750000002</v>
      </c>
      <c r="F668" s="128">
        <f t="shared" si="62"/>
        <v>66.947000000000003</v>
      </c>
      <c r="G668" s="122">
        <f t="shared" si="63"/>
        <v>0.5211222797205235</v>
      </c>
      <c r="H668" s="128">
        <f t="shared" si="64"/>
        <v>179452.62600000002</v>
      </c>
      <c r="I668" s="122">
        <f t="shared" si="65"/>
        <v>0.15000563182326135</v>
      </c>
      <c r="J668" s="128">
        <f t="shared" si="66"/>
        <v>100.36481989994672</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0.11647656249999999</v>
      </c>
      <c r="F669" s="128">
        <f t="shared" si="62"/>
        <v>14.908999999999999</v>
      </c>
      <c r="G669" s="122">
        <f t="shared" si="63"/>
        <v>0.11974645862735873</v>
      </c>
      <c r="H669" s="128">
        <f t="shared" si="64"/>
        <v>41235.650999999998</v>
      </c>
      <c r="I669" s="122">
        <f t="shared" si="65"/>
        <v>-0.15116885447136152</v>
      </c>
      <c r="J669" s="128">
        <f t="shared" si="66"/>
        <v>97.269317051342298</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7.5914062500000004E-2</v>
      </c>
      <c r="F670" s="128">
        <f t="shared" si="62"/>
        <v>9.7170000000000005</v>
      </c>
      <c r="G670" s="122">
        <f t="shared" si="63"/>
        <v>9.0213469703041602E-2</v>
      </c>
      <c r="H670" s="128">
        <f t="shared" si="64"/>
        <v>31065.73</v>
      </c>
      <c r="I670" s="122">
        <f t="shared" si="65"/>
        <v>-0.24698930011285658</v>
      </c>
      <c r="J670" s="128">
        <f t="shared" si="66"/>
        <v>84.149365665558165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0.23753906249999995</v>
      </c>
      <c r="F671" s="128">
        <f t="shared" si="62"/>
        <v>30.404999999999994</v>
      </c>
      <c r="G671" s="122">
        <f t="shared" si="63"/>
        <v>0.23795315340430598</v>
      </c>
      <c r="H671" s="128">
        <f t="shared" si="64"/>
        <v>81941.072</v>
      </c>
      <c r="I671" s="122">
        <f t="shared" si="65"/>
        <v>-8.2569595222243178E-2</v>
      </c>
      <c r="J671" s="128">
        <f t="shared" si="66"/>
        <v>99.825977971553741</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0.1439609375</v>
      </c>
      <c r="F672" s="128">
        <f t="shared" si="62"/>
        <v>18.427</v>
      </c>
      <c r="G672" s="122">
        <f t="shared" si="63"/>
        <v>0.1668264800004646</v>
      </c>
      <c r="H672" s="128">
        <f t="shared" si="64"/>
        <v>57448.032999999989</v>
      </c>
      <c r="I672" s="122">
        <f t="shared" si="65"/>
        <v>-0.43960773662528535</v>
      </c>
      <c r="J672" s="128">
        <f t="shared" si="66"/>
        <v>86.293817084433527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0.42465624999999996</v>
      </c>
      <c r="F673" s="128">
        <f t="shared" si="62"/>
        <v>54.355999999999995</v>
      </c>
      <c r="G673" s="122">
        <f t="shared" si="63"/>
        <v>0.42451987756927384</v>
      </c>
      <c r="H673" s="128">
        <f t="shared" si="64"/>
        <v>146186.81599999999</v>
      </c>
      <c r="I673" s="122">
        <f t="shared" si="65"/>
        <v>1.3780514655051111E-2</v>
      </c>
      <c r="J673" s="128">
        <f t="shared" si="66"/>
        <v>100.03212392114757</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0.2983046875</v>
      </c>
      <c r="F674" s="128">
        <f t="shared" si="62"/>
        <v>38.183</v>
      </c>
      <c r="G674" s="122">
        <f t="shared" si="63"/>
        <v>0.29969067946729855</v>
      </c>
      <c r="H674" s="128">
        <f t="shared" si="64"/>
        <v>103200.88299999999</v>
      </c>
      <c r="I674" s="122">
        <f t="shared" si="65"/>
        <v>-6.9703814964848038E-2</v>
      </c>
      <c r="J674" s="128">
        <f t="shared" si="66"/>
        <v>99.537525835050275</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0.49264062499999994</v>
      </c>
      <c r="F675" s="128">
        <f t="shared" si="62"/>
        <v>63.057999999999993</v>
      </c>
      <c r="G675" s="122">
        <f t="shared" si="63"/>
        <v>0.49694785949506043</v>
      </c>
      <c r="H675" s="128">
        <f t="shared" si="64"/>
        <v>171127.97100000002</v>
      </c>
      <c r="I675" s="122">
        <f t="shared" si="65"/>
        <v>-0.14223947517453744</v>
      </c>
      <c r="J675" s="128">
        <f t="shared" si="66"/>
        <v>99.133262290446936</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8.395312499999999E-2</v>
      </c>
      <c r="F676" s="128">
        <f t="shared" si="62"/>
        <v>10.745999999999999</v>
      </c>
      <c r="G676" s="122">
        <f t="shared" si="63"/>
        <v>8.8270308806532749E-2</v>
      </c>
      <c r="H676" s="128">
        <f t="shared" si="64"/>
        <v>30396.587000000003</v>
      </c>
      <c r="I676" s="122">
        <f t="shared" si="65"/>
        <v>-0.1615195146938713</v>
      </c>
      <c r="J676" s="128">
        <f t="shared" si="66"/>
        <v>95.109132544222788</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9.4531250000000011E-2</v>
      </c>
      <c r="F677" s="128">
        <f t="shared" si="62"/>
        <v>12.100000000000001</v>
      </c>
      <c r="G677" s="122">
        <f t="shared" si="63"/>
        <v>0.10484807090295564</v>
      </c>
      <c r="H677" s="128">
        <f t="shared" si="64"/>
        <v>36105.271999999997</v>
      </c>
      <c r="I677" s="122">
        <f t="shared" si="65"/>
        <v>-0.36707425726886783</v>
      </c>
      <c r="J677" s="128">
        <f t="shared" si="66"/>
        <v>90.160218672497479</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0.2962578125</v>
      </c>
      <c r="F678" s="128">
        <f t="shared" si="62"/>
        <v>37.920999999999999</v>
      </c>
      <c r="G678" s="122">
        <f t="shared" si="63"/>
        <v>0.30810866017342414</v>
      </c>
      <c r="H678" s="128">
        <f t="shared" si="64"/>
        <v>106099.68199999999</v>
      </c>
      <c r="I678" s="122">
        <f t="shared" si="65"/>
        <v>-8.4586475742842407E-2</v>
      </c>
      <c r="J678" s="128">
        <f t="shared" si="66"/>
        <v>96.153679138147666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0.12510937499999999</v>
      </c>
      <c r="F679" s="128">
        <f t="shared" si="62"/>
        <v>16.013999999999999</v>
      </c>
      <c r="G679" s="122">
        <f t="shared" si="63"/>
        <v>0.13878995986734738</v>
      </c>
      <c r="H679" s="128">
        <f t="shared" si="64"/>
        <v>47793.433000000005</v>
      </c>
      <c r="I679" s="122">
        <f t="shared" si="65"/>
        <v>-0.26547101271053036</v>
      </c>
      <c r="J679" s="128">
        <f t="shared" si="66"/>
        <v>90.142957833244566</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0.22829687500000001</v>
      </c>
      <c r="F680" s="128">
        <f t="shared" si="62"/>
        <v>29.222000000000001</v>
      </c>
      <c r="G680" s="122">
        <f t="shared" si="63"/>
        <v>0.23123159618768843</v>
      </c>
      <c r="H680" s="128">
        <f t="shared" si="64"/>
        <v>79626.450000000012</v>
      </c>
      <c r="I680" s="122">
        <f t="shared" si="65"/>
        <v>-0.12963456804686341</v>
      </c>
      <c r="J680" s="128">
        <f t="shared" si="66"/>
        <v>98.730830372633704</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0.23376562500000003</v>
      </c>
      <c r="F681" s="128">
        <f t="shared" si="62"/>
        <v>29.922000000000004</v>
      </c>
      <c r="G681" s="122">
        <f t="shared" si="63"/>
        <v>0.2437573745927204</v>
      </c>
      <c r="H681" s="128">
        <f t="shared" si="64"/>
        <v>83939.802000000011</v>
      </c>
      <c r="I681" s="122">
        <f t="shared" si="65"/>
        <v>-0.28552467455274316</v>
      </c>
      <c r="J681" s="128">
        <f t="shared" si="66"/>
        <v>95.900944695759478</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0.47774218750000003</v>
      </c>
      <c r="F682" s="128">
        <f t="shared" si="62"/>
        <v>61.151000000000003</v>
      </c>
      <c r="G682" s="122">
        <f t="shared" si="63"/>
        <v>0.4896248729519862</v>
      </c>
      <c r="H682" s="128">
        <f t="shared" si="64"/>
        <v>168606.24200000006</v>
      </c>
      <c r="I682" s="122">
        <f t="shared" si="65"/>
        <v>-0.327763425139521</v>
      </c>
      <c r="J682" s="128">
        <f t="shared" si="66"/>
        <v>97.573104205196003</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0.1558203125</v>
      </c>
      <c r="F683" s="128">
        <f t="shared" si="62"/>
        <v>19.945</v>
      </c>
      <c r="G683" s="122">
        <f t="shared" si="63"/>
        <v>0.15259199437794388</v>
      </c>
      <c r="H683" s="128">
        <f t="shared" si="64"/>
        <v>52546.273999999998</v>
      </c>
      <c r="I683" s="122">
        <f t="shared" si="65"/>
        <v>7.1630257932807043E-2</v>
      </c>
      <c r="J683" s="128">
        <f t="shared" si="66"/>
        <v>102.11565366532935</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9.5468750000000005E-2</v>
      </c>
      <c r="F684" s="128">
        <f t="shared" si="62"/>
        <v>12.22</v>
      </c>
      <c r="G684" s="122">
        <f t="shared" si="63"/>
        <v>0.10023453789370364</v>
      </c>
      <c r="H684" s="128">
        <f t="shared" si="64"/>
        <v>34516.564999999995</v>
      </c>
      <c r="I684" s="122">
        <f t="shared" si="65"/>
        <v>-0.12488064402277652</v>
      </c>
      <c r="J684" s="128">
        <f t="shared" si="66"/>
        <v>95.24536353052514</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0.30671874999999998</v>
      </c>
      <c r="F685" s="128">
        <f t="shared" si="62"/>
        <v>39.26</v>
      </c>
      <c r="G685" s="122">
        <f t="shared" si="63"/>
        <v>0.3094652309515098</v>
      </c>
      <c r="H685" s="128">
        <f t="shared" si="64"/>
        <v>106566.82800000001</v>
      </c>
      <c r="I685" s="122">
        <f t="shared" si="65"/>
        <v>0.11649797399551623</v>
      </c>
      <c r="J685" s="128">
        <f t="shared" si="66"/>
        <v>99.112507423510792</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0.11802343749999999</v>
      </c>
      <c r="F686" s="128">
        <f t="shared" si="62"/>
        <v>15.106999999999999</v>
      </c>
      <c r="G686" s="122">
        <f t="shared" si="63"/>
        <v>0.12876834282926489</v>
      </c>
      <c r="H686" s="128">
        <f t="shared" si="64"/>
        <v>44342.409</v>
      </c>
      <c r="I686" s="122">
        <f t="shared" si="65"/>
        <v>-0.22173583886330045</v>
      </c>
      <c r="J686" s="128">
        <f t="shared" si="66"/>
        <v>91.655631273043824</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0.20938281250000002</v>
      </c>
      <c r="F687" s="128">
        <f t="shared" si="62"/>
        <v>26.801000000000002</v>
      </c>
      <c r="G687" s="122">
        <f t="shared" si="63"/>
        <v>0.21698081647587686</v>
      </c>
      <c r="H687" s="128">
        <f t="shared" si="64"/>
        <v>74719.08</v>
      </c>
      <c r="I687" s="122">
        <f t="shared" si="65"/>
        <v>-0.20552564623186775</v>
      </c>
      <c r="J687" s="128">
        <f t="shared" si="66"/>
        <v>96.498306117895197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0.17268749999999999</v>
      </c>
      <c r="F688" s="128">
        <f t="shared" si="62"/>
        <v>22.103999999999999</v>
      </c>
      <c r="G688" s="122">
        <f t="shared" si="63"/>
        <v>0.1764788475946544</v>
      </c>
      <c r="H688" s="128">
        <f t="shared" si="64"/>
        <v>60771.903000000006</v>
      </c>
      <c r="I688" s="122">
        <f t="shared" si="65"/>
        <v>-0.18559784698916737</v>
      </c>
      <c r="J688" s="128">
        <f t="shared" si="66"/>
        <v>97.851670244718179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0.6761328124999999</v>
      </c>
      <c r="F689" s="128">
        <f t="shared" si="62"/>
        <v>86.544999999999987</v>
      </c>
      <c r="G689" s="122">
        <f t="shared" si="63"/>
        <v>0.67503632556815862</v>
      </c>
      <c r="H689" s="128">
        <f t="shared" si="64"/>
        <v>232454.15899999999</v>
      </c>
      <c r="I689" s="122">
        <f t="shared" si="65"/>
        <v>0.13531034735321737</v>
      </c>
      <c r="J689" s="128">
        <f t="shared" si="66"/>
        <v>100.16243376694112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7.50703125E-2</v>
      </c>
      <c r="F690" s="128">
        <f t="shared" si="62"/>
        <v>9.609</v>
      </c>
      <c r="G690" s="122">
        <f t="shared" si="63"/>
        <v>8.4239198740845303E-2</v>
      </c>
      <c r="H690" s="128">
        <f t="shared" si="64"/>
        <v>29008.442000000006</v>
      </c>
      <c r="I690" s="122">
        <f t="shared" si="65"/>
        <v>-0.25016481382044092</v>
      </c>
      <c r="J690" s="128">
        <f t="shared" si="66"/>
        <v>89.115653546215938</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4.7093750000000004E-2</v>
      </c>
      <c r="F691" s="128">
        <f t="shared" si="62"/>
        <v>6.0280000000000005</v>
      </c>
      <c r="G691" s="122">
        <f t="shared" si="63"/>
        <v>6.3149452023765984E-2</v>
      </c>
      <c r="H691" s="128">
        <f t="shared" si="64"/>
        <v>21746.019000000008</v>
      </c>
      <c r="I691" s="122">
        <f t="shared" si="65"/>
        <v>-0.319241007553417</v>
      </c>
      <c r="J691" s="128">
        <f t="shared" si="66"/>
        <v>74.575073085791004</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0.38311718750000001</v>
      </c>
      <c r="F692" s="128">
        <f t="shared" si="62"/>
        <v>49.039000000000001</v>
      </c>
      <c r="G692" s="122">
        <f t="shared" si="63"/>
        <v>0.38446753088355723</v>
      </c>
      <c r="H692" s="128">
        <f t="shared" si="64"/>
        <v>132394.47</v>
      </c>
      <c r="I692" s="122">
        <f t="shared" si="65"/>
        <v>9.5978508855388014E-2</v>
      </c>
      <c r="J692" s="128">
        <f t="shared" si="66"/>
        <v>99.648775702735165</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0.11618750000000001</v>
      </c>
      <c r="F693" s="128">
        <f t="shared" si="62"/>
        <v>14.872000000000002</v>
      </c>
      <c r="G693" s="122">
        <f t="shared" si="63"/>
        <v>0.12276038308969156</v>
      </c>
      <c r="H693" s="128">
        <f t="shared" si="64"/>
        <v>42273.520000000004</v>
      </c>
      <c r="I693" s="122">
        <f t="shared" si="65"/>
        <v>-0.30127264869250431</v>
      </c>
      <c r="J693" s="128">
        <f t="shared" si="66"/>
        <v>94.64576199237726</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0.40870312499999994</v>
      </c>
      <c r="F694" s="128">
        <f t="shared" si="62"/>
        <v>52.313999999999993</v>
      </c>
      <c r="G694" s="122">
        <f t="shared" si="63"/>
        <v>0.39870904407622304</v>
      </c>
      <c r="H694" s="128">
        <f t="shared" si="64"/>
        <v>137298.649</v>
      </c>
      <c r="I694" s="122">
        <f t="shared" si="65"/>
        <v>0.20415052348653351</v>
      </c>
      <c r="J694" s="128">
        <f t="shared" si="66"/>
        <v>102.50661003863917</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0.31509375000000001</v>
      </c>
      <c r="F695" s="128">
        <f t="shared" si="62"/>
        <v>40.332000000000001</v>
      </c>
      <c r="G695" s="122">
        <f t="shared" si="63"/>
        <v>0.31337709592923646</v>
      </c>
      <c r="H695" s="128">
        <f t="shared" si="64"/>
        <v>107913.91</v>
      </c>
      <c r="I695" s="122">
        <f t="shared" si="65"/>
        <v>-3.0616722666666062E-2</v>
      </c>
      <c r="J695" s="128">
        <f t="shared" si="66"/>
        <v>100.5477918115468</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0.31635156250000002</v>
      </c>
      <c r="F696" s="128">
        <f t="shared" si="62"/>
        <v>40.493000000000002</v>
      </c>
      <c r="G696" s="122">
        <f t="shared" si="63"/>
        <v>0.33114991084859363</v>
      </c>
      <c r="H696" s="128">
        <f t="shared" si="64"/>
        <v>114034.12100000001</v>
      </c>
      <c r="I696" s="122">
        <f t="shared" si="65"/>
        <v>-0.2463421514688578</v>
      </c>
      <c r="J696" s="128">
        <f t="shared" si="66"/>
        <v>95.531223816225136</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0.1249921875</v>
      </c>
      <c r="F697" s="128">
        <f t="shared" si="62"/>
        <v>15.999000000000001</v>
      </c>
      <c r="G697" s="122">
        <f t="shared" si="63"/>
        <v>0.12527643034284089</v>
      </c>
      <c r="H697" s="128">
        <f t="shared" si="64"/>
        <v>43139.941000000006</v>
      </c>
      <c r="I697" s="122">
        <f t="shared" si="65"/>
        <v>-9.9313958695897805E-2</v>
      </c>
      <c r="J697" s="128">
        <f t="shared" si="66"/>
        <v>99.773107485531781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9.0625000000000011E-2</v>
      </c>
      <c r="F698" s="128">
        <f t="shared" si="62"/>
        <v>11.600000000000001</v>
      </c>
      <c r="G698" s="122">
        <f t="shared" si="63"/>
        <v>8.9382799296081422E-2</v>
      </c>
      <c r="H698" s="128">
        <f t="shared" si="64"/>
        <v>30779.682000000004</v>
      </c>
      <c r="I698" s="122">
        <f t="shared" si="65"/>
        <v>-8.6201885441114928E-2</v>
      </c>
      <c r="J698" s="128">
        <f t="shared" si="66"/>
        <v>101.38975363683093</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0.22296875000000002</v>
      </c>
      <c r="F699" s="128">
        <f t="shared" si="62"/>
        <v>28.540000000000003</v>
      </c>
      <c r="G699" s="122">
        <f t="shared" si="63"/>
        <v>0.22186827661909983</v>
      </c>
      <c r="H699" s="128">
        <f t="shared" si="64"/>
        <v>76402.11599999998</v>
      </c>
      <c r="I699" s="122">
        <f t="shared" si="65"/>
        <v>8.5834024152393593E-2</v>
      </c>
      <c r="J699" s="128">
        <f t="shared" si="66"/>
        <v>100.4960030328218</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0.15182812500000001</v>
      </c>
      <c r="F700" s="128">
        <f t="shared" si="62"/>
        <v>19.434000000000001</v>
      </c>
      <c r="G700" s="122">
        <f t="shared" si="63"/>
        <v>0.16510659255774518</v>
      </c>
      <c r="H700" s="128">
        <f t="shared" si="64"/>
        <v>56855.776000000013</v>
      </c>
      <c r="I700" s="122">
        <f t="shared" si="65"/>
        <v>-0.34835858958422444</v>
      </c>
      <c r="J700" s="128">
        <f t="shared" si="66"/>
        <v>91.957639394016866</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0.39263281249999998</v>
      </c>
      <c r="F701" s="128">
        <f t="shared" si="62"/>
        <v>50.256999999999998</v>
      </c>
      <c r="G701" s="122">
        <f t="shared" si="63"/>
        <v>0.38221396337532448</v>
      </c>
      <c r="H701" s="128">
        <f t="shared" si="64"/>
        <v>131618.43599999999</v>
      </c>
      <c r="I701" s="122">
        <f t="shared" si="65"/>
        <v>0.11558936945649727</v>
      </c>
      <c r="J701" s="128">
        <f t="shared" si="66"/>
        <v>102.7259205897835</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0.27694531249999998</v>
      </c>
      <c r="F702" s="128">
        <f t="shared" si="62"/>
        <v>35.448999999999998</v>
      </c>
      <c r="G702" s="122">
        <f t="shared" si="63"/>
        <v>0.27676442829845682</v>
      </c>
      <c r="H702" s="128">
        <f t="shared" si="64"/>
        <v>95306.044999999998</v>
      </c>
      <c r="I702" s="122">
        <f t="shared" si="65"/>
        <v>3.8440562428324755E-2</v>
      </c>
      <c r="J702" s="128">
        <f t="shared" si="66"/>
        <v>100.06535673773369</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0.39034374999999999</v>
      </c>
      <c r="F703" s="128">
        <f t="shared" si="62"/>
        <v>49.963999999999999</v>
      </c>
      <c r="G703" s="122">
        <f t="shared" si="63"/>
        <v>0.4029699411658797</v>
      </c>
      <c r="H703" s="128">
        <f t="shared" si="64"/>
        <v>138765.92300000001</v>
      </c>
      <c r="I703" s="122">
        <f t="shared" si="65"/>
        <v>-0.31393498596307307</v>
      </c>
      <c r="J703" s="128">
        <f t="shared" si="66"/>
        <v>96.866716378559303</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0.12060156250000001</v>
      </c>
      <c r="F704" s="128">
        <f t="shared" si="62"/>
        <v>15.437000000000001</v>
      </c>
      <c r="G704" s="122">
        <f t="shared" si="63"/>
        <v>0.11949797594364003</v>
      </c>
      <c r="H704" s="128">
        <f t="shared" si="64"/>
        <v>41150.083999999995</v>
      </c>
      <c r="I704" s="122">
        <f t="shared" si="65"/>
        <v>-2.8923248818712558E-2</v>
      </c>
      <c r="J704" s="128">
        <f t="shared" si="66"/>
        <v>100.92351903674124</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9.6796875000000004E-2</v>
      </c>
      <c r="F705" s="128">
        <f t="shared" si="62"/>
        <v>12.39</v>
      </c>
      <c r="G705" s="122">
        <f t="shared" si="63"/>
        <v>0.1051040312697832</v>
      </c>
      <c r="H705" s="128">
        <f t="shared" si="64"/>
        <v>36193.414000000004</v>
      </c>
      <c r="I705" s="122">
        <f t="shared" si="65"/>
        <v>-0.50611897155500352</v>
      </c>
      <c r="J705" s="128">
        <f t="shared" si="66"/>
        <v>92.096253426797475</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0.27581250000000002</v>
      </c>
      <c r="F706" s="128">
        <f t="shared" si="62"/>
        <v>35.304000000000002</v>
      </c>
      <c r="G706" s="122">
        <f t="shared" si="63"/>
        <v>0.26789842837976757</v>
      </c>
      <c r="H706" s="128">
        <f t="shared" si="64"/>
        <v>92252.967000000004</v>
      </c>
      <c r="I706" s="122">
        <f t="shared" si="65"/>
        <v>0.29995177383246741</v>
      </c>
      <c r="J706" s="128">
        <f t="shared" si="66"/>
        <v>102.95413141021253</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0.12239843749999998</v>
      </c>
      <c r="F707" s="128">
        <f t="shared" si="62"/>
        <v>15.666999999999998</v>
      </c>
      <c r="G707" s="122">
        <f t="shared" si="63"/>
        <v>0.13624762892106471</v>
      </c>
      <c r="H707" s="128">
        <f t="shared" si="64"/>
        <v>46917.961000000003</v>
      </c>
      <c r="I707" s="122">
        <f t="shared" si="65"/>
        <v>-0.29015475545022384</v>
      </c>
      <c r="J707" s="128">
        <f t="shared" si="66"/>
        <v>89.835278947064637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0.25256250000000002</v>
      </c>
      <c r="F708" s="128">
        <f t="shared" si="62"/>
        <v>32.328000000000003</v>
      </c>
      <c r="G708" s="122">
        <f t="shared" si="63"/>
        <v>0.25901523704981438</v>
      </c>
      <c r="H708" s="128">
        <f t="shared" si="64"/>
        <v>89193.968999999983</v>
      </c>
      <c r="I708" s="122">
        <f t="shared" si="65"/>
        <v>-0.18078993411593128</v>
      </c>
      <c r="J708" s="128">
        <f t="shared" si="66"/>
        <v>97.508742295120896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41.983999999999995</v>
      </c>
      <c r="G709" s="122">
        <f t="shared" si="63"/>
        <v>0.32799999999999996</v>
      </c>
      <c r="H709" s="128">
        <f t="shared" si="64"/>
        <v>112949.42399999998</v>
      </c>
      <c r="I709" s="122">
        <f t="shared" si="65"/>
        <v>8.8932130298182116E-2</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0.2450703125</v>
      </c>
      <c r="F710" s="128">
        <f t="shared" si="62"/>
        <v>31.369</v>
      </c>
      <c r="G710" s="122">
        <f t="shared" si="63"/>
        <v>0.26271369621150081</v>
      </c>
      <c r="H710" s="128">
        <f t="shared" si="64"/>
        <v>90467.562999999995</v>
      </c>
      <c r="I710" s="122">
        <f t="shared" si="65"/>
        <v>-0.35987167270553599</v>
      </c>
      <c r="J710" s="128">
        <f t="shared" si="66"/>
        <v>93.284178188678524</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0.16067187499999999</v>
      </c>
      <c r="F711" s="128">
        <f t="shared" si="62"/>
        <v>20.565999999999999</v>
      </c>
      <c r="G711" s="122">
        <f t="shared" si="63"/>
        <v>0.17909578403870388</v>
      </c>
      <c r="H711" s="128">
        <f t="shared" si="64"/>
        <v>61673.065999999992</v>
      </c>
      <c r="I711" s="122">
        <f t="shared" si="65"/>
        <v>-0.46707868382430101</v>
      </c>
      <c r="J711" s="128">
        <f t="shared" si="66"/>
        <v>89.712818122663151</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0.13718750000000002</v>
      </c>
      <c r="F712" s="128">
        <f t="shared" si="62"/>
        <v>17.560000000000002</v>
      </c>
      <c r="G712" s="122">
        <f t="shared" si="63"/>
        <v>0.13890601350919685</v>
      </c>
      <c r="H712" s="128">
        <f t="shared" si="64"/>
        <v>47833.397000000012</v>
      </c>
      <c r="I712" s="122">
        <f t="shared" si="65"/>
        <v>-0.11790766257387711</v>
      </c>
      <c r="J712" s="128">
        <f t="shared" si="66"/>
        <v>98.762822813943146</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0.27084374999999994</v>
      </c>
      <c r="F713" s="128">
        <f t="shared" ref="F713:F776" si="68">SUMPRODUCT($K$2:$AI$2,$K713:$AI713)</f>
        <v>34.667999999999992</v>
      </c>
      <c r="G713" s="122">
        <f t="shared" ref="G713:G776" si="69">SUMPRODUCT($K$3:$AI$3,$K713:$AI713)/$J$3</f>
        <v>0.26167490518588216</v>
      </c>
      <c r="H713" s="128">
        <f t="shared" ref="H713:H776" si="70">SUMPRODUCT($K$3:$AI$3,$K713:$AI713)</f>
        <v>90109.847000000009</v>
      </c>
      <c r="I713" s="122">
        <f t="shared" ref="I713:I776" si="71">CORREL($K$4:$AI$4,$K713:$AI713)</f>
        <v>0.31818705127467301</v>
      </c>
      <c r="J713" s="128">
        <f t="shared" si="66"/>
        <v>103.50390680665562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0.10571875</v>
      </c>
      <c r="F714" s="128">
        <f t="shared" si="68"/>
        <v>13.532</v>
      </c>
      <c r="G714" s="122">
        <f t="shared" si="69"/>
        <v>0.13033759343473947</v>
      </c>
      <c r="H714" s="128">
        <f t="shared" si="70"/>
        <v>44882.793000000012</v>
      </c>
      <c r="I714" s="122">
        <f t="shared" si="71"/>
        <v>-0.39175256895929789</v>
      </c>
      <c r="J714" s="128">
        <f t="shared" ref="J714:J777" si="72">$E714/$G714*100</f>
        <v>81.11147920874707</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0.32413281249999998</v>
      </c>
      <c r="F715" s="128">
        <f t="shared" si="68"/>
        <v>41.488999999999997</v>
      </c>
      <c r="G715" s="122">
        <f t="shared" si="69"/>
        <v>0.32266527857636534</v>
      </c>
      <c r="H715" s="128">
        <f t="shared" si="70"/>
        <v>111112.37000000001</v>
      </c>
      <c r="I715" s="122">
        <f t="shared" si="71"/>
        <v>1.2536550884557129E-2</v>
      </c>
      <c r="J715" s="128">
        <f t="shared" si="72"/>
        <v>100.45481618912004</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0.19405468750000002</v>
      </c>
      <c r="F716" s="128">
        <f t="shared" si="68"/>
        <v>24.839000000000002</v>
      </c>
      <c r="G716" s="122">
        <f t="shared" si="69"/>
        <v>0.20440495356576585</v>
      </c>
      <c r="H716" s="128">
        <f t="shared" si="70"/>
        <v>70388.481</v>
      </c>
      <c r="I716" s="122">
        <f t="shared" si="71"/>
        <v>-0.37044389073424283</v>
      </c>
      <c r="J716" s="128">
        <f t="shared" si="72"/>
        <v>94.936391762915022</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0.26988281250000001</v>
      </c>
      <c r="F717" s="128">
        <f t="shared" si="68"/>
        <v>34.545000000000002</v>
      </c>
      <c r="G717" s="122">
        <f t="shared" si="69"/>
        <v>0.29489868392777285</v>
      </c>
      <c r="H717" s="128">
        <f t="shared" si="70"/>
        <v>101550.72100000001</v>
      </c>
      <c r="I717" s="122">
        <f t="shared" si="71"/>
        <v>-0.50193998405772744</v>
      </c>
      <c r="J717" s="128">
        <f t="shared" si="72"/>
        <v>91.517130190414903</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6.3015625000000006E-2</v>
      </c>
      <c r="F718" s="128">
        <f t="shared" si="68"/>
        <v>8.0660000000000007</v>
      </c>
      <c r="G718" s="122">
        <f t="shared" si="69"/>
        <v>7.6902177385163098E-2</v>
      </c>
      <c r="H718" s="128">
        <f t="shared" si="70"/>
        <v>26481.879999999994</v>
      </c>
      <c r="I718" s="122">
        <f t="shared" si="71"/>
        <v>-0.51422679094327173</v>
      </c>
      <c r="J718" s="128">
        <f t="shared" si="72"/>
        <v>81.94257580560749</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0.08</v>
      </c>
      <c r="F719" s="128">
        <f t="shared" si="68"/>
        <v>10.24</v>
      </c>
      <c r="G719" s="122">
        <f t="shared" si="69"/>
        <v>8.5989235040277848E-2</v>
      </c>
      <c r="H719" s="128">
        <f t="shared" si="70"/>
        <v>29611.080999999998</v>
      </c>
      <c r="I719" s="122">
        <f t="shared" si="71"/>
        <v>-0.26929760873638925</v>
      </c>
      <c r="J719" s="128">
        <f t="shared" si="72"/>
        <v>93.034901360068559</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0.34253906249999999</v>
      </c>
      <c r="F720" s="128">
        <f t="shared" si="68"/>
        <v>43.844999999999999</v>
      </c>
      <c r="G720" s="122">
        <f t="shared" si="69"/>
        <v>0.33239118301302711</v>
      </c>
      <c r="H720" s="128">
        <f t="shared" si="70"/>
        <v>114461.56299999999</v>
      </c>
      <c r="I720" s="122">
        <f t="shared" si="71"/>
        <v>0.12414287246905817</v>
      </c>
      <c r="J720" s="128">
        <f t="shared" si="72"/>
        <v>103.05299298103678</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9.8562499999999997E-2</v>
      </c>
      <c r="F721" s="128">
        <f t="shared" si="68"/>
        <v>12.616</v>
      </c>
      <c r="G721" s="122">
        <f t="shared" si="69"/>
        <v>0.10871947508116554</v>
      </c>
      <c r="H721" s="128">
        <f t="shared" si="70"/>
        <v>37438.421000000002</v>
      </c>
      <c r="I721" s="122">
        <f t="shared" si="71"/>
        <v>-0.4396894163768133</v>
      </c>
      <c r="J721" s="128">
        <f t="shared" si="72"/>
        <v>90.657630499427299</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0.3446328125</v>
      </c>
      <c r="F722" s="128">
        <f t="shared" si="68"/>
        <v>44.113</v>
      </c>
      <c r="G722" s="122">
        <f t="shared" si="69"/>
        <v>0.34678180556281551</v>
      </c>
      <c r="H722" s="128">
        <f t="shared" si="70"/>
        <v>119417.08900000002</v>
      </c>
      <c r="I722" s="122">
        <f t="shared" si="71"/>
        <v>-9.8146264625923629E-2</v>
      </c>
      <c r="J722" s="128">
        <f t="shared" si="72"/>
        <v>99.380303975484594</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0.40328125000000004</v>
      </c>
      <c r="F723" s="128">
        <f t="shared" si="68"/>
        <v>51.620000000000005</v>
      </c>
      <c r="G723" s="122">
        <f t="shared" si="69"/>
        <v>0.40003551246086921</v>
      </c>
      <c r="H723" s="128">
        <f t="shared" si="70"/>
        <v>137755.429</v>
      </c>
      <c r="I723" s="122">
        <f t="shared" si="71"/>
        <v>0.19544991818582474</v>
      </c>
      <c r="J723" s="128">
        <f t="shared" si="72"/>
        <v>100.81136235109835</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0.18085937499999999</v>
      </c>
      <c r="F724" s="128">
        <f t="shared" si="68"/>
        <v>23.15</v>
      </c>
      <c r="G724" s="122">
        <f t="shared" si="69"/>
        <v>0.19531317117650818</v>
      </c>
      <c r="H724" s="128">
        <f t="shared" si="70"/>
        <v>67257.653000000006</v>
      </c>
      <c r="I724" s="122">
        <f t="shared" si="71"/>
        <v>-0.31439948478160551</v>
      </c>
      <c r="J724" s="128">
        <f t="shared" si="72"/>
        <v>92.599681788256859</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0.11862500000000001</v>
      </c>
      <c r="F725" s="128">
        <f t="shared" si="68"/>
        <v>15.184000000000001</v>
      </c>
      <c r="G725" s="122">
        <f t="shared" si="69"/>
        <v>0.11846041329081942</v>
      </c>
      <c r="H725" s="128">
        <f t="shared" si="70"/>
        <v>40792.790999999997</v>
      </c>
      <c r="I725" s="122">
        <f t="shared" si="71"/>
        <v>-5.9120556174646399E-2</v>
      </c>
      <c r="J725" s="128">
        <f t="shared" si="72"/>
        <v>100.13893815208674</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5.7507812499999991E-2</v>
      </c>
      <c r="F726" s="128">
        <f t="shared" si="68"/>
        <v>7.3609999999999989</v>
      </c>
      <c r="G726" s="122">
        <f t="shared" si="69"/>
        <v>6.4378611793540458E-2</v>
      </c>
      <c r="H726" s="128">
        <f t="shared" si="70"/>
        <v>22169.290000000005</v>
      </c>
      <c r="I726" s="122">
        <f t="shared" si="71"/>
        <v>-0.29321624343378744</v>
      </c>
      <c r="J726" s="128">
        <f t="shared" si="72"/>
        <v>89.327512504347197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0.2493828125</v>
      </c>
      <c r="F727" s="128">
        <f t="shared" si="68"/>
        <v>31.920999999999999</v>
      </c>
      <c r="G727" s="122">
        <f t="shared" si="69"/>
        <v>0.249816336487028</v>
      </c>
      <c r="H727" s="128">
        <f t="shared" si="70"/>
        <v>86026.253999999986</v>
      </c>
      <c r="I727" s="122">
        <f t="shared" si="71"/>
        <v>5.968995631231467E-2</v>
      </c>
      <c r="J727" s="128">
        <f t="shared" si="72"/>
        <v>99.826462915466493</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0.120421875</v>
      </c>
      <c r="F728" s="128">
        <f t="shared" si="68"/>
        <v>15.414</v>
      </c>
      <c r="G728" s="122">
        <f t="shared" si="69"/>
        <v>0.14509936461473236</v>
      </c>
      <c r="H728" s="128">
        <f t="shared" si="70"/>
        <v>49966.127000000008</v>
      </c>
      <c r="I728" s="122">
        <f t="shared" si="71"/>
        <v>-0.58319738690310374</v>
      </c>
      <c r="J728" s="128">
        <f t="shared" si="72"/>
        <v>82.992696294531683</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0.17183593749999998</v>
      </c>
      <c r="F729" s="128">
        <f t="shared" si="68"/>
        <v>21.994999999999997</v>
      </c>
      <c r="G729" s="122">
        <f t="shared" si="69"/>
        <v>0.18565456879178069</v>
      </c>
      <c r="H729" s="128">
        <f t="shared" si="70"/>
        <v>63931.636000000013</v>
      </c>
      <c r="I729" s="122">
        <f t="shared" si="71"/>
        <v>-0.36728507664741361</v>
      </c>
      <c r="J729" s="128">
        <f t="shared" si="72"/>
        <v>92.556805156096715</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0.3299609375</v>
      </c>
      <c r="F730" s="128">
        <f t="shared" si="68"/>
        <v>42.234999999999999</v>
      </c>
      <c r="G730" s="122">
        <f t="shared" si="69"/>
        <v>0.33010140609481986</v>
      </c>
      <c r="H730" s="128">
        <f t="shared" si="70"/>
        <v>113673.05999999998</v>
      </c>
      <c r="I730" s="122">
        <f t="shared" si="71"/>
        <v>4.7349094806412098E-2</v>
      </c>
      <c r="J730" s="128">
        <f t="shared" si="72"/>
        <v>99.957446835358368</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0.14804687499999999</v>
      </c>
      <c r="F731" s="128">
        <f t="shared" si="68"/>
        <v>18.95</v>
      </c>
      <c r="G731" s="122">
        <f t="shared" si="69"/>
        <v>0.15976067929306126</v>
      </c>
      <c r="H731" s="128">
        <f t="shared" si="70"/>
        <v>55014.867999999988</v>
      </c>
      <c r="I731" s="122">
        <f t="shared" si="71"/>
        <v>-0.28092688280193073</v>
      </c>
      <c r="J731" s="128">
        <f t="shared" si="72"/>
        <v>92.667905303798975</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0.11199218749999999</v>
      </c>
      <c r="F732" s="128">
        <f t="shared" si="68"/>
        <v>14.334999999999999</v>
      </c>
      <c r="G732" s="122">
        <f t="shared" si="69"/>
        <v>0.12491124353144115</v>
      </c>
      <c r="H732" s="128">
        <f t="shared" si="70"/>
        <v>43014.186000000009</v>
      </c>
      <c r="I732" s="122">
        <f t="shared" si="71"/>
        <v>-0.31575470592881155</v>
      </c>
      <c r="J732" s="128">
        <f t="shared" si="72"/>
        <v>89.657411401729163</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6.8500000000000005E-2</v>
      </c>
      <c r="F733" s="128">
        <f t="shared" si="68"/>
        <v>8.7680000000000007</v>
      </c>
      <c r="G733" s="122">
        <f t="shared" si="69"/>
        <v>8.393962678375412E-2</v>
      </c>
      <c r="H733" s="128">
        <f t="shared" si="70"/>
        <v>28905.281999999999</v>
      </c>
      <c r="I733" s="122">
        <f t="shared" si="71"/>
        <v>-0.35392401823608505</v>
      </c>
      <c r="J733" s="128">
        <f t="shared" si="72"/>
        <v>81.606271822568615</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0.28540624999999997</v>
      </c>
      <c r="F734" s="128">
        <f t="shared" si="68"/>
        <v>36.531999999999996</v>
      </c>
      <c r="G734" s="122">
        <f t="shared" si="69"/>
        <v>0.28311022830891108</v>
      </c>
      <c r="H734" s="128">
        <f t="shared" si="70"/>
        <v>97491.272000000012</v>
      </c>
      <c r="I734" s="122">
        <f t="shared" si="71"/>
        <v>0.15588713306481553</v>
      </c>
      <c r="J734" s="128">
        <f t="shared" si="72"/>
        <v>100.81099920154904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0.11296093750000001</v>
      </c>
      <c r="F735" s="128">
        <f t="shared" si="68"/>
        <v>14.459000000000001</v>
      </c>
      <c r="G735" s="122">
        <f t="shared" si="69"/>
        <v>0.13266585936728637</v>
      </c>
      <c r="H735" s="128">
        <f t="shared" si="70"/>
        <v>45684.549999999996</v>
      </c>
      <c r="I735" s="122">
        <f t="shared" si="71"/>
        <v>-0.49695468757291905</v>
      </c>
      <c r="J735" s="128">
        <f t="shared" si="72"/>
        <v>85.146953435297064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0.15860156250000002</v>
      </c>
      <c r="F736" s="128">
        <f t="shared" si="68"/>
        <v>20.301000000000002</v>
      </c>
      <c r="G736" s="122">
        <f t="shared" si="69"/>
        <v>0.15792262122558501</v>
      </c>
      <c r="H736" s="128">
        <f t="shared" si="70"/>
        <v>54381.918000000005</v>
      </c>
      <c r="I736" s="122">
        <f t="shared" si="71"/>
        <v>-0.10623807117341877</v>
      </c>
      <c r="J736" s="128">
        <f t="shared" si="72"/>
        <v>100.42992021608174</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0.3369375</v>
      </c>
      <c r="F737" s="128">
        <f t="shared" si="68"/>
        <v>43.128</v>
      </c>
      <c r="G737" s="122">
        <f t="shared" si="69"/>
        <v>0.34068084377305013</v>
      </c>
      <c r="H737" s="128">
        <f t="shared" si="70"/>
        <v>117316.174</v>
      </c>
      <c r="I737" s="122">
        <f t="shared" si="71"/>
        <v>-0.33455293335961905</v>
      </c>
      <c r="J737" s="128">
        <f t="shared" si="72"/>
        <v>98.901216830511373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0.12171875</v>
      </c>
      <c r="F738" s="128">
        <f t="shared" si="68"/>
        <v>15.58</v>
      </c>
      <c r="G738" s="122">
        <f t="shared" si="69"/>
        <v>0.13522699051568426</v>
      </c>
      <c r="H738" s="128">
        <f t="shared" si="70"/>
        <v>46566.495999999999</v>
      </c>
      <c r="I738" s="122">
        <f t="shared" si="71"/>
        <v>-0.37861055795976245</v>
      </c>
      <c r="J738" s="128">
        <f t="shared" si="72"/>
        <v>90.010692048849876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0.15650781250000001</v>
      </c>
      <c r="F739" s="128">
        <f t="shared" si="68"/>
        <v>20.033000000000001</v>
      </c>
      <c r="G739" s="122">
        <f t="shared" si="69"/>
        <v>0.15750277908455737</v>
      </c>
      <c r="H739" s="128">
        <f t="shared" si="70"/>
        <v>54237.342000000004</v>
      </c>
      <c r="I739" s="122">
        <f t="shared" si="71"/>
        <v>-6.7727605602607058E-2</v>
      </c>
      <c r="J739" s="128">
        <f t="shared" si="72"/>
        <v>99.368286330983906</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9.1789062500000004E-2</v>
      </c>
      <c r="F740" s="128">
        <f t="shared" si="68"/>
        <v>11.749000000000001</v>
      </c>
      <c r="G740" s="122">
        <f t="shared" si="69"/>
        <v>0.10502448614523258</v>
      </c>
      <c r="H740" s="128">
        <f t="shared" si="70"/>
        <v>36166.021999999997</v>
      </c>
      <c r="I740" s="122">
        <f t="shared" si="71"/>
        <v>-0.43669265690055675</v>
      </c>
      <c r="J740" s="128">
        <f t="shared" si="72"/>
        <v>87.39777348024343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0.24285937499999999</v>
      </c>
      <c r="F741" s="128">
        <f t="shared" si="68"/>
        <v>31.085999999999999</v>
      </c>
      <c r="G741" s="122">
        <f t="shared" si="69"/>
        <v>0.24550224766086448</v>
      </c>
      <c r="H741" s="128">
        <f t="shared" si="70"/>
        <v>84540.662999999971</v>
      </c>
      <c r="I741" s="122">
        <f t="shared" si="71"/>
        <v>-0.11273697222378971</v>
      </c>
      <c r="J741" s="128">
        <f t="shared" si="72"/>
        <v>98.923483313881775</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0.10350781249999999</v>
      </c>
      <c r="F742" s="128">
        <f t="shared" si="68"/>
        <v>13.248999999999999</v>
      </c>
      <c r="G742" s="122">
        <f t="shared" si="69"/>
        <v>0.12313273105314818</v>
      </c>
      <c r="H742" s="128">
        <f t="shared" si="70"/>
        <v>42401.741000000002</v>
      </c>
      <c r="I742" s="122">
        <f t="shared" si="71"/>
        <v>-0.43569465965872972</v>
      </c>
      <c r="J742" s="128">
        <f t="shared" si="72"/>
        <v>84.061980608001434</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0.16551562500000003</v>
      </c>
      <c r="F743" s="128">
        <f t="shared" si="68"/>
        <v>21.186000000000003</v>
      </c>
      <c r="G743" s="122">
        <f t="shared" si="69"/>
        <v>0.16365345948112139</v>
      </c>
      <c r="H743" s="128">
        <f t="shared" si="70"/>
        <v>56355.377999999997</v>
      </c>
      <c r="I743" s="122">
        <f t="shared" si="71"/>
        <v>-5.5627502187220309E-3</v>
      </c>
      <c r="J743" s="128">
        <f t="shared" si="72"/>
        <v>101.13787116067256</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0.25514062500000001</v>
      </c>
      <c r="F744" s="128">
        <f t="shared" si="68"/>
        <v>32.658000000000001</v>
      </c>
      <c r="G744" s="122">
        <f t="shared" si="69"/>
        <v>0.25539419150999837</v>
      </c>
      <c r="H744" s="128">
        <f t="shared" si="70"/>
        <v>87947.033000000025</v>
      </c>
      <c r="I744" s="122">
        <f t="shared" si="71"/>
        <v>-8.4805572860318493E-2</v>
      </c>
      <c r="J744" s="128">
        <f t="shared" si="72"/>
        <v>99.900715631589293</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0.10976562500000001</v>
      </c>
      <c r="F745" s="128">
        <f t="shared" si="68"/>
        <v>14.05</v>
      </c>
      <c r="G745" s="122">
        <f t="shared" si="69"/>
        <v>0.11397156738045872</v>
      </c>
      <c r="H745" s="128">
        <f t="shared" si="70"/>
        <v>39247.021000000001</v>
      </c>
      <c r="I745" s="122">
        <f t="shared" si="71"/>
        <v>-0.2791096229889718</v>
      </c>
      <c r="J745" s="128">
        <f t="shared" si="72"/>
        <v>96.3096564545625</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6.2640624999999991E-2</v>
      </c>
      <c r="F746" s="128">
        <f t="shared" si="68"/>
        <v>8.0179999999999989</v>
      </c>
      <c r="G746" s="122">
        <f t="shared" si="69"/>
        <v>7.5809506385796185E-2</v>
      </c>
      <c r="H746" s="128">
        <f t="shared" si="70"/>
        <v>26105.61</v>
      </c>
      <c r="I746" s="122">
        <f t="shared" si="71"/>
        <v>-0.3978909595410024</v>
      </c>
      <c r="J746" s="128">
        <f t="shared" si="72"/>
        <v>82.628984129273348</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4.8125000000000001E-2</v>
      </c>
      <c r="F747" s="128">
        <f t="shared" si="68"/>
        <v>6.16</v>
      </c>
      <c r="G747" s="122">
        <f t="shared" si="69"/>
        <v>6.6339382270776348E-2</v>
      </c>
      <c r="H747" s="128">
        <f t="shared" si="70"/>
        <v>22844.496999999999</v>
      </c>
      <c r="I747" s="122">
        <f t="shared" si="71"/>
        <v>-0.45917765343501604</v>
      </c>
      <c r="J747" s="128">
        <f t="shared" si="72"/>
        <v>72.543636001265426</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0.314953125</v>
      </c>
      <c r="F748" s="128">
        <f t="shared" si="68"/>
        <v>40.314</v>
      </c>
      <c r="G748" s="122">
        <f t="shared" si="69"/>
        <v>0.31187081757937957</v>
      </c>
      <c r="H748" s="128">
        <f t="shared" si="70"/>
        <v>107395.211</v>
      </c>
      <c r="I748" s="122">
        <f t="shared" si="71"/>
        <v>0.16671737602124412</v>
      </c>
      <c r="J748" s="128">
        <f t="shared" si="72"/>
        <v>100.9883282586502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0.13161718750000001</v>
      </c>
      <c r="F749" s="128">
        <f t="shared" si="68"/>
        <v>16.847000000000001</v>
      </c>
      <c r="G749" s="122">
        <f t="shared" si="69"/>
        <v>0.14079967069154778</v>
      </c>
      <c r="H749" s="128">
        <f t="shared" si="70"/>
        <v>48485.493000000009</v>
      </c>
      <c r="I749" s="122">
        <f t="shared" si="71"/>
        <v>-0.24816502302811891</v>
      </c>
      <c r="J749" s="128">
        <f t="shared" si="72"/>
        <v>93.478334752881636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0.36408593750000001</v>
      </c>
      <c r="F750" s="128">
        <f t="shared" si="68"/>
        <v>46.603000000000002</v>
      </c>
      <c r="G750" s="122">
        <f t="shared" si="69"/>
        <v>0.3586770279766987</v>
      </c>
      <c r="H750" s="128">
        <f t="shared" si="70"/>
        <v>123513.304</v>
      </c>
      <c r="I750" s="122">
        <f t="shared" si="71"/>
        <v>0.21021211471552986</v>
      </c>
      <c r="J750" s="128">
        <f t="shared" si="72"/>
        <v>101.508016711807</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47.36</v>
      </c>
      <c r="G751" s="122">
        <f t="shared" si="69"/>
        <v>0.36997343171931535</v>
      </c>
      <c r="H751" s="128">
        <f t="shared" si="70"/>
        <v>127403.31099999999</v>
      </c>
      <c r="I751" s="122">
        <f t="shared" si="71"/>
        <v>0.111172311527947</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0.19896875000000003</v>
      </c>
      <c r="F752" s="128">
        <f t="shared" si="68"/>
        <v>25.468000000000004</v>
      </c>
      <c r="G752" s="122">
        <f t="shared" si="69"/>
        <v>0.20203560538741661</v>
      </c>
      <c r="H752" s="128">
        <f t="shared" si="70"/>
        <v>69572.577000000005</v>
      </c>
      <c r="I752" s="122">
        <f t="shared" si="71"/>
        <v>-9.8700148051001441E-2</v>
      </c>
      <c r="J752" s="128">
        <f t="shared" si="72"/>
        <v>98.482022323968252</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0.1473671875</v>
      </c>
      <c r="F753" s="128">
        <f t="shared" si="68"/>
        <v>18.863</v>
      </c>
      <c r="G753" s="122">
        <f t="shared" si="69"/>
        <v>0.13717821279017764</v>
      </c>
      <c r="H753" s="128">
        <f t="shared" si="70"/>
        <v>47238.414999999994</v>
      </c>
      <c r="I753" s="122">
        <f t="shared" si="71"/>
        <v>0.48466468966903808</v>
      </c>
      <c r="J753" s="128">
        <f t="shared" si="72"/>
        <v>107.42754589273372</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6.5671874999999991E-2</v>
      </c>
      <c r="F754" s="128">
        <f t="shared" si="68"/>
        <v>8.4059999999999988</v>
      </c>
      <c r="G754" s="122">
        <f t="shared" si="69"/>
        <v>7.4226403916853992E-2</v>
      </c>
      <c r="H754" s="128">
        <f t="shared" si="70"/>
        <v>25560.456000000006</v>
      </c>
      <c r="I754" s="122">
        <f t="shared" si="71"/>
        <v>-0.41283902588023808</v>
      </c>
      <c r="J754" s="128">
        <f t="shared" si="72"/>
        <v>88.475086403974913</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0.29114062499999999</v>
      </c>
      <c r="F755" s="128">
        <f t="shared" si="68"/>
        <v>37.265999999999998</v>
      </c>
      <c r="G755" s="122">
        <f t="shared" si="69"/>
        <v>0.2921212168731378</v>
      </c>
      <c r="H755" s="128">
        <f t="shared" si="70"/>
        <v>100594.27799999999</v>
      </c>
      <c r="I755" s="122">
        <f t="shared" si="71"/>
        <v>-8.5550170663624858E-2</v>
      </c>
      <c r="J755" s="128">
        <f t="shared" si="72"/>
        <v>99.664320214863523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0.17922656249999999</v>
      </c>
      <c r="F756" s="128">
        <f t="shared" si="68"/>
        <v>22.940999999999999</v>
      </c>
      <c r="G756" s="122">
        <f t="shared" si="69"/>
        <v>0.19378257511078587</v>
      </c>
      <c r="H756" s="128">
        <f t="shared" si="70"/>
        <v>66730.58</v>
      </c>
      <c r="I756" s="122">
        <f t="shared" si="71"/>
        <v>-0.31798507063461517</v>
      </c>
      <c r="J756" s="128">
        <f t="shared" si="72"/>
        <v>92.48848220617144</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0.25564062500000007</v>
      </c>
      <c r="F757" s="128">
        <f t="shared" si="68"/>
        <v>32.722000000000008</v>
      </c>
      <c r="G757" s="122">
        <f t="shared" si="69"/>
        <v>0.26261995655683912</v>
      </c>
      <c r="H757" s="128">
        <f t="shared" si="70"/>
        <v>90435.28300000001</v>
      </c>
      <c r="I757" s="122">
        <f t="shared" si="71"/>
        <v>-0.19462292512437193</v>
      </c>
      <c r="J757" s="128">
        <f t="shared" si="72"/>
        <v>97.342421479180885</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0.28989843750000005</v>
      </c>
      <c r="F758" s="128">
        <f t="shared" si="68"/>
        <v>37.107000000000006</v>
      </c>
      <c r="G758" s="122">
        <f t="shared" si="69"/>
        <v>0.28706151737436036</v>
      </c>
      <c r="H758" s="128">
        <f t="shared" si="70"/>
        <v>98851.93</v>
      </c>
      <c r="I758" s="122">
        <f t="shared" si="71"/>
        <v>-2.3562596896744767E-2</v>
      </c>
      <c r="J758" s="128">
        <f t="shared" si="72"/>
        <v>100.98826208109951</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0.18809374999999998</v>
      </c>
      <c r="F759" s="128">
        <f t="shared" si="68"/>
        <v>24.075999999999997</v>
      </c>
      <c r="G759" s="122">
        <f t="shared" si="69"/>
        <v>0.19035216838290381</v>
      </c>
      <c r="H759" s="128">
        <f t="shared" si="70"/>
        <v>65549.291999999987</v>
      </c>
      <c r="I759" s="122">
        <f t="shared" si="71"/>
        <v>-0.11611997128730246</v>
      </c>
      <c r="J759" s="128">
        <f t="shared" si="72"/>
        <v>98.813557837512576</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0.12380468749999998</v>
      </c>
      <c r="F760" s="128">
        <f t="shared" si="68"/>
        <v>15.846999999999998</v>
      </c>
      <c r="G760" s="122">
        <f t="shared" si="69"/>
        <v>0.12405006708135138</v>
      </c>
      <c r="H760" s="128">
        <f t="shared" si="70"/>
        <v>42717.633000000002</v>
      </c>
      <c r="I760" s="122">
        <f t="shared" si="71"/>
        <v>-0.1084825234135194</v>
      </c>
      <c r="J760" s="128">
        <f t="shared" si="72"/>
        <v>99.802193108698205</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7.7085937500000007E-2</v>
      </c>
      <c r="F761" s="128">
        <f t="shared" si="68"/>
        <v>9.8670000000000009</v>
      </c>
      <c r="G761" s="122">
        <f t="shared" si="69"/>
        <v>8.3479776860128127E-2</v>
      </c>
      <c r="H761" s="128">
        <f t="shared" si="70"/>
        <v>28746.929000000004</v>
      </c>
      <c r="I761" s="122">
        <f t="shared" si="71"/>
        <v>-0.41777041634073131</v>
      </c>
      <c r="J761" s="128">
        <f t="shared" si="72"/>
        <v>92.340852358959808</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0.33245312499999996</v>
      </c>
      <c r="F762" s="128">
        <f t="shared" si="68"/>
        <v>42.553999999999995</v>
      </c>
      <c r="G762" s="122">
        <f t="shared" si="69"/>
        <v>0.33017960959234283</v>
      </c>
      <c r="H762" s="128">
        <f t="shared" si="70"/>
        <v>113699.98999999999</v>
      </c>
      <c r="I762" s="122">
        <f t="shared" si="71"/>
        <v>-1.8051323795637106E-2</v>
      </c>
      <c r="J762" s="128">
        <f t="shared" si="72"/>
        <v>100.68856929428929</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0.13709374999999999</v>
      </c>
      <c r="F763" s="128">
        <f t="shared" si="68"/>
        <v>17.547999999999998</v>
      </c>
      <c r="G763" s="122">
        <f t="shared" si="69"/>
        <v>0.15290134395019137</v>
      </c>
      <c r="H763" s="128">
        <f t="shared" si="70"/>
        <v>52652.800999999999</v>
      </c>
      <c r="I763" s="122">
        <f t="shared" si="71"/>
        <v>-0.31788907230699193</v>
      </c>
      <c r="J763" s="128">
        <f t="shared" si="72"/>
        <v>89.661572918979175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0.20248437499999999</v>
      </c>
      <c r="F764" s="128">
        <f t="shared" si="68"/>
        <v>25.917999999999999</v>
      </c>
      <c r="G764" s="122">
        <f t="shared" si="69"/>
        <v>0.21602269440524099</v>
      </c>
      <c r="H764" s="128">
        <f t="shared" si="70"/>
        <v>74389.142999999982</v>
      </c>
      <c r="I764" s="122">
        <f t="shared" si="71"/>
        <v>-0.28219940291999329</v>
      </c>
      <c r="J764" s="128">
        <f t="shared" si="72"/>
        <v>93.732917996178571</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0.31529687500000003</v>
      </c>
      <c r="F765" s="128">
        <f t="shared" si="68"/>
        <v>40.358000000000004</v>
      </c>
      <c r="G765" s="122">
        <f t="shared" si="69"/>
        <v>0.32671957962353132</v>
      </c>
      <c r="H765" s="128">
        <f t="shared" si="70"/>
        <v>112508.50099999999</v>
      </c>
      <c r="I765" s="122">
        <f t="shared" si="71"/>
        <v>-0.47683787247222226</v>
      </c>
      <c r="J765" s="128">
        <f t="shared" si="72"/>
        <v>96.503819992455519</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0.15728125000000001</v>
      </c>
      <c r="F766" s="128">
        <f t="shared" si="68"/>
        <v>20.132000000000001</v>
      </c>
      <c r="G766" s="122">
        <f t="shared" si="69"/>
        <v>0.16646938941450468</v>
      </c>
      <c r="H766" s="128">
        <f t="shared" si="70"/>
        <v>57325.065999999999</v>
      </c>
      <c r="I766" s="122">
        <f t="shared" si="71"/>
        <v>-0.2088874925425642</v>
      </c>
      <c r="J766" s="128">
        <f t="shared" si="72"/>
        <v>94.480583219040696</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0.19294531249999999</v>
      </c>
      <c r="F767" s="128">
        <f t="shared" si="68"/>
        <v>24.696999999999999</v>
      </c>
      <c r="G767" s="122">
        <f t="shared" si="69"/>
        <v>0.19341597407349329</v>
      </c>
      <c r="H767" s="128">
        <f t="shared" si="70"/>
        <v>66604.338000000003</v>
      </c>
      <c r="I767" s="122">
        <f t="shared" si="71"/>
        <v>-1.3005478636695249E-2</v>
      </c>
      <c r="J767" s="128">
        <f t="shared" si="72"/>
        <v>99.756658375427435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8.5656250000000003E-2</v>
      </c>
      <c r="F768" s="128">
        <f t="shared" si="68"/>
        <v>10.964</v>
      </c>
      <c r="G768" s="122">
        <f t="shared" si="69"/>
        <v>8.8614203822765844E-2</v>
      </c>
      <c r="H768" s="128">
        <f t="shared" si="70"/>
        <v>30515.01</v>
      </c>
      <c r="I768" s="122">
        <f t="shared" si="71"/>
        <v>-0.12414776313605884</v>
      </c>
      <c r="J768" s="128">
        <f t="shared" si="72"/>
        <v>96.661986797644829</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0.30621093749999995</v>
      </c>
      <c r="F769" s="128">
        <f t="shared" si="68"/>
        <v>39.194999999999993</v>
      </c>
      <c r="G769" s="122">
        <f t="shared" si="69"/>
        <v>0.31057015954326606</v>
      </c>
      <c r="H769" s="128">
        <f t="shared" si="70"/>
        <v>106947.319</v>
      </c>
      <c r="I769" s="122">
        <f t="shared" si="71"/>
        <v>-0.14037491597101689</v>
      </c>
      <c r="J769" s="128">
        <f t="shared" si="72"/>
        <v>98.596380911264319</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0.12153906249999999</v>
      </c>
      <c r="F770" s="128">
        <f t="shared" si="68"/>
        <v>15.556999999999999</v>
      </c>
      <c r="G770" s="122">
        <f t="shared" si="69"/>
        <v>0.14265029417060157</v>
      </c>
      <c r="H770" s="128">
        <f t="shared" si="70"/>
        <v>49122.770000000011</v>
      </c>
      <c r="I770" s="122">
        <f t="shared" si="71"/>
        <v>-0.60207946793605127</v>
      </c>
      <c r="J770" s="128">
        <f t="shared" si="72"/>
        <v>85.200709333726465</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0.20476562499999995</v>
      </c>
      <c r="F771" s="128">
        <f t="shared" si="68"/>
        <v>26.209999999999994</v>
      </c>
      <c r="G771" s="122">
        <f t="shared" si="69"/>
        <v>0.22431416432898318</v>
      </c>
      <c r="H771" s="128">
        <f t="shared" si="70"/>
        <v>77244.376999999993</v>
      </c>
      <c r="I771" s="122">
        <f t="shared" si="71"/>
        <v>-0.35198448359741807</v>
      </c>
      <c r="J771" s="128">
        <f t="shared" si="72"/>
        <v>91.285196194604552</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0.22940625000000003</v>
      </c>
      <c r="F772" s="128">
        <f t="shared" si="68"/>
        <v>29.364000000000004</v>
      </c>
      <c r="G772" s="122">
        <f t="shared" si="69"/>
        <v>0.23077428432038752</v>
      </c>
      <c r="H772" s="128">
        <f t="shared" si="70"/>
        <v>79468.971000000005</v>
      </c>
      <c r="I772" s="122">
        <f t="shared" si="71"/>
        <v>-0.14353307898266274</v>
      </c>
      <c r="J772" s="128">
        <f t="shared" si="72"/>
        <v>99.407198109435697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0.121671875</v>
      </c>
      <c r="F773" s="128">
        <f t="shared" si="68"/>
        <v>15.574</v>
      </c>
      <c r="G773" s="122">
        <f t="shared" si="69"/>
        <v>0.13210848012823864</v>
      </c>
      <c r="H773" s="128">
        <f t="shared" si="70"/>
        <v>45492.612000000001</v>
      </c>
      <c r="I773" s="122">
        <f t="shared" si="71"/>
        <v>-0.38944162333431026</v>
      </c>
      <c r="J773" s="128">
        <f t="shared" si="72"/>
        <v>92.099973356662829</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7.8320312499999989E-2</v>
      </c>
      <c r="F774" s="128">
        <f t="shared" si="68"/>
        <v>10.024999999999999</v>
      </c>
      <c r="G774" s="122">
        <f t="shared" si="69"/>
        <v>8.2399049826053117E-2</v>
      </c>
      <c r="H774" s="128">
        <f t="shared" si="70"/>
        <v>28374.772000000001</v>
      </c>
      <c r="I774" s="122">
        <f t="shared" si="71"/>
        <v>-0.28337283842765981</v>
      </c>
      <c r="J774" s="128">
        <f t="shared" si="72"/>
        <v>95.050018981209774</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6.2492187500000004E-2</v>
      </c>
      <c r="F775" s="128">
        <f t="shared" si="68"/>
        <v>7.9990000000000006</v>
      </c>
      <c r="G775" s="122">
        <f t="shared" si="69"/>
        <v>6.7763051823973894E-2</v>
      </c>
      <c r="H775" s="128">
        <f t="shared" si="70"/>
        <v>23334.749</v>
      </c>
      <c r="I775" s="122">
        <f t="shared" si="71"/>
        <v>-0.26339860794383113</v>
      </c>
      <c r="J775" s="128">
        <f t="shared" si="72"/>
        <v>92.221624938519795</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0.42578906250000004</v>
      </c>
      <c r="F776" s="128">
        <f t="shared" si="68"/>
        <v>54.501000000000005</v>
      </c>
      <c r="G776" s="122">
        <f t="shared" si="69"/>
        <v>0.41912293311030968</v>
      </c>
      <c r="H776" s="128">
        <f t="shared" si="70"/>
        <v>144328.33500000002</v>
      </c>
      <c r="I776" s="122">
        <f t="shared" si="71"/>
        <v>0.33118155434635632</v>
      </c>
      <c r="J776" s="128">
        <f t="shared" si="72"/>
        <v>101.59049502259899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0.17186718749999999</v>
      </c>
      <c r="F777" s="128">
        <f t="shared" ref="F777:F803" si="74">SUMPRODUCT($K$2:$AI$2,$K777:$AI777)</f>
        <v>21.998999999999999</v>
      </c>
      <c r="G777" s="122">
        <f t="shared" ref="G777:G803" si="75">SUMPRODUCT($K$3:$AI$3,$K777:$AI777)/$J$3</f>
        <v>0.19465673223796168</v>
      </c>
      <c r="H777" s="128">
        <f t="shared" ref="H777:H803" si="76">SUMPRODUCT($K$3:$AI$3,$K777:$AI777)</f>
        <v>67031.603000000003</v>
      </c>
      <c r="I777" s="122">
        <f t="shared" ref="I777:I803" si="77">CORREL($K$4:$AI$4,$K777:$AI777)</f>
        <v>-0.4656881084296331</v>
      </c>
      <c r="J777" s="128">
        <f t="shared" si="72"/>
        <v>88.292444614706582</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0.40113281249999999</v>
      </c>
      <c r="F778" s="128">
        <f t="shared" si="74"/>
        <v>51.344999999999999</v>
      </c>
      <c r="G778" s="122">
        <f t="shared" si="75"/>
        <v>0.39943902276119625</v>
      </c>
      <c r="H778" s="128">
        <f t="shared" si="76"/>
        <v>137550.02300000002</v>
      </c>
      <c r="I778" s="122">
        <f t="shared" si="77"/>
        <v>1.8539623004199923E-2</v>
      </c>
      <c r="J778" s="128">
        <f t="shared" ref="J778:J803" si="78">$E778/$G778*100</f>
        <v>100.42404212965852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0.46247656249999991</v>
      </c>
      <c r="F779" s="128">
        <f t="shared" si="74"/>
        <v>59.196999999999989</v>
      </c>
      <c r="G779" s="122">
        <f t="shared" si="75"/>
        <v>0.46212393787860301</v>
      </c>
      <c r="H779" s="128">
        <f t="shared" si="76"/>
        <v>159136.07499999998</v>
      </c>
      <c r="I779" s="122">
        <f t="shared" si="77"/>
        <v>5.2073570401866193E-2</v>
      </c>
      <c r="J779" s="128">
        <f t="shared" si="78"/>
        <v>100.0763052057021</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0.36920312499999997</v>
      </c>
      <c r="F780" s="128">
        <f t="shared" si="74"/>
        <v>47.257999999999996</v>
      </c>
      <c r="G780" s="122">
        <f t="shared" si="75"/>
        <v>0.38344459254612928</v>
      </c>
      <c r="H780" s="128">
        <f t="shared" si="76"/>
        <v>132042.21299999999</v>
      </c>
      <c r="I780" s="122">
        <f t="shared" si="77"/>
        <v>-0.26598366837593052</v>
      </c>
      <c r="J780" s="128">
        <f t="shared" si="78"/>
        <v>96.285912535220845</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0.15692187499999999</v>
      </c>
      <c r="F781" s="128">
        <f t="shared" si="74"/>
        <v>20.085999999999999</v>
      </c>
      <c r="G781" s="122">
        <f t="shared" si="75"/>
        <v>0.16460955459144261</v>
      </c>
      <c r="H781" s="128">
        <f t="shared" si="76"/>
        <v>56684.616999999991</v>
      </c>
      <c r="I781" s="122">
        <f t="shared" si="77"/>
        <v>-0.25835390137662234</v>
      </c>
      <c r="J781" s="128">
        <f t="shared" si="78"/>
        <v>95.329748865110972</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9.8898437500000019E-2</v>
      </c>
      <c r="F782" s="128">
        <f t="shared" si="74"/>
        <v>12.659000000000002</v>
      </c>
      <c r="G782" s="122">
        <f t="shared" si="75"/>
        <v>0.11289886687691299</v>
      </c>
      <c r="H782" s="128">
        <f t="shared" si="76"/>
        <v>38877.628000000004</v>
      </c>
      <c r="I782" s="122">
        <f t="shared" si="77"/>
        <v>-0.31080898384440897</v>
      </c>
      <c r="J782" s="128">
        <f t="shared" si="78"/>
        <v>87.599140926563223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0.39563281250000004</v>
      </c>
      <c r="F783" s="128">
        <f t="shared" si="74"/>
        <v>50.641000000000005</v>
      </c>
      <c r="G783" s="122">
        <f t="shared" si="75"/>
        <v>0.38827859669297654</v>
      </c>
      <c r="H783" s="128">
        <f t="shared" si="76"/>
        <v>133706.84100000001</v>
      </c>
      <c r="I783" s="122">
        <f t="shared" si="77"/>
        <v>0.34471291345884209</v>
      </c>
      <c r="J783" s="128">
        <f t="shared" si="78"/>
        <v>101.89405645061571</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0.24969531250000002</v>
      </c>
      <c r="F784" s="128">
        <f t="shared" si="74"/>
        <v>31.961000000000002</v>
      </c>
      <c r="G784" s="122">
        <f t="shared" si="75"/>
        <v>0.25858963055889511</v>
      </c>
      <c r="H784" s="128">
        <f t="shared" si="76"/>
        <v>89047.40800000001</v>
      </c>
      <c r="I784" s="122">
        <f t="shared" si="77"/>
        <v>-0.31531107557695681</v>
      </c>
      <c r="J784" s="128">
        <f t="shared" si="78"/>
        <v>96.560450610617437</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0.37203124999999998</v>
      </c>
      <c r="F785" s="128">
        <f t="shared" si="74"/>
        <v>47.62</v>
      </c>
      <c r="G785" s="122">
        <f t="shared" si="75"/>
        <v>0.37364267419371699</v>
      </c>
      <c r="H785" s="128">
        <f t="shared" si="76"/>
        <v>128666.844</v>
      </c>
      <c r="I785" s="122">
        <f t="shared" si="77"/>
        <v>-1.8148272959676338E-2</v>
      </c>
      <c r="J785" s="128">
        <f t="shared" si="78"/>
        <v>99.568725869657598</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0.36799218749999996</v>
      </c>
      <c r="F786" s="128">
        <f t="shared" si="74"/>
        <v>47.102999999999994</v>
      </c>
      <c r="G786" s="122">
        <f t="shared" si="75"/>
        <v>0.3685558517589253</v>
      </c>
      <c r="H786" s="128">
        <f t="shared" si="76"/>
        <v>126915.156</v>
      </c>
      <c r="I786" s="122">
        <f t="shared" si="77"/>
        <v>-1.7315428754860616E-2</v>
      </c>
      <c r="J786" s="128">
        <f t="shared" si="78"/>
        <v>99.847061373131027</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0.38796874999999997</v>
      </c>
      <c r="F787" s="128">
        <f t="shared" si="74"/>
        <v>49.66</v>
      </c>
      <c r="G787" s="122">
        <f t="shared" si="75"/>
        <v>0.39290110292195912</v>
      </c>
      <c r="H787" s="128">
        <f t="shared" si="76"/>
        <v>135298.63800000001</v>
      </c>
      <c r="I787" s="122">
        <f t="shared" si="77"/>
        <v>-0.15305948526077631</v>
      </c>
      <c r="J787" s="128">
        <f t="shared" si="78"/>
        <v>98.744632457053996</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0.12155468749999999</v>
      </c>
      <c r="F788" s="128">
        <f t="shared" si="74"/>
        <v>15.558999999999999</v>
      </c>
      <c r="G788" s="122">
        <f t="shared" si="75"/>
        <v>0.12711017894168281</v>
      </c>
      <c r="H788" s="128">
        <f t="shared" si="76"/>
        <v>43771.407000000007</v>
      </c>
      <c r="I788" s="122">
        <f t="shared" si="77"/>
        <v>-0.23209250134802437</v>
      </c>
      <c r="J788" s="128">
        <f t="shared" si="78"/>
        <v>95.629389016727274</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0.10563281250000001</v>
      </c>
      <c r="F789" s="128">
        <f t="shared" si="74"/>
        <v>13.521000000000001</v>
      </c>
      <c r="G789" s="122">
        <f t="shared" si="75"/>
        <v>0.11673594921564188</v>
      </c>
      <c r="H789" s="128">
        <f t="shared" si="76"/>
        <v>40198.958000000006</v>
      </c>
      <c r="I789" s="122">
        <f t="shared" si="77"/>
        <v>-0.2636371542064565</v>
      </c>
      <c r="J789" s="128">
        <f t="shared" si="78"/>
        <v>90.488673977258301</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0.44517968750000003</v>
      </c>
      <c r="F790" s="128">
        <f t="shared" si="74"/>
        <v>56.983000000000004</v>
      </c>
      <c r="G790" s="122">
        <f t="shared" si="75"/>
        <v>0.43871547343171929</v>
      </c>
      <c r="H790" s="128">
        <f t="shared" si="76"/>
        <v>151075.18299999999</v>
      </c>
      <c r="I790" s="122">
        <f t="shared" si="77"/>
        <v>0.49619726294736755</v>
      </c>
      <c r="J790" s="128">
        <f t="shared" si="78"/>
        <v>101.47344109331644</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0.22043749999999995</v>
      </c>
      <c r="F791" s="128">
        <f t="shared" si="74"/>
        <v>28.215999999999994</v>
      </c>
      <c r="G791" s="122">
        <f t="shared" si="75"/>
        <v>0.2178966424476852</v>
      </c>
      <c r="H791" s="128">
        <f t="shared" si="76"/>
        <v>75034.451999999976</v>
      </c>
      <c r="I791" s="122">
        <f t="shared" si="77"/>
        <v>-3.9217113550407648E-2</v>
      </c>
      <c r="J791" s="128">
        <f t="shared" si="78"/>
        <v>101.16608384772373</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0.20859375000000002</v>
      </c>
      <c r="F792" s="128">
        <f t="shared" si="74"/>
        <v>26.700000000000003</v>
      </c>
      <c r="G792" s="122">
        <f t="shared" si="75"/>
        <v>0.21916697158190021</v>
      </c>
      <c r="H792" s="128">
        <f t="shared" si="76"/>
        <v>75471.899999999994</v>
      </c>
      <c r="I792" s="122">
        <f t="shared" si="77"/>
        <v>-0.27330706013424605</v>
      </c>
      <c r="J792" s="128">
        <f t="shared" si="78"/>
        <v>95.175723100253222</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0.38309375000000001</v>
      </c>
      <c r="F793" s="128">
        <f t="shared" si="74"/>
        <v>49.036000000000001</v>
      </c>
      <c r="G793" s="122">
        <f t="shared" si="75"/>
        <v>0.38223842628892019</v>
      </c>
      <c r="H793" s="128">
        <f t="shared" si="76"/>
        <v>131626.85999999999</v>
      </c>
      <c r="I793" s="122">
        <f t="shared" si="77"/>
        <v>-3.3961977218871037E-2</v>
      </c>
      <c r="J793" s="128">
        <f t="shared" si="78"/>
        <v>100.22376706585572</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0.29229687500000001</v>
      </c>
      <c r="F794" s="128">
        <f t="shared" si="74"/>
        <v>37.414000000000001</v>
      </c>
      <c r="G794" s="122">
        <f t="shared" si="75"/>
        <v>0.3048715958392138</v>
      </c>
      <c r="H794" s="128">
        <f t="shared" si="76"/>
        <v>104984.97299999998</v>
      </c>
      <c r="I794" s="122">
        <f t="shared" si="77"/>
        <v>-0.27083856355842806</v>
      </c>
      <c r="J794" s="128">
        <f t="shared" si="78"/>
        <v>95.875404264998963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0.19861718749999999</v>
      </c>
      <c r="F795" s="128">
        <f t="shared" si="74"/>
        <v>25.422999999999998</v>
      </c>
      <c r="G795" s="122">
        <f t="shared" si="75"/>
        <v>0.20333243891531488</v>
      </c>
      <c r="H795" s="128">
        <f t="shared" si="76"/>
        <v>70019.152000000002</v>
      </c>
      <c r="I795" s="122">
        <f t="shared" si="77"/>
        <v>-0.1352967242900234</v>
      </c>
      <c r="J795" s="128">
        <f t="shared" si="78"/>
        <v>97.681013693403472</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0.1143828125</v>
      </c>
      <c r="F796" s="128">
        <f t="shared" si="74"/>
        <v>14.641</v>
      </c>
      <c r="G796" s="122">
        <f t="shared" si="75"/>
        <v>0.1228028389060222</v>
      </c>
      <c r="H796" s="128">
        <f t="shared" si="76"/>
        <v>42288.139999999992</v>
      </c>
      <c r="I796" s="122">
        <f t="shared" si="77"/>
        <v>-0.2933252622793443</v>
      </c>
      <c r="J796" s="128">
        <f t="shared" si="78"/>
        <v>93.143459482670579</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0.37717187500000005</v>
      </c>
      <c r="F797" s="128">
        <f t="shared" si="74"/>
        <v>48.278000000000006</v>
      </c>
      <c r="G797" s="122">
        <f t="shared" si="75"/>
        <v>0.37634847745660038</v>
      </c>
      <c r="H797" s="128">
        <f t="shared" si="76"/>
        <v>129598.609</v>
      </c>
      <c r="I797" s="122">
        <f t="shared" si="77"/>
        <v>-3.1039662831408295E-2</v>
      </c>
      <c r="J797" s="128">
        <f t="shared" si="78"/>
        <v>100.21878593716235</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0.21846874999999999</v>
      </c>
      <c r="F798" s="128">
        <f t="shared" si="74"/>
        <v>27.963999999999999</v>
      </c>
      <c r="G798" s="122">
        <f t="shared" si="75"/>
        <v>0.23345694596902064</v>
      </c>
      <c r="H798" s="128">
        <f t="shared" si="76"/>
        <v>80392.767000000007</v>
      </c>
      <c r="I798" s="122">
        <f t="shared" si="77"/>
        <v>-0.37124692434605044</v>
      </c>
      <c r="J798" s="128">
        <f t="shared" si="78"/>
        <v>93.579888614233155</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0.21607031250000003</v>
      </c>
      <c r="F799" s="128">
        <f t="shared" si="74"/>
        <v>27.657000000000004</v>
      </c>
      <c r="G799" s="122">
        <f t="shared" si="75"/>
        <v>0.22566008049762165</v>
      </c>
      <c r="H799" s="128">
        <f t="shared" si="76"/>
        <v>77707.853999999992</v>
      </c>
      <c r="I799" s="122">
        <f t="shared" si="77"/>
        <v>-0.22861775983042618</v>
      </c>
      <c r="J799" s="128">
        <f t="shared" si="78"/>
        <v>95.750348056034355</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0.25124218749999999</v>
      </c>
      <c r="F800" s="128">
        <f t="shared" si="74"/>
        <v>32.158999999999999</v>
      </c>
      <c r="G800" s="122">
        <f t="shared" si="75"/>
        <v>0.2558706143025572</v>
      </c>
      <c r="H800" s="128">
        <f t="shared" si="76"/>
        <v>88111.092999999993</v>
      </c>
      <c r="I800" s="122">
        <f t="shared" si="77"/>
        <v>-0.2655486223365276</v>
      </c>
      <c r="J800" s="128">
        <f t="shared" si="78"/>
        <v>98.191106542197815</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0.37865625000000003</v>
      </c>
      <c r="F801" s="128">
        <f t="shared" si="74"/>
        <v>48.468000000000004</v>
      </c>
      <c r="G801" s="122">
        <f t="shared" si="75"/>
        <v>0.38206877726087385</v>
      </c>
      <c r="H801" s="128">
        <f t="shared" si="76"/>
        <v>131568.44</v>
      </c>
      <c r="I801" s="122">
        <f t="shared" si="77"/>
        <v>-0.10475685146010058</v>
      </c>
      <c r="J801" s="128">
        <f t="shared" si="78"/>
        <v>99.106829067442021</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8.9789062500000003E-2</v>
      </c>
      <c r="F802" s="128">
        <f t="shared" si="74"/>
        <v>11.493</v>
      </c>
      <c r="G802" s="122">
        <f t="shared" si="75"/>
        <v>0.10107587742988401</v>
      </c>
      <c r="H802" s="128">
        <f t="shared" si="76"/>
        <v>34806.286999999997</v>
      </c>
      <c r="I802" s="122">
        <f t="shared" si="77"/>
        <v>-0.31249293255363758</v>
      </c>
      <c r="J802" s="128">
        <f t="shared" si="78"/>
        <v>88.833324808173302</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6.6109374999999998E-2</v>
      </c>
      <c r="F803" s="128">
        <f t="shared" si="74"/>
        <v>8.4619999999999997</v>
      </c>
      <c r="G803" s="122">
        <f t="shared" si="75"/>
        <v>8.448585483711718E-2</v>
      </c>
      <c r="H803" s="128">
        <f t="shared" si="76"/>
        <v>29093.379999999997</v>
      </c>
      <c r="I803" s="122">
        <f t="shared" si="77"/>
        <v>-0.45192495032970881</v>
      </c>
      <c r="J803" s="128">
        <f t="shared" si="78"/>
        <v>78.249045508806475</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0.52979687499999994</v>
      </c>
      <c r="F804" s="128">
        <f>SUMPRODUCT($K$2:$AI$2,$K804:$AI804)</f>
        <v>67.813999999999993</v>
      </c>
      <c r="G804" s="122">
        <f>SUMPRODUCT($K$3:$AI$3,$K804:$AI804)/$J$3</f>
        <v>0.51269301134284673</v>
      </c>
      <c r="H804" s="128">
        <f>SUMPRODUCT($K$3:$AI$3,$K804:$AI804)</f>
        <v>176549.94</v>
      </c>
      <c r="I804" s="122">
        <f>CORREL($K$4:$AI$4,$K804:$AI804)</f>
        <v>0.45996698953215492</v>
      </c>
      <c r="J804" s="128">
        <f>$E804/$G804*100</f>
        <v>103.33608285635781</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008D7-5E7B-4C90-8C1E-0E2434CCC931}">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7056C-81A1-42D6-BC3F-23FD06C4D9DC}">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69.692368629522051</v>
      </c>
    </row>
    <row r="17" spans="13:16" ht="21" customHeight="1">
      <c r="M17" s="139" t="s">
        <v>1706</v>
      </c>
      <c r="N17" s="3"/>
      <c r="O17" s="3"/>
      <c r="P17" s="140">
        <f t="shared" si="0"/>
        <v>47.400323275862064</v>
      </c>
    </row>
    <row r="18" spans="13:16" ht="21" customHeight="1">
      <c r="M18" s="139" t="s">
        <v>1707</v>
      </c>
      <c r="N18" s="3"/>
      <c r="O18" s="3"/>
      <c r="P18" s="140">
        <f t="shared" si="0"/>
        <v>0</v>
      </c>
    </row>
    <row r="19" spans="13:16" ht="21" customHeight="1">
      <c r="M19" s="139" t="s">
        <v>1708</v>
      </c>
      <c r="N19" s="3"/>
      <c r="O19" s="3"/>
      <c r="P19" s="140">
        <f t="shared" si="0"/>
        <v>0</v>
      </c>
    </row>
    <row r="20" spans="13:16" ht="21" customHeight="1" thickBot="1">
      <c r="M20" s="141" t="s">
        <v>1709</v>
      </c>
      <c r="N20" s="142"/>
      <c r="O20" s="142"/>
      <c r="P20" s="143">
        <f t="shared" si="0"/>
        <v>65.446768060836504</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16.155046826222687</v>
      </c>
    </row>
    <row r="25" spans="13:16" ht="21" customHeight="1">
      <c r="M25" s="144" t="s">
        <v>1714</v>
      </c>
      <c r="N25" s="13"/>
      <c r="O25" s="13"/>
      <c r="P25" s="145">
        <f t="shared" si="0"/>
        <v>21.90612549800797</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20.139259824494466</v>
      </c>
    </row>
    <row r="30" spans="13:16" ht="21" customHeight="1">
      <c r="M30" s="149" t="s">
        <v>1719</v>
      </c>
      <c r="N30" s="22"/>
      <c r="O30" s="22"/>
      <c r="P30" s="150">
        <f t="shared" si="0"/>
        <v>17.458821194681484</v>
      </c>
    </row>
    <row r="31" spans="13:16" ht="21" customHeight="1">
      <c r="M31" s="149" t="s">
        <v>1720</v>
      </c>
      <c r="N31" s="22"/>
      <c r="O31" s="22"/>
      <c r="P31" s="150">
        <f t="shared" si="0"/>
        <v>70.640585270107508</v>
      </c>
    </row>
    <row r="32" spans="13:16" ht="21" customHeight="1">
      <c r="M32" s="149" t="s">
        <v>1721</v>
      </c>
      <c r="N32" s="22"/>
      <c r="O32" s="22"/>
      <c r="P32" s="150">
        <f t="shared" si="0"/>
        <v>49.885646240502027</v>
      </c>
    </row>
    <row r="33" spans="1:16" ht="21" customHeight="1" thickBot="1">
      <c r="M33" s="151" t="s">
        <v>1722</v>
      </c>
      <c r="N33" s="152"/>
      <c r="O33" s="152"/>
      <c r="P33" s="153">
        <f t="shared" si="0"/>
        <v>0</v>
      </c>
    </row>
    <row r="34" spans="1:16" ht="21" customHeight="1" thickTop="1">
      <c r="M34" s="154" t="s">
        <v>1723</v>
      </c>
      <c r="N34" s="29"/>
      <c r="O34" s="29"/>
      <c r="P34" s="155">
        <f t="shared" si="0"/>
        <v>264.71915747241724</v>
      </c>
    </row>
    <row r="35" spans="1:16" ht="21" customHeight="1">
      <c r="M35" s="154" t="s">
        <v>1724</v>
      </c>
      <c r="N35" s="29"/>
      <c r="O35" s="29"/>
      <c r="P35" s="155">
        <f t="shared" si="0"/>
        <v>126.25976718226759</v>
      </c>
    </row>
    <row r="36" spans="1:16" ht="21" customHeight="1">
      <c r="M36" s="154" t="s">
        <v>1725</v>
      </c>
      <c r="N36" s="29"/>
      <c r="O36" s="29"/>
      <c r="P36" s="155">
        <f t="shared" si="0"/>
        <v>301.45631067961165</v>
      </c>
    </row>
    <row r="37" spans="1:16" ht="21" customHeight="1">
      <c r="M37" s="154" t="s">
        <v>1726</v>
      </c>
      <c r="N37" s="29"/>
      <c r="O37" s="29"/>
      <c r="P37" s="155">
        <f t="shared" si="0"/>
        <v>0</v>
      </c>
    </row>
    <row r="38" spans="1:16" ht="21" customHeight="1">
      <c r="M38" s="154" t="s">
        <v>1727</v>
      </c>
      <c r="N38" s="29"/>
      <c r="O38" s="29"/>
      <c r="P38" s="155">
        <f t="shared" si="0"/>
        <v>34.581367924528308</v>
      </c>
    </row>
    <row r="39" spans="1:16" ht="21" customHeight="1">
      <c r="M39" s="154" t="s">
        <v>1728</v>
      </c>
      <c r="N39" s="29"/>
      <c r="O39" s="29"/>
      <c r="P39" s="155">
        <f t="shared" si="0"/>
        <v>330.10170495688237</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7.575757575757576E-3</v>
      </c>
      <c r="D49" s="159">
        <f>'Wellbeing Acorn Type'!K14</f>
        <v>69.692368629522051</v>
      </c>
      <c r="E49" s="158">
        <f>IF(C49&gt;0.1,0.1,C49)</f>
        <v>7.575757575757576E-3</v>
      </c>
      <c r="F49" s="159">
        <f>IF(D49&gt;200,200,D49)</f>
        <v>69.692368629522051</v>
      </c>
      <c r="G49" s="156">
        <v>1.1000000000000001</v>
      </c>
    </row>
    <row r="50" spans="1:9" ht="14.5">
      <c r="A50" s="156">
        <v>1.2</v>
      </c>
      <c r="B50" s="157">
        <f>'Wellbeing Acorn Type'!E15</f>
        <v>2</v>
      </c>
      <c r="C50" s="158">
        <f>'Wellbeing Acorn Type'!F15</f>
        <v>1.5151515151515152E-2</v>
      </c>
      <c r="D50" s="159">
        <f>'Wellbeing Acorn Type'!K15</f>
        <v>47.400323275862064</v>
      </c>
      <c r="E50" s="158">
        <f t="shared" ref="E50:E73" si="1">IF(C50&gt;0.1,0.1,C50)</f>
        <v>1.5151515151515152E-2</v>
      </c>
      <c r="F50" s="159">
        <f t="shared" ref="F50:F73" si="2">IF(D50&gt;200,200,D50)</f>
        <v>47.400323275862064</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0</v>
      </c>
      <c r="C52" s="158">
        <f>'Wellbeing Acorn Type'!F17</f>
        <v>0</v>
      </c>
      <c r="D52" s="159">
        <f>'Wellbeing Acorn Type'!K17</f>
        <v>0</v>
      </c>
      <c r="E52" s="158">
        <f t="shared" si="1"/>
        <v>0</v>
      </c>
      <c r="F52" s="159">
        <f t="shared" si="2"/>
        <v>0</v>
      </c>
      <c r="G52" s="156">
        <v>1.4</v>
      </c>
      <c r="H52" s="38"/>
    </row>
    <row r="53" spans="1:9" ht="14.5">
      <c r="A53" s="156">
        <v>1.5</v>
      </c>
      <c r="B53" s="157">
        <f>'Wellbeing Acorn Type'!E18</f>
        <v>3</v>
      </c>
      <c r="C53" s="158">
        <f>'Wellbeing Acorn Type'!F18</f>
        <v>2.2727272727272728E-2</v>
      </c>
      <c r="D53" s="159">
        <f>'Wellbeing Acorn Type'!K18</f>
        <v>65.446768060836504</v>
      </c>
      <c r="E53" s="158">
        <f t="shared" si="1"/>
        <v>2.2727272727272728E-2</v>
      </c>
      <c r="F53" s="159">
        <f t="shared" si="2"/>
        <v>65.446768060836504</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7.575757575757576E-3</v>
      </c>
      <c r="D57" s="159">
        <f>'Wellbeing Acorn Type'!K24</f>
        <v>16.155046826222687</v>
      </c>
      <c r="E57" s="158">
        <f t="shared" si="1"/>
        <v>7.575757575757576E-3</v>
      </c>
      <c r="F57" s="159">
        <f t="shared" si="2"/>
        <v>16.155046826222687</v>
      </c>
      <c r="G57" s="156">
        <v>2.9</v>
      </c>
      <c r="H57" s="38"/>
      <c r="I57" s="48"/>
    </row>
    <row r="58" spans="1:9" ht="14.5">
      <c r="A58" s="160">
        <v>2.1</v>
      </c>
      <c r="B58" s="157">
        <f>'Wellbeing Acorn Type'!E25</f>
        <v>1</v>
      </c>
      <c r="C58" s="158">
        <f>'Wellbeing Acorn Type'!F25</f>
        <v>7.575757575757576E-3</v>
      </c>
      <c r="D58" s="159">
        <f>'Wellbeing Acorn Type'!K25</f>
        <v>21.90612549800797</v>
      </c>
      <c r="E58" s="158">
        <f t="shared" si="1"/>
        <v>7.575757575757576E-3</v>
      </c>
      <c r="F58" s="159">
        <f t="shared" si="2"/>
        <v>21.90612549800797</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v>
      </c>
      <c r="C62" s="158">
        <f>'Wellbeing Acorn Type'!F31</f>
        <v>7.575757575757576E-3</v>
      </c>
      <c r="D62" s="159">
        <f>'Wellbeing Acorn Type'!K31</f>
        <v>20.139259824494466</v>
      </c>
      <c r="E62" s="158">
        <f t="shared" si="1"/>
        <v>7.575757575757576E-3</v>
      </c>
      <c r="F62" s="159">
        <f t="shared" si="2"/>
        <v>20.139259824494466</v>
      </c>
      <c r="G62" s="156">
        <v>3.14</v>
      </c>
      <c r="H62" s="38"/>
      <c r="I62" s="48"/>
    </row>
    <row r="63" spans="1:9" ht="14.5">
      <c r="A63" s="156">
        <v>3.15</v>
      </c>
      <c r="B63" s="157">
        <f>'Wellbeing Acorn Type'!E32</f>
        <v>1</v>
      </c>
      <c r="C63" s="158">
        <f>'Wellbeing Acorn Type'!F32</f>
        <v>7.575757575757576E-3</v>
      </c>
      <c r="D63" s="159">
        <f>'Wellbeing Acorn Type'!K32</f>
        <v>17.458821194681484</v>
      </c>
      <c r="E63" s="158">
        <f t="shared" si="1"/>
        <v>7.575757575757576E-3</v>
      </c>
      <c r="F63" s="159">
        <f t="shared" si="2"/>
        <v>17.458821194681484</v>
      </c>
      <c r="G63" s="156">
        <v>3.15</v>
      </c>
      <c r="H63" s="38"/>
      <c r="I63" s="48"/>
    </row>
    <row r="64" spans="1:9" ht="14.5">
      <c r="A64" s="156">
        <v>3.16</v>
      </c>
      <c r="B64" s="157">
        <f>'Wellbeing Acorn Type'!E33</f>
        <v>6</v>
      </c>
      <c r="C64" s="158">
        <f>'Wellbeing Acorn Type'!F33</f>
        <v>4.5454545454545456E-2</v>
      </c>
      <c r="D64" s="159">
        <f>'Wellbeing Acorn Type'!K33</f>
        <v>70.640585270107508</v>
      </c>
      <c r="E64" s="158">
        <f t="shared" si="1"/>
        <v>4.5454545454545456E-2</v>
      </c>
      <c r="F64" s="159">
        <f t="shared" si="2"/>
        <v>70.640585270107508</v>
      </c>
      <c r="G64" s="156">
        <v>3.16</v>
      </c>
      <c r="H64" s="38"/>
      <c r="I64" s="48"/>
    </row>
    <row r="65" spans="1:9" ht="15" customHeight="1">
      <c r="A65" s="156">
        <v>3.17</v>
      </c>
      <c r="B65" s="157">
        <f>'Wellbeing Acorn Type'!E34</f>
        <v>5</v>
      </c>
      <c r="C65" s="158">
        <f>'Wellbeing Acorn Type'!F34</f>
        <v>3.787878787878788E-2</v>
      </c>
      <c r="D65" s="159">
        <f>'Wellbeing Acorn Type'!K34</f>
        <v>49.885646240502027</v>
      </c>
      <c r="E65" s="158">
        <f t="shared" si="1"/>
        <v>3.787878787878788E-2</v>
      </c>
      <c r="F65" s="159">
        <f t="shared" si="2"/>
        <v>49.885646240502027</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49</v>
      </c>
      <c r="C67" s="158">
        <f>'Wellbeing Acorn Type'!F38</f>
        <v>0.37121212121212122</v>
      </c>
      <c r="D67" s="159">
        <f>'Wellbeing Acorn Type'!K38</f>
        <v>264.71915747241724</v>
      </c>
      <c r="E67" s="158">
        <f t="shared" si="1"/>
        <v>0.1</v>
      </c>
      <c r="F67" s="159">
        <f t="shared" si="2"/>
        <v>200</v>
      </c>
      <c r="G67" s="156">
        <v>4.1900000000000004</v>
      </c>
      <c r="H67" s="38"/>
      <c r="I67" s="48"/>
    </row>
    <row r="68" spans="1:9" ht="15" customHeight="1">
      <c r="A68" s="160">
        <v>4.2</v>
      </c>
      <c r="B68" s="157">
        <f>'Wellbeing Acorn Type'!E39</f>
        <v>12</v>
      </c>
      <c r="C68" s="158">
        <f>'Wellbeing Acorn Type'!F39</f>
        <v>9.0909090909090912E-2</v>
      </c>
      <c r="D68" s="159">
        <f>'Wellbeing Acorn Type'!K39</f>
        <v>126.25976718226759</v>
      </c>
      <c r="E68" s="158">
        <f t="shared" si="1"/>
        <v>9.0909090909090912E-2</v>
      </c>
      <c r="F68" s="159">
        <f t="shared" si="2"/>
        <v>126.25976718226759</v>
      </c>
      <c r="G68" s="160">
        <v>4.2</v>
      </c>
      <c r="H68" s="38"/>
      <c r="I68" s="48"/>
    </row>
    <row r="69" spans="1:9" ht="15" customHeight="1">
      <c r="A69" s="156">
        <v>4.21</v>
      </c>
      <c r="B69" s="157">
        <f>'Wellbeing Acorn Type'!E40</f>
        <v>6</v>
      </c>
      <c r="C69" s="158">
        <f>'Wellbeing Acorn Type'!F40</f>
        <v>4.5454545454545456E-2</v>
      </c>
      <c r="D69" s="159">
        <f>'Wellbeing Acorn Type'!K40</f>
        <v>301.45631067961165</v>
      </c>
      <c r="E69" s="158">
        <f t="shared" si="1"/>
        <v>4.5454545454545456E-2</v>
      </c>
      <c r="F69" s="159">
        <f t="shared" si="2"/>
        <v>200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2</v>
      </c>
      <c r="C71" s="158">
        <f>'Wellbeing Acorn Type'!F42</f>
        <v>1.5151515151515152E-2</v>
      </c>
      <c r="D71" s="159">
        <f>'Wellbeing Acorn Type'!K42</f>
        <v>34.581367924528308</v>
      </c>
      <c r="E71" s="158">
        <f t="shared" si="1"/>
        <v>1.5151515151515152E-2</v>
      </c>
      <c r="F71" s="159">
        <f t="shared" si="2"/>
        <v>34.581367924528308</v>
      </c>
      <c r="G71" s="156">
        <v>4.2300000000000004</v>
      </c>
      <c r="H71" s="38"/>
      <c r="I71" s="48"/>
    </row>
    <row r="72" spans="1:9" ht="15" customHeight="1">
      <c r="A72" s="156">
        <v>4.24</v>
      </c>
      <c r="B72" s="157">
        <f>'Wellbeing Acorn Type'!E43</f>
        <v>38</v>
      </c>
      <c r="C72" s="158">
        <f>'Wellbeing Acorn Type'!F43</f>
        <v>0.2878787878787879</v>
      </c>
      <c r="D72" s="159">
        <f>'Wellbeing Acorn Type'!K43</f>
        <v>330.10170495688237</v>
      </c>
      <c r="E72" s="158">
        <f t="shared" si="1"/>
        <v>0.1</v>
      </c>
      <c r="F72" s="159">
        <f t="shared" si="2"/>
        <v>200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9C380-05C5-4C91-A826-F78B43A71B8B}">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92.605975940182859</v>
      </c>
      <c r="B19" s="40" t="str">
        <f>'Features Data'!AD18</f>
        <v>Asthma</v>
      </c>
      <c r="C19" s="173"/>
      <c r="D19" s="173"/>
      <c r="E19" s="173"/>
      <c r="F19" s="173"/>
      <c r="G19" s="173"/>
      <c r="H19" s="173"/>
      <c r="K19" s="174">
        <f>'Features Data'!AE18</f>
        <v>92.605975940182859</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93.274367024259192</v>
      </c>
      <c r="B20" s="40" t="str">
        <f>'Features Data'!AD19</f>
        <v>Congestive heart failure</v>
      </c>
      <c r="C20" s="173"/>
      <c r="D20" s="173"/>
      <c r="E20" s="173"/>
      <c r="F20" s="173"/>
      <c r="G20" s="173"/>
      <c r="H20" s="173"/>
      <c r="K20" s="174">
        <f>'Features Data'!AE19</f>
        <v>93.274367024259192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104.15948895094415</v>
      </c>
      <c r="B21" s="40" t="str">
        <f>'Features Data'!AD20</f>
        <v>Coronary heart disease</v>
      </c>
      <c r="C21" s="173"/>
      <c r="D21" s="173"/>
      <c r="E21" s="173"/>
      <c r="F21" s="173"/>
      <c r="G21" s="173"/>
      <c r="H21" s="173"/>
      <c r="K21" s="174">
        <f>'Features Data'!AE20</f>
        <v>104.15948895094415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86.821386538368301</v>
      </c>
      <c r="B22" s="40" t="str">
        <f>'Features Data'!AD21</f>
        <v>Angina</v>
      </c>
      <c r="C22" s="173"/>
      <c r="D22" s="173"/>
      <c r="E22" s="173"/>
      <c r="F22" s="173"/>
      <c r="G22" s="173"/>
      <c r="H22" s="173"/>
      <c r="K22" s="174">
        <f>'Features Data'!AE21</f>
        <v>86.821386538368301</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93.363606697386814</v>
      </c>
      <c r="B23" s="40" t="str">
        <f>'Features Data'!AD22</f>
        <v>Heart attack or myocardial infarction</v>
      </c>
      <c r="C23" s="173"/>
      <c r="D23" s="173"/>
      <c r="E23" s="173"/>
      <c r="F23" s="173"/>
      <c r="G23" s="173"/>
      <c r="H23" s="173"/>
      <c r="K23" s="174">
        <f>'Features Data'!AE22</f>
        <v>93.363606697386814</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92.201196435284515</v>
      </c>
      <c r="B24" s="40" t="str">
        <f>'Features Data'!AD23</f>
        <v>Stroke</v>
      </c>
      <c r="C24" s="173"/>
      <c r="D24" s="173"/>
      <c r="E24" s="173"/>
      <c r="F24" s="173"/>
      <c r="G24" s="173"/>
      <c r="H24" s="173"/>
      <c r="K24" s="174">
        <f>'Features Data'!AE23</f>
        <v>92.201196435284515</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85.191216600451384</v>
      </c>
      <c r="B25" s="40" t="str">
        <f>'Features Data'!AD24</f>
        <v>Emphysema</v>
      </c>
      <c r="C25" s="173"/>
      <c r="D25" s="173"/>
      <c r="E25" s="173"/>
      <c r="F25" s="173"/>
      <c r="G25" s="173"/>
      <c r="H25" s="173"/>
      <c r="K25" s="174">
        <f>'Features Data'!AE24</f>
        <v>85.191216600451384</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100.18797419824632</v>
      </c>
      <c r="B26" s="40" t="str">
        <f>'Features Data'!AD25</f>
        <v>Hypothyroidism or an under-active thyroid</v>
      </c>
      <c r="C26" s="173"/>
      <c r="D26" s="173"/>
      <c r="E26" s="173"/>
      <c r="F26" s="173"/>
      <c r="G26" s="173"/>
      <c r="H26" s="173"/>
      <c r="K26" s="174">
        <f>'Features Data'!AE25</f>
        <v>100.18797419824632</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84.558593722945218</v>
      </c>
      <c r="B27" s="40" t="str">
        <f>'Features Data'!AD26</f>
        <v>Chronic bronchitis</v>
      </c>
      <c r="C27" s="173"/>
      <c r="D27" s="173"/>
      <c r="E27" s="173"/>
      <c r="F27" s="173"/>
      <c r="G27" s="173"/>
      <c r="H27" s="173"/>
      <c r="K27" s="174">
        <f>'Features Data'!AE26</f>
        <v>84.558593722945218</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90.965199851104273</v>
      </c>
      <c r="B28" s="40" t="str">
        <f>'Features Data'!AD27</f>
        <v>Any kind of liver condition</v>
      </c>
      <c r="C28" s="173"/>
      <c r="D28" s="173"/>
      <c r="E28" s="173"/>
      <c r="F28" s="173"/>
      <c r="G28" s="173"/>
      <c r="H28" s="173"/>
      <c r="K28" s="174">
        <f>'Features Data'!AE27</f>
        <v>90.965199851104273</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90.021466598869267</v>
      </c>
      <c r="B29" s="40" t="str">
        <f>'Features Data'!AD28</f>
        <v>Epilepsy</v>
      </c>
      <c r="C29" s="173"/>
      <c r="D29" s="173"/>
      <c r="E29" s="173"/>
      <c r="F29" s="173"/>
      <c r="G29" s="173"/>
      <c r="H29" s="173"/>
      <c r="K29" s="174">
        <f>'Features Data'!AE28</f>
        <v>90.021466598869267</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102.04187316568844</v>
      </c>
      <c r="B30" s="40" t="str">
        <f>'Features Data'!AD29</f>
        <v>High blood pressure/hypertension</v>
      </c>
      <c r="C30" s="173"/>
      <c r="D30" s="173"/>
      <c r="E30" s="173"/>
      <c r="F30" s="173"/>
      <c r="G30" s="173"/>
      <c r="H30" s="173"/>
      <c r="K30" s="174">
        <f>'Features Data'!AE29</f>
        <v>102.04187316568844</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99.511533577575477</v>
      </c>
      <c r="B31" s="40" t="str">
        <f>'Features Data'!AD30</f>
        <v>Multiple Sclerosis</v>
      </c>
      <c r="C31" s="173"/>
      <c r="D31" s="173"/>
      <c r="E31" s="173"/>
      <c r="F31" s="173"/>
      <c r="G31" s="173"/>
      <c r="H31" s="173"/>
      <c r="K31" s="174">
        <f>'Features Data'!AE30</f>
        <v>99.511533577575477</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75.978960181871429</v>
      </c>
      <c r="B32" s="40" t="str">
        <f>'Features Data'!AD31</f>
        <v>COPD (Chronic Obstructive Pulmonary Disease)</v>
      </c>
      <c r="C32" s="173"/>
      <c r="D32" s="173"/>
      <c r="E32" s="173"/>
      <c r="F32" s="173"/>
      <c r="G32" s="173"/>
      <c r="H32" s="173"/>
      <c r="K32" s="174">
        <f>'Features Data'!AE31</f>
        <v>75.978960181871429</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102.13743762038617</v>
      </c>
      <c r="B33" s="40" t="str">
        <f>'Features Data'!AD32</f>
        <v>Osteoarthritis</v>
      </c>
      <c r="C33" s="173"/>
      <c r="D33" s="173"/>
      <c r="E33" s="173"/>
      <c r="F33" s="173"/>
      <c r="G33" s="173"/>
      <c r="H33" s="173"/>
      <c r="K33" s="174">
        <f>'Features Data'!AE32</f>
        <v>102.13743762038617</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90.539024034116295</v>
      </c>
      <c r="B34" s="40" t="str">
        <f>'Features Data'!AD33</f>
        <v>Rheumatoid arthritis</v>
      </c>
      <c r="C34" s="173"/>
      <c r="D34" s="173"/>
      <c r="E34" s="173"/>
      <c r="F34" s="173"/>
      <c r="G34" s="173"/>
      <c r="H34" s="173"/>
      <c r="K34" s="174">
        <f>'Features Data'!AE33</f>
        <v>90.539024034116295</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101.92053479188188</v>
      </c>
      <c r="B35" s="40" t="str">
        <f>'Features Data'!AD34</f>
        <v>Other arthritis</v>
      </c>
      <c r="C35" s="173"/>
      <c r="D35" s="173"/>
      <c r="E35" s="173"/>
      <c r="F35" s="173"/>
      <c r="G35" s="173"/>
      <c r="H35" s="173"/>
      <c r="K35" s="174">
        <f>'Features Data'!AE34</f>
        <v>101.92053479188188</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105.11994317883837</v>
      </c>
      <c r="B36" s="40" t="str">
        <f>'Features Data'!AD35</f>
        <v>Bowel/colorectal cancer</v>
      </c>
      <c r="C36" s="173"/>
      <c r="D36" s="173"/>
      <c r="E36" s="173"/>
      <c r="F36" s="173"/>
      <c r="G36" s="173"/>
      <c r="H36" s="173"/>
      <c r="K36" s="174">
        <f>'Features Data'!AE35</f>
        <v>105.11994317883837</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99.376752824409252</v>
      </c>
      <c r="B37" s="40" t="str">
        <f>'Features Data'!AD36</f>
        <v>Lung cancer</v>
      </c>
      <c r="C37" s="173"/>
      <c r="D37" s="173"/>
      <c r="E37" s="173"/>
      <c r="F37" s="173"/>
      <c r="G37" s="173"/>
      <c r="H37" s="173"/>
      <c r="K37" s="174">
        <f>'Features Data'!AE36</f>
        <v>99.376752824409252</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114.16260226394337</v>
      </c>
      <c r="B38" s="40" t="str">
        <f>'Features Data'!AD37</f>
        <v>Breast cancer</v>
      </c>
      <c r="C38" s="173"/>
      <c r="D38" s="173"/>
      <c r="E38" s="173"/>
      <c r="F38" s="173"/>
      <c r="G38" s="173"/>
      <c r="H38" s="173"/>
      <c r="K38" s="174">
        <f>'Features Data'!AE37</f>
        <v>114.16260226394337</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121.45800454030757</v>
      </c>
      <c r="B39" s="40" t="str">
        <f>'Features Data'!AD38</f>
        <v>Prostate cancer</v>
      </c>
      <c r="C39" s="173"/>
      <c r="D39" s="173"/>
      <c r="E39" s="173"/>
      <c r="F39" s="173"/>
      <c r="G39" s="173"/>
      <c r="H39" s="173"/>
      <c r="K39" s="174">
        <f>'Features Data'!AE38</f>
        <v>121.45800454030757</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71.040318853974128</v>
      </c>
      <c r="B40" s="40" t="str">
        <f>'Features Data'!AD39</f>
        <v>Liver cancer</v>
      </c>
      <c r="C40" s="173"/>
      <c r="D40" s="173"/>
      <c r="E40" s="173"/>
      <c r="F40" s="173"/>
      <c r="G40" s="173"/>
      <c r="H40" s="173"/>
      <c r="K40" s="174">
        <f>'Features Data'!AE39</f>
        <v>71.040318853974128</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107.8064005749571</v>
      </c>
      <c r="B41" s="40" t="str">
        <f>'Features Data'!AD40</f>
        <v>Skin cancer or melanoma</v>
      </c>
      <c r="C41" s="173"/>
      <c r="D41" s="173"/>
      <c r="E41" s="173"/>
      <c r="F41" s="173"/>
      <c r="G41" s="173"/>
      <c r="H41" s="173"/>
      <c r="K41" s="174">
        <f>'Features Data'!AE40</f>
        <v>107.8064005749571</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111.36524615523452</v>
      </c>
      <c r="B42" s="40" t="str">
        <f>'Features Data'!AD41</f>
        <v>Other cancer</v>
      </c>
      <c r="C42" s="173"/>
      <c r="D42" s="173"/>
      <c r="E42" s="173"/>
      <c r="F42" s="173"/>
      <c r="G42" s="173"/>
      <c r="H42" s="173"/>
      <c r="K42" s="174">
        <f>'Features Data'!AE41</f>
        <v>111.36524615523452</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100.35784938648781</v>
      </c>
      <c r="B43" s="40" t="str">
        <f>'Features Data'!AD42</f>
        <v>Type 1 diabetes</v>
      </c>
      <c r="C43" s="173"/>
      <c r="D43" s="173"/>
      <c r="E43" s="173"/>
      <c r="F43" s="173"/>
      <c r="G43" s="173"/>
      <c r="H43" s="173"/>
      <c r="K43" s="174">
        <f>'Features Data'!AE42</f>
        <v>100.35784938648781</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86.731471924481696</v>
      </c>
      <c r="B44" s="40" t="str">
        <f>'Features Data'!AD43</f>
        <v>Type 2 diabetes</v>
      </c>
      <c r="C44" s="173"/>
      <c r="D44" s="173"/>
      <c r="E44" s="173"/>
      <c r="F44" s="173"/>
      <c r="G44" s="173"/>
      <c r="H44" s="173"/>
      <c r="K44" s="174">
        <f>'Features Data'!AE43</f>
        <v>86.731471924481696</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96.543096703525975</v>
      </c>
      <c r="B45" s="40" t="str">
        <f>'Features Data'!AD44</f>
        <v>Gestational diabetes/during pregnancy</v>
      </c>
      <c r="C45" s="173"/>
      <c r="D45" s="173"/>
      <c r="E45" s="173"/>
      <c r="F45" s="173"/>
      <c r="G45" s="173"/>
      <c r="H45" s="173"/>
      <c r="K45" s="174">
        <f>'Features Data'!AE44</f>
        <v>96.543096703525975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86.453679254066614</v>
      </c>
      <c r="B47" s="40" t="str">
        <f>'Features Data'!AD46</f>
        <v>Anxiety</v>
      </c>
      <c r="C47" s="173"/>
      <c r="D47" s="173"/>
      <c r="E47" s="173"/>
      <c r="F47" s="173"/>
      <c r="G47" s="173"/>
      <c r="H47" s="173"/>
      <c r="K47" s="174">
        <f>'Features Data'!AE46</f>
        <v>86.453679254066614</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90.679339168151159</v>
      </c>
      <c r="B48" s="40" t="str">
        <f>'Features Data'!AD47</f>
        <v>Depression</v>
      </c>
      <c r="C48" s="173"/>
      <c r="D48" s="173"/>
      <c r="E48" s="173"/>
      <c r="F48" s="173"/>
      <c r="G48" s="173"/>
      <c r="H48" s="173"/>
      <c r="K48" s="174">
        <f>'Features Data'!AE47</f>
        <v>90.679339168151159</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78.498584609562712</v>
      </c>
      <c r="B49" s="40" t="str">
        <f>'Features Data'!AD48</f>
        <v>Psychosis or schizophrenia</v>
      </c>
      <c r="C49" s="173"/>
      <c r="D49" s="173"/>
      <c r="E49" s="173"/>
      <c r="F49" s="173"/>
      <c r="G49" s="173"/>
      <c r="H49" s="173"/>
      <c r="K49" s="174">
        <f>'Features Data'!AE48</f>
        <v>78.498584609562712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77.590135485900817</v>
      </c>
      <c r="B50" s="40" t="str">
        <f>'Features Data'!AD49</f>
        <v>Bipolar disorder or manic depression</v>
      </c>
      <c r="C50" s="173"/>
      <c r="D50" s="173"/>
      <c r="E50" s="173"/>
      <c r="F50" s="173"/>
      <c r="G50" s="173"/>
      <c r="H50" s="173"/>
      <c r="K50" s="174">
        <f>'Features Data'!AE49</f>
        <v>77.590135485900817</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99.343121261196629</v>
      </c>
      <c r="B51" s="40" t="str">
        <f>'Features Data'!AD50</f>
        <v>An eating disorder</v>
      </c>
      <c r="C51" s="173"/>
      <c r="D51" s="173"/>
      <c r="E51" s="173"/>
      <c r="F51" s="173"/>
      <c r="G51" s="173"/>
      <c r="H51" s="173"/>
      <c r="K51" s="174">
        <f>'Features Data'!AE50</f>
        <v>99.343121261196629</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84.725924905314542</v>
      </c>
      <c r="B52" s="40" t="str">
        <f>'Features Data'!AD51</f>
        <v>Post-traumatic stress disorder</v>
      </c>
      <c r="C52" s="173"/>
      <c r="D52" s="173"/>
      <c r="E52" s="173"/>
      <c r="F52" s="173"/>
      <c r="G52" s="173"/>
      <c r="H52" s="173"/>
      <c r="K52" s="174">
        <f>'Features Data'!AE51</f>
        <v>84.725924905314542</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91.064674906281937</v>
      </c>
      <c r="B53" s="40" t="str">
        <f>'Features Data'!AD52</f>
        <v>Other emotional, nervous or psychiatric problem</v>
      </c>
      <c r="C53" s="173"/>
      <c r="D53" s="173"/>
      <c r="E53" s="173"/>
      <c r="F53" s="173"/>
      <c r="G53" s="173"/>
      <c r="H53" s="173"/>
      <c r="K53" s="174">
        <f>'Features Data'!AE52</f>
        <v>91.064674906281937</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61D140F-5D1B-4B59-B9A5-40A722EF8231}">
          <x14:formula1>
            <xm:f>'Features Data'!$R$2:$R$17</xm:f>
          </x14:formula1>
          <xm:sqref>B14:O14</xm:sqref>
        </x14:dataValidation>
        <x14:dataValidation type="list" allowBlank="1" showInputMessage="1" showErrorMessage="1" xr:uid="{5ABB03C9-5F42-46E8-88B4-FC8AE2BA8A20}">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FF3D2-C47E-4B4E-80F2-A92D2B672C0E}">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6</v>
      </c>
      <c r="F13" s="189">
        <f>IF($E$19&lt;&gt;0,E13/$E$19,0)</f>
        <v>4.5454545454545456E-2</v>
      </c>
      <c r="G13" s="188">
        <f>SUM('Wellbeing Acorn Type'!$G$14:$G$18)</f>
        <v>58330</v>
      </c>
      <c r="H13" s="189">
        <f>IF($G$19=0,0,G13/$G$19)</f>
        <v>0.16743163375729445</v>
      </c>
      <c r="I13" s="189">
        <f>IF(G13&gt;0,E13/G13,0)</f>
        <v>1.0286302074404252E-4</v>
      </c>
      <c r="J13" s="190">
        <f>IF(AND((SQRT((H13*(1-H13))/$E$19))&gt;0, $E$19&gt;0),(F13-H13)/(SQRT((H13*(1-H13))/$E$19)),0)</f>
        <v>-3.7535008403222276</v>
      </c>
      <c r="K13" s="191">
        <f>IF(AND(I13&gt;0,$I$19&gt;0),F13/H13*100,0)</f>
        <v>27.148122749871423</v>
      </c>
      <c r="L13" s="161"/>
      <c r="M13" s="161"/>
      <c r="N13" s="161"/>
    </row>
    <row r="14" spans="1:17" ht="18.75" customHeight="1">
      <c r="B14" s="186" t="s">
        <v>1746</v>
      </c>
      <c r="C14" s="192"/>
      <c r="D14" s="176"/>
      <c r="E14" s="188">
        <f>SUM('Wellbeing Acorn Type'!$E$21:$E$28)</f>
        <v>2</v>
      </c>
      <c r="F14" s="189">
        <f>IF($E$19&lt;&gt;0,E14/$E$19,0)</f>
        <v>1.5151515151515152E-2</v>
      </c>
      <c r="G14" s="188">
        <f>SUM('Wellbeing Acorn Type'!$G$21:$G$28)</f>
        <v>59442</v>
      </c>
      <c r="H14" s="189">
        <f>IF($G$19=0,0,G14/$G$19)</f>
        <v>0.17062354146753123</v>
      </c>
      <c r="I14" s="189">
        <f t="shared" ref="I14:I19" si="0">IF(G14&gt;0,E14/G14,0)</f>
        <v>3.3646243396924736E-5</v>
      </c>
      <c r="J14" s="190">
        <f>IF(AND((SQRT((H14*(1-H14))/$E$19))&gt;0, $E$19&gt;0),(F14-H14)/(SQRT((H14*(1-H14))/$E$19)),0)</f>
        <v>-4.7483628285126196</v>
      </c>
      <c r="K14" s="191">
        <f>IF(AND(I14&gt;0,$I$19&gt;0),F14/H14*100,0)</f>
        <v>8.8800847885333614</v>
      </c>
      <c r="L14" s="161"/>
      <c r="M14" s="161"/>
      <c r="N14" s="161"/>
      <c r="Q14" s="176"/>
    </row>
    <row r="15" spans="1:17" ht="18.75" customHeight="1">
      <c r="B15" s="186" t="s">
        <v>1747</v>
      </c>
      <c r="C15" s="192"/>
      <c r="D15" s="176"/>
      <c r="E15" s="188">
        <f>SUM('Wellbeing Acorn Type'!$E$31:$E$35)</f>
        <v>13</v>
      </c>
      <c r="F15" s="189">
        <f>IF($E$19&lt;&gt;0,E15/$E$19,0)</f>
        <v>9.8484848484848481E-2</v>
      </c>
      <c r="G15" s="188">
        <f>SUM('Wellbeing Acorn Type'!$G$31:$G$35)</f>
        <v>77198</v>
      </c>
      <c r="H15" s="189">
        <f>IF($G$19=0,0,G15/$G$19)</f>
        <v>0.22159072968962143</v>
      </c>
      <c r="I15" s="189">
        <f t="shared" si="0"/>
        <v>1.6839814502966397E-4</v>
      </c>
      <c r="J15" s="190">
        <f>IF(AND((SQRT((H15*(1-H15))/$E$19))&gt;0, $E$19&gt;0),(F15-H15)/(SQRT((H15*(1-H15))/$E$19)),0)</f>
        <v>-3.4055399028801054</v>
      </c>
      <c r="K15" s="191">
        <f>IF(AND(I15&gt;0,$I$19&gt;0),F15/H15*100,0)</f>
        <v>44.444480426954065</v>
      </c>
      <c r="L15" s="161"/>
      <c r="M15" s="161"/>
      <c r="N15" s="161"/>
      <c r="Q15" s="176"/>
    </row>
    <row r="16" spans="1:17" ht="18.75" customHeight="1">
      <c r="B16" s="186" t="s">
        <v>1748</v>
      </c>
      <c r="C16" s="192"/>
      <c r="D16" s="176"/>
      <c r="E16" s="188">
        <f>SUM('Wellbeing Acorn Type'!$E$38:$E$44)</f>
        <v>107</v>
      </c>
      <c r="F16" s="189">
        <f>IF($E$19&lt;&gt;0,E16/$E$19,0)</f>
        <v>0.81060606060606055</v>
      </c>
      <c r="G16" s="188">
        <f>SUM('Wellbeing Acorn Type'!$G$38:$G$44)</f>
        <v>149388</v>
      </c>
      <c r="H16" s="189">
        <f>IF($G$19=0,0,G16/$G$19)</f>
        <v>0.42880639300076639</v>
      </c>
      <c r="I16" s="189">
        <f t="shared" si="0"/>
        <v>7.1625565641149217E-4</v>
      </c>
      <c r="J16" s="190">
        <f>IF(AND((SQRT((H16*(1-H16))/$E$19))&gt;0, $E$19&gt;0),(F16-H16)/(SQRT((H16*(1-H16))/$E$19)),0)</f>
        <v>8.8633972974354407</v>
      </c>
      <c r="K16" s="191">
        <f>IF(AND(I16&gt;0,$I$19&gt;0),F16/H16*100,0)</f>
        <v>189.03777411840309</v>
      </c>
      <c r="L16" s="161"/>
      <c r="M16" s="161"/>
      <c r="N16" s="161"/>
      <c r="Q16" s="176"/>
    </row>
    <row r="17" spans="1:17" ht="18.75" customHeight="1">
      <c r="B17" s="193" t="s">
        <v>1749</v>
      </c>
      <c r="C17" s="192"/>
      <c r="D17" s="176"/>
      <c r="E17" s="188">
        <f>SUM('Wellbeing Acorn Type'!$E$47:$E$48)</f>
        <v>4</v>
      </c>
      <c r="F17" s="189">
        <f>IF($E$19&lt;&gt;0,E17/$E$19,0)</f>
        <v>3.0303030303030304E-2</v>
      </c>
      <c r="G17" s="188">
        <f>SUM('Wellbeing Acorn Type'!$G$47:$G$48)</f>
        <v>4023</v>
      </c>
      <c r="H17" s="189">
        <f>IF($G$19=0,0,G17/$G$19)</f>
        <v>1.1547702084786483E-2</v>
      </c>
      <c r="I17" s="189">
        <f t="shared" si="0"/>
        <v>9.9428287347750428E-4</v>
      </c>
      <c r="J17" s="190">
        <f>IF(AND((SQRT((H17*(1-H17))/$E$19))&gt;0, $E$19&gt;0),(F17-H17)/(SQRT((H17*(1-H17))/$E$19)),0)</f>
        <v>2.0169075470090085</v>
      </c>
      <c r="K17" s="191">
        <f>IF(AND(I17&gt;0,$I$19&gt;0),F17/H17*100,0)</f>
        <v>262.41610738255036</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132</v>
      </c>
      <c r="F19" s="198"/>
      <c r="G19" s="197">
        <f>SUM(G13:G18)</f>
        <v>348381</v>
      </c>
      <c r="H19" s="199"/>
      <c r="I19" s="200">
        <f t="shared" si="0"/>
        <v>3.788955195604812E-4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4.5454545454545456E-2</v>
      </c>
      <c r="C24" s="38">
        <f>IF($A$23,D24,"")</f>
        <v>0.16743163375729445</v>
      </c>
      <c r="D24" s="39">
        <f>H13</f>
        <v>0.16743163375729445</v>
      </c>
    </row>
    <row r="25" spans="1:17" ht="15" customHeight="1">
      <c r="A25" s="38" t="s">
        <v>1752</v>
      </c>
      <c r="B25" s="39">
        <f>F14</f>
        <v>1.5151515151515152E-2</v>
      </c>
      <c r="C25" s="38">
        <f>IF($A$23,D25,"")</f>
        <v>0.17062354146753123</v>
      </c>
      <c r="D25" s="39">
        <f>H14</f>
        <v>0.17062354146753123</v>
      </c>
    </row>
    <row r="26" spans="1:17" ht="15" customHeight="1">
      <c r="A26" s="38" t="s">
        <v>1753</v>
      </c>
      <c r="B26" s="39">
        <f>F15</f>
        <v>9.8484848484848481E-2</v>
      </c>
      <c r="C26" s="38">
        <f>IF($A$23,D26,"")</f>
        <v>0.22159072968962143</v>
      </c>
      <c r="D26" s="39">
        <f>H15</f>
        <v>0.22159072968962143</v>
      </c>
    </row>
    <row r="27" spans="1:17" ht="15" customHeight="1">
      <c r="A27" s="38" t="s">
        <v>1754</v>
      </c>
      <c r="B27" s="39">
        <f>F16</f>
        <v>0.81060606060606055</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DD49-4B4F-4017-8B95-C904F106CBE4}">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7.575757575757576E-3</v>
      </c>
      <c r="G14" s="206">
        <f>'Input Sheet'!C8</f>
        <v>3787</v>
      </c>
      <c r="H14" s="207">
        <f>IF($G$51=0,0,G14/$G$51)</f>
        <v>1.0870282822541988E-2</v>
      </c>
      <c r="I14" s="207">
        <f>IF(G14&gt;0,E14/G14,0)</f>
        <v>2.6406126221283337E-4</v>
      </c>
      <c r="J14" s="190">
        <f>IF(AND((SQRT((H14*(1-H14))/$E$51))&gt;0, $E$51&gt;0),(F14-H14)/(SQRT((H14*(1-H14))/$E$51)),0)</f>
        <v>-0.36503353049656051</v>
      </c>
      <c r="K14" s="208">
        <f>IF(AND(I14&gt;0,$I$51&gt;0),F14/H14*100,0)</f>
        <v>69.692368629522051</v>
      </c>
      <c r="P14" s="1">
        <f ca="1">IF(K14="",0,IF($P$11=2,K14+RAND()/1000,F14+RAND()/1000))</f>
        <v>69.693079713466531</v>
      </c>
      <c r="Q14" s="176">
        <f ca="1">RANK(P14,$P$14:$P$48)+COUNTIF($P14:P$14,P14)-1</f>
        <v>7</v>
      </c>
      <c r="R14" s="40">
        <v>1</v>
      </c>
    </row>
    <row r="15" spans="1:18" ht="14.5">
      <c r="C15" s="205" t="s">
        <v>1757</v>
      </c>
      <c r="D15" s="40" t="s">
        <v>2</v>
      </c>
      <c r="E15" s="206">
        <f>'Input Sheet'!B9</f>
        <v>2</v>
      </c>
      <c r="F15" s="207">
        <f>IF($E$51=0,0,E15/$E$51)</f>
        <v>1.5151515151515152E-2</v>
      </c>
      <c r="G15" s="206">
        <f>'Input Sheet'!C9</f>
        <v>11136</v>
      </c>
      <c r="H15" s="207">
        <f>IF($G$51=0,0,G15/$G$51)</f>
        <v>3.1965003832011507E-2</v>
      </c>
      <c r="I15" s="207">
        <f>IF(G15&gt;0,E15/G15,0)</f>
        <v>1.7959770114942528E-4</v>
      </c>
      <c r="J15" s="190">
        <f>IF(AND((SQRT((H15*(1-H15))/$E$51))&gt;0, $E$51&gt;0),(F15-H15)/(SQRT((H15*(1-H15))/$E$51)),0)</f>
        <v>-1.098150571617758</v>
      </c>
      <c r="K15" s="208">
        <f>IF(AND(I15&gt;0,$I$51&gt;0),F15/H15*100,0)</f>
        <v>47.400323275862064</v>
      </c>
      <c r="P15" s="1">
        <f t="shared" ref="P15:P48" ca="1" si="0">IF(K15="",0,IF($P$11=2,K15+RAND()/1000,F15+RAND()/1000))</f>
        <v>47.401214237073923</v>
      </c>
      <c r="Q15" s="176">
        <f ca="1">RANK(P15,$P$14:$P$48)+COUNTIF($P$14:P15,P15)-1</f>
        <v>10</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-2.6101976964239166</v>
      </c>
      <c r="K16" s="208">
        <f>IF(AND(I16&gt;0,$I$51&gt;0),F16/H16*100,0)</f>
        <v>0</v>
      </c>
      <c r="P16" s="1">
        <f t="shared" ca="1" si="0"/>
        <v>9.9741840319553417E-4</v>
      </c>
      <c r="Q16" s="176">
        <f ca="1">RANK(P16,$P$14:$P$48)+COUNTIF($P$14:P16,P16)-1</f>
        <v>16</v>
      </c>
      <c r="R16" s="40">
        <v>3</v>
      </c>
    </row>
    <row r="17" spans="1:18" ht="14.5">
      <c r="C17" s="205" t="s">
        <v>1759</v>
      </c>
      <c r="D17" s="40" t="s">
        <v>4</v>
      </c>
      <c r="E17" s="206">
        <f>'Input Sheet'!B11</f>
        <v>0</v>
      </c>
      <c r="F17" s="207">
        <f>IF($E$51=0,0,E17/$E$51)</f>
        <v>0</v>
      </c>
      <c r="G17" s="206">
        <f>'Input Sheet'!C11</f>
        <v>14210</v>
      </c>
      <c r="H17" s="207">
        <f>IF($G$51=0,0,G17/$G$51)</f>
        <v>4.0788676764806346E-2</v>
      </c>
      <c r="I17" s="207">
        <f>IF(G17&gt;0,E17/G17,0)</f>
        <v>0</v>
      </c>
      <c r="J17" s="190">
        <f>IF(AND((SQRT((H17*(1-H17))/$E$51))&gt;0, $E$51&gt;0),(F17-H17)/(SQRT((H17*(1-H17))/$E$51)),0)</f>
        <v>-2.3691885518689952</v>
      </c>
      <c r="K17" s="208">
        <f>IF(AND(I17&gt;0,$I$51&gt;0),F17/H17*100,0)</f>
        <v>0</v>
      </c>
      <c r="P17" s="1">
        <f t="shared" ca="1" si="0"/>
        <v>8.4492174814040488E-4</v>
      </c>
      <c r="Q17" s="176">
        <f ca="1">RANK(P17,$P$14:$P$48)+COUNTIF($P$14:P17,P17)-1</f>
        <v>17</v>
      </c>
      <c r="R17" s="40">
        <v>4</v>
      </c>
    </row>
    <row r="18" spans="1:18" ht="14.5">
      <c r="C18" s="205" t="s">
        <v>1760</v>
      </c>
      <c r="D18" s="40" t="s">
        <v>5</v>
      </c>
      <c r="E18" s="206">
        <f>'Input Sheet'!B12</f>
        <v>3</v>
      </c>
      <c r="F18" s="207">
        <f>IF($E$51=0,0,E18/$E$51)</f>
        <v>2.2727272727272728E-2</v>
      </c>
      <c r="G18" s="206">
        <f>'Input Sheet'!C12</f>
        <v>12098</v>
      </c>
      <c r="H18" s="207">
        <f>IF($G$51=0,0,G18/$G$51)</f>
        <v>3.4726348451838647E-2</v>
      </c>
      <c r="I18" s="207">
        <f>IF(G18&gt;0,E18/G18,0)</f>
        <v>2.4797487187964951E-4</v>
      </c>
      <c r="J18" s="190">
        <f>IF(AND((SQRT((H18*(1-H18))/$E$51))&gt;0, $E$51&gt;0),(F18-H18)/(SQRT((H18*(1-H18))/$E$51)),0)</f>
        <v>-0.7529739898047807</v>
      </c>
      <c r="K18" s="208">
        <f>IF(AND(I18&gt;0,$I$51&gt;0),F18/H18*100,0)</f>
        <v>65.446768060836504</v>
      </c>
      <c r="P18" s="1">
        <f t="shared" ca="1" si="0"/>
        <v>65.446823293256926</v>
      </c>
      <c r="Q18" s="176">
        <f ca="1">RANK(P18,$P$14:$P$48)+COUNTIF($P$14:P18,P18)-1</f>
        <v>8</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-1.1337931779466333</v>
      </c>
      <c r="K21" s="208">
        <f t="shared" ref="K21:K28" si="5">IF(AND(I21&gt;0,$I$51&gt;0),F21/H21*100,0)</f>
        <v>0</v>
      </c>
      <c r="P21" s="1">
        <f t="shared" ca="1" si="0"/>
        <v>4.1594133918925412E-4</v>
      </c>
      <c r="Q21" s="176">
        <f ca="1">RANK(P21,$P$14:$P$48)+COUNTIF($P$14:P21,P21)-1</f>
        <v>23</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-1.6544013444301504</v>
      </c>
      <c r="K22" s="208">
        <f t="shared" si="5"/>
        <v>0</v>
      </c>
      <c r="P22" s="1">
        <f t="shared" ca="1" si="0"/>
        <v>4.9832358833527466E-4</v>
      </c>
      <c r="Q22" s="176">
        <f ca="1">RANK(P22,$P$14:$P$48)+COUNTIF($P$14:P22,P22)-1</f>
        <v>22</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8.349069395627805E-4</v>
      </c>
      <c r="Q23" s="176">
        <f ca="1">RANK(P23,$P$14:$P$48)+COUNTIF($P$14:P23,P23)-1</f>
        <v>18</v>
      </c>
      <c r="R23" s="40">
        <v>8</v>
      </c>
    </row>
    <row r="24" spans="1:18" ht="14.5">
      <c r="C24" s="205" t="s">
        <v>1764</v>
      </c>
      <c r="D24" s="40" t="s">
        <v>10</v>
      </c>
      <c r="E24" s="206">
        <f>'Input Sheet'!B16</f>
        <v>1</v>
      </c>
      <c r="F24" s="207">
        <f t="shared" si="1"/>
        <v>7.575757575757576E-3</v>
      </c>
      <c r="G24" s="206">
        <f>'Input Sheet'!C16</f>
        <v>16337</v>
      </c>
      <c r="H24" s="207">
        <f t="shared" si="2"/>
        <v>4.6894061386815011E-2</v>
      </c>
      <c r="I24" s="207">
        <f t="shared" si="3"/>
        <v>6.1210748607455463E-5</v>
      </c>
      <c r="J24" s="190">
        <f t="shared" si="4"/>
        <v>-2.1367426962779503</v>
      </c>
      <c r="K24" s="208">
        <f t="shared" si="5"/>
        <v>16.155046826222687</v>
      </c>
      <c r="P24" s="1">
        <f t="shared" ca="1" si="0"/>
        <v>16.155128027376829</v>
      </c>
      <c r="Q24" s="176">
        <f ca="1">RANK(P24,$P$14:$P$48)+COUNTIF($P$14:P24,P24)-1</f>
        <v>15</v>
      </c>
      <c r="R24" s="40">
        <v>9</v>
      </c>
    </row>
    <row r="25" spans="1:18" ht="14.5">
      <c r="C25" s="213" t="s">
        <v>1765</v>
      </c>
      <c r="D25" s="40" t="s">
        <v>11</v>
      </c>
      <c r="E25" s="206">
        <f>'Input Sheet'!B17</f>
        <v>1</v>
      </c>
      <c r="F25" s="207">
        <f t="shared" si="1"/>
        <v>7.575757575757576E-3</v>
      </c>
      <c r="G25" s="206">
        <f>'Input Sheet'!C17</f>
        <v>12048</v>
      </c>
      <c r="H25" s="207">
        <f t="shared" si="2"/>
        <v>3.45828274217021E-2</v>
      </c>
      <c r="I25" s="207">
        <f t="shared" si="3"/>
        <v>8.3001328021248334E-5</v>
      </c>
      <c r="J25" s="190">
        <f t="shared" si="4"/>
        <v>-1.6981524446900254</v>
      </c>
      <c r="K25" s="208">
        <f t="shared" si="5"/>
        <v>21.90612549800797</v>
      </c>
      <c r="P25" s="1">
        <f t="shared" ca="1" si="0"/>
        <v>21.906919421653683</v>
      </c>
      <c r="Q25" s="176">
        <f ca="1">RANK(P25,$P$14:$P$48)+COUNTIF($P$14:P25,P25)-1</f>
        <v>12</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-1.6362945011648948</v>
      </c>
      <c r="K26" s="208">
        <f t="shared" si="5"/>
        <v>0</v>
      </c>
      <c r="P26" s="1">
        <f t="shared" ca="1" si="0"/>
        <v>7.0935380120613629E-4</v>
      </c>
      <c r="Q26" s="176">
        <f ca="1">RANK(P26,$P$14:$P$48)+COUNTIF($P$14:P26,P26)-1</f>
        <v>20</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-1.5568975287489533</v>
      </c>
      <c r="K27" s="208">
        <f t="shared" si="5"/>
        <v>0</v>
      </c>
      <c r="P27" s="1">
        <f t="shared" ca="1" si="0"/>
        <v>2.2737366081054911E-4</v>
      </c>
      <c r="Q27" s="176">
        <f ca="1">RANK(P27,$P$14:$P$48)+COUNTIF($P$14:P27,P27)-1</f>
        <v>25</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-1.6939368780687751</v>
      </c>
      <c r="K28" s="208">
        <f t="shared" si="5"/>
        <v>0</v>
      </c>
      <c r="P28" s="1">
        <f t="shared" ca="1" si="0"/>
        <v>5.5691346695695902E-4</v>
      </c>
      <c r="Q28" s="176">
        <f ca="1">RANK(P28,$P$14:$P$48)+COUNTIF($P$14:P28,P28)-1</f>
        <v>21</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v>
      </c>
      <c r="F31" s="207">
        <f>IF($E$51=0,0,E31/$E$51)</f>
        <v>7.575757575757576E-3</v>
      </c>
      <c r="G31" s="206">
        <f>'Input Sheet'!C21</f>
        <v>13105</v>
      </c>
      <c r="H31" s="207">
        <f>IF($G$51=0,0,G31/$G$51)</f>
        <v>3.7616861998788685E-2</v>
      </c>
      <c r="I31" s="207">
        <f>IF(G31&gt;0,E31/G31,0)</f>
        <v>7.6306753147653561E-5</v>
      </c>
      <c r="J31" s="190">
        <f>IF(AND((SQRT((H31*(1-H31))/$E$51))&gt;0, $E$51&gt;0),(F31-H31)/(SQRT((H31*(1-H31))/$E$51)),0)</f>
        <v>-1.8140012251689783</v>
      </c>
      <c r="K31" s="208">
        <f>IF(AND(I31&gt;0,$I$51&gt;0),F31/H31*100,0)</f>
        <v>20.139259824494466</v>
      </c>
      <c r="P31" s="1">
        <f t="shared" ca="1" si="0"/>
        <v>20.139628714374219</v>
      </c>
      <c r="Q31" s="176">
        <f ca="1">RANK(P31,$P$14:$P$48)+COUNTIF($P$14:P31,P31)-1</f>
        <v>13</v>
      </c>
      <c r="R31" s="40">
        <v>14</v>
      </c>
    </row>
    <row r="32" spans="1:18" ht="14.5">
      <c r="C32" s="213" t="s">
        <v>1771</v>
      </c>
      <c r="D32" s="40" t="s">
        <v>17</v>
      </c>
      <c r="E32" s="206">
        <f>'Input Sheet'!B22</f>
        <v>1</v>
      </c>
      <c r="F32" s="207">
        <f>IF($E$51=0,0,E32/$E$51)</f>
        <v>7.575757575757576E-3</v>
      </c>
      <c r="G32" s="206">
        <f>'Input Sheet'!C22</f>
        <v>15117</v>
      </c>
      <c r="H32" s="207">
        <f>IF($G$51=0,0,G32/$G$51)</f>
        <v>4.3392148251483291E-2</v>
      </c>
      <c r="I32" s="207">
        <f>IF(G32&gt;0,E32/G32,0)</f>
        <v>6.6150691274723819E-5</v>
      </c>
      <c r="J32" s="190">
        <f>IF(AND((SQRT((H32*(1-H32))/$E$51))&gt;0, $E$51&gt;0),(F32-H32)/(SQRT((H32*(1-H32))/$E$51)),0)</f>
        <v>-2.0197435865334596</v>
      </c>
      <c r="K32" s="208">
        <f>IF(AND(I32&gt;0,$I$51&gt;0),F32/H32*100,0)</f>
        <v>17.458821194681484</v>
      </c>
      <c r="P32" s="1">
        <f t="shared" ca="1" si="0"/>
        <v>17.459158826221678</v>
      </c>
      <c r="Q32" s="176">
        <f ca="1">RANK(P32,$P$14:$P$48)+COUNTIF($P$14:P32,P32)-1</f>
        <v>14</v>
      </c>
      <c r="R32" s="40">
        <v>15</v>
      </c>
    </row>
    <row r="33" spans="1:18" ht="14.5">
      <c r="C33" s="213" t="s">
        <v>1772</v>
      </c>
      <c r="D33" s="40" t="s">
        <v>18</v>
      </c>
      <c r="E33" s="206">
        <f>'Input Sheet'!B23</f>
        <v>6</v>
      </c>
      <c r="F33" s="207">
        <f>IF($E$51=0,0,E33/$E$51)</f>
        <v>4.5454545454545456E-2</v>
      </c>
      <c r="G33" s="206">
        <f>'Input Sheet'!C23</f>
        <v>22417</v>
      </c>
      <c r="H33" s="207">
        <f>IF($G$51=0,0,G33/$G$51)</f>
        <v>6.4346218651418999E-2</v>
      </c>
      <c r="I33" s="207">
        <f>IF(G33&gt;0,E33/G33,0)</f>
        <v>2.6765401257973861E-4</v>
      </c>
      <c r="J33" s="190">
        <f>IF(AND((SQRT((H33*(1-H33))/$E$51))&gt;0, $E$51&gt;0),(F33-H33)/(SQRT((H33*(1-H33))/$E$51)),0)</f>
        <v>-0.88458238338234518</v>
      </c>
      <c r="K33" s="208">
        <f>IF(AND(I33&gt;0,$I$51&gt;0),F33/H33*100,0)</f>
        <v>70.640585270107508</v>
      </c>
      <c r="P33" s="1">
        <f t="shared" ca="1" si="0"/>
        <v>70.64149327224645</v>
      </c>
      <c r="Q33" s="176">
        <f ca="1">RANK(P33,$P$14:$P$48)+COUNTIF($P$14:P33,P33)-1</f>
        <v>6</v>
      </c>
      <c r="R33" s="40">
        <v>16</v>
      </c>
    </row>
    <row r="34" spans="1:18" ht="14.5">
      <c r="C34" s="213" t="s">
        <v>1773</v>
      </c>
      <c r="D34" s="40" t="s">
        <v>19</v>
      </c>
      <c r="E34" s="206">
        <f>'Input Sheet'!B24</f>
        <v>5</v>
      </c>
      <c r="F34" s="207">
        <f>IF($E$51=0,0,E34/$E$51)</f>
        <v>3.787878787878788E-2</v>
      </c>
      <c r="G34" s="206">
        <f>'Input Sheet'!C24</f>
        <v>26453</v>
      </c>
      <c r="H34" s="207">
        <f>IF($G$51=0,0,G34/$G$51)</f>
        <v>7.5931236204040978E-2</v>
      </c>
      <c r="I34" s="207">
        <f>IF(G34&gt;0,E34/G34,0)</f>
        <v>1.890144785090538E-4</v>
      </c>
      <c r="J34" s="190">
        <f>IF(AND((SQRT((H34*(1-H34))/$E$51))&gt;0, $E$51&gt;0),(F34-H34)/(SQRT((H34*(1-H34))/$E$51)),0)</f>
        <v>-1.6504683105708982</v>
      </c>
      <c r="K34" s="208">
        <f>IF(AND(I34&gt;0,$I$51&gt;0),F34/H34*100,0)</f>
        <v>49.885646240502027</v>
      </c>
      <c r="P34" s="1">
        <f t="shared" ca="1" si="0"/>
        <v>49.885661885625076</v>
      </c>
      <c r="Q34" s="176">
        <f ca="1">RANK(P34,$P$14:$P$48)+COUNTIF($P$14:P34,P34)-1</f>
        <v>9</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-0.20043739408700287</v>
      </c>
      <c r="K35" s="208">
        <f>IF(AND(I35&gt;0,$I$51&gt;0),F35/H35*100,0)</f>
        <v>0</v>
      </c>
      <c r="P35" s="1">
        <f t="shared" ca="1" si="0"/>
        <v>1.005930875876787E-4</v>
      </c>
      <c r="Q35" s="176">
        <f ca="1">RANK(P35,$P$14:$P$48)+COUNTIF($P$14:P35,P35)-1</f>
        <v>27</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49</v>
      </c>
      <c r="F38" s="207">
        <f t="shared" ref="F38:F44" si="6">IF($E$51=0,0,E38/$E$51)</f>
        <v>0.37121212121212122</v>
      </c>
      <c r="G38" s="206">
        <f>'Input Sheet'!C26</f>
        <v>48853</v>
      </c>
      <c r="H38" s="207">
        <f t="shared" ref="H38:H44" si="7">IF($G$51=0,0,G38/$G$51)</f>
        <v>0.14022865770521353</v>
      </c>
      <c r="I38" s="207">
        <f t="shared" ref="I38:I44" si="8">IF(G38&gt;0,E38/G38,0)</f>
        <v>1.0030090270812437E-3</v>
      </c>
      <c r="J38" s="190">
        <f t="shared" ref="J38:J44" si="9">IF(AND((SQRT((H38*(1-H38))/$E$51))&gt;0, $E$51&gt;0),(F38-H38)/(SQRT((H38*(1-H38))/$E$51)),0)</f>
        <v>7.6428965926003487</v>
      </c>
      <c r="K38" s="208">
        <f t="shared" ref="K38:K44" si="10">IF(AND(I38&gt;0,$I$51&gt;0),F38/H38*100,0)</f>
        <v>264.71915747241724</v>
      </c>
      <c r="P38" s="1">
        <f t="shared" ca="1" si="0"/>
        <v>264.71982658747402</v>
      </c>
      <c r="Q38" s="176">
        <f ca="1">RANK(P38,$P$14:$P$48)+COUNTIF($P$14:P38,P38)-1</f>
        <v>4</v>
      </c>
      <c r="R38" s="40">
        <v>19</v>
      </c>
    </row>
    <row r="39" spans="1:18" ht="14.5">
      <c r="C39" s="213" t="s">
        <v>1777</v>
      </c>
      <c r="D39" s="40" t="s">
        <v>23</v>
      </c>
      <c r="E39" s="206">
        <f>'Input Sheet'!B27</f>
        <v>12</v>
      </c>
      <c r="F39" s="207">
        <f t="shared" si="6"/>
        <v>9.0909090909090912E-2</v>
      </c>
      <c r="G39" s="206">
        <f>'Input Sheet'!C27</f>
        <v>25084</v>
      </c>
      <c r="H39" s="207">
        <f t="shared" si="7"/>
        <v>7.2001630398902353E-2</v>
      </c>
      <c r="I39" s="207">
        <f t="shared" si="8"/>
        <v>4.783926008611067E-4</v>
      </c>
      <c r="J39" s="190">
        <f t="shared" si="9"/>
        <v>0.84037939526829097</v>
      </c>
      <c r="K39" s="208">
        <f t="shared" si="10"/>
        <v>126.25976718226759</v>
      </c>
      <c r="P39" s="1">
        <f t="shared" ca="1" si="0"/>
        <v>126.26054911759419</v>
      </c>
      <c r="Q39" s="176">
        <f ca="1">RANK(P39,$P$14:$P$48)+COUNTIF($P$14:P39,P39)-1</f>
        <v>5</v>
      </c>
      <c r="R39" s="40">
        <v>20</v>
      </c>
    </row>
    <row r="40" spans="1:18" ht="14.5">
      <c r="C40" s="213" t="s">
        <v>1778</v>
      </c>
      <c r="D40" s="40" t="s">
        <v>24</v>
      </c>
      <c r="E40" s="206">
        <f>'Input Sheet'!B28</f>
        <v>6</v>
      </c>
      <c r="F40" s="207">
        <f t="shared" si="6"/>
        <v>4.5454545454545456E-2</v>
      </c>
      <c r="G40" s="206">
        <f>'Input Sheet'!C28</f>
        <v>5253</v>
      </c>
      <c r="H40" s="207">
        <f t="shared" si="7"/>
        <v>1.5078319426145513E-2</v>
      </c>
      <c r="I40" s="207">
        <f t="shared" si="8"/>
        <v>1.1422044545973729E-3</v>
      </c>
      <c r="J40" s="190">
        <f t="shared" si="9"/>
        <v>2.8638051312610888</v>
      </c>
      <c r="K40" s="208">
        <f t="shared" si="10"/>
        <v>301.45631067961165</v>
      </c>
      <c r="P40" s="1">
        <f t="shared" ca="1" si="0"/>
        <v>301.45726248236025</v>
      </c>
      <c r="Q40" s="176">
        <f ca="1">RANK(P40,$P$14:$P$48)+COUNTIF($P$14:P40,P40)-1</f>
        <v>2</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-0.70503993792646302</v>
      </c>
      <c r="K41" s="208">
        <f t="shared" si="10"/>
        <v>0</v>
      </c>
      <c r="P41" s="1">
        <f t="shared" ca="1" si="0"/>
        <v>7.2616871679016684E-4</v>
      </c>
      <c r="Q41" s="176">
        <f ca="1">RANK(P41,$P$14:$P$48)+COUNTIF($P$14:P41,P41)-1</f>
        <v>19</v>
      </c>
      <c r="R41" s="40">
        <v>22</v>
      </c>
    </row>
    <row r="42" spans="1:18" ht="14.5">
      <c r="C42" s="213" t="s">
        <v>1780</v>
      </c>
      <c r="D42" s="40" t="s">
        <v>26</v>
      </c>
      <c r="E42" s="206">
        <f>'Input Sheet'!B30</f>
        <v>2</v>
      </c>
      <c r="F42" s="207">
        <f t="shared" si="6"/>
        <v>1.5151515151515152E-2</v>
      </c>
      <c r="G42" s="206">
        <f>'Input Sheet'!C30</f>
        <v>15264</v>
      </c>
      <c r="H42" s="207">
        <f t="shared" si="7"/>
        <v>4.3814100080084732E-2</v>
      </c>
      <c r="I42" s="207">
        <f t="shared" si="8"/>
        <v>1.3102725366876311E-4</v>
      </c>
      <c r="J42" s="190">
        <f t="shared" si="9"/>
        <v>-1.6088820434583826</v>
      </c>
      <c r="K42" s="208">
        <f t="shared" si="10"/>
        <v>34.581367924528308</v>
      </c>
      <c r="P42" s="1">
        <f t="shared" ca="1" si="0"/>
        <v>34.581763269477904</v>
      </c>
      <c r="Q42" s="176">
        <f ca="1">RANK(P42,$P$14:$P$48)+COUNTIF($P$14:P42,P42)-1</f>
        <v>11</v>
      </c>
      <c r="R42" s="40">
        <v>23</v>
      </c>
    </row>
    <row r="43" spans="1:18" ht="14.5">
      <c r="C43" s="213" t="s">
        <v>1781</v>
      </c>
      <c r="D43" s="40" t="s">
        <v>27</v>
      </c>
      <c r="E43" s="206">
        <f>'Input Sheet'!B31</f>
        <v>38</v>
      </c>
      <c r="F43" s="207">
        <f t="shared" si="6"/>
        <v>0.2878787878787879</v>
      </c>
      <c r="G43" s="206">
        <f>'Input Sheet'!C31</f>
        <v>30382</v>
      </c>
      <c r="H43" s="207">
        <f t="shared" si="7"/>
        <v>8.7209118752170758E-2</v>
      </c>
      <c r="I43" s="207">
        <f t="shared" si="8"/>
        <v>1.2507405700743861E-3</v>
      </c>
      <c r="J43" s="190">
        <f t="shared" si="9"/>
        <v>8.171506016143093</v>
      </c>
      <c r="K43" s="208">
        <f t="shared" si="10"/>
        <v>330.10170495688237</v>
      </c>
      <c r="P43" s="1">
        <f t="shared" ca="1" si="0"/>
        <v>330.10183900856879</v>
      </c>
      <c r="Q43" s="176">
        <f ca="1">RANK(P43,$P$14:$P$48)+COUNTIF($P$14:P43,P43)-1</f>
        <v>1</v>
      </c>
      <c r="R43" s="40">
        <v>24</v>
      </c>
    </row>
    <row r="44" spans="1:18" ht="14.5">
      <c r="C44" s="213" t="s">
        <v>1782</v>
      </c>
      <c r="D44" s="40" t="s">
        <v>28</v>
      </c>
      <c r="E44" s="206">
        <f>'Input Sheet'!B32</f>
        <v>0</v>
      </c>
      <c r="F44" s="207">
        <f t="shared" si="6"/>
        <v>0</v>
      </c>
      <c r="G44" s="206">
        <f>'Input Sheet'!C32</f>
        <v>23245</v>
      </c>
      <c r="H44" s="207">
        <f t="shared" si="7"/>
        <v>6.6722926910480193E-2</v>
      </c>
      <c r="I44" s="207">
        <f t="shared" si="8"/>
        <v>0</v>
      </c>
      <c r="J44" s="190">
        <f t="shared" si="9"/>
        <v>-3.0719858547328238</v>
      </c>
      <c r="K44" s="208">
        <f t="shared" si="10"/>
        <v>0</v>
      </c>
      <c r="P44" s="1">
        <f t="shared" ca="1" si="0"/>
        <v>3.4116016286233339E-4</v>
      </c>
      <c r="Q44" s="176">
        <f ca="1">RANK(P44,$P$14:$P$48)+COUNTIF($P$14:P44,P44)-1</f>
        <v>24</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-0.29976552259583999</v>
      </c>
      <c r="K47" s="208">
        <f>IF(AND(I47&gt;0,$I$51&gt;0),F47/H47*100,0)</f>
        <v>0</v>
      </c>
      <c r="P47" s="1">
        <f t="shared" ca="1" si="0"/>
        <v>1.3199620643157984E-4</v>
      </c>
      <c r="Q47" s="176">
        <f ca="1">RANK(P47,$P$14:$P$48)+COUNTIF($P$14:P47,P47)-1</f>
        <v>26</v>
      </c>
      <c r="R47" s="40">
        <v>60</v>
      </c>
    </row>
    <row r="48" spans="1:18" ht="14.5">
      <c r="C48" s="205" t="s">
        <v>1785</v>
      </c>
      <c r="D48" s="40" t="s">
        <v>1786</v>
      </c>
      <c r="E48" s="206">
        <f>'Input Sheet'!B34</f>
        <v>4</v>
      </c>
      <c r="F48" s="207">
        <f>IF($E$51=0,0,E48/$E$51)</f>
        <v>3.0303030303030304E-2</v>
      </c>
      <c r="G48" s="206">
        <f>'Input Sheet'!C34</f>
        <v>3786</v>
      </c>
      <c r="H48" s="207">
        <f>IF($G$51=0,0,G48/$G$51)</f>
        <v>1.0867412401939256E-2</v>
      </c>
      <c r="I48" s="207">
        <f>IF(G48&gt;0,E48/G48,0)</f>
        <v>1.0565240359218173E-3</v>
      </c>
      <c r="J48" s="190">
        <f>IF(AND((SQRT((H48*(1-H48))/$E$51))&gt;0, $E$51&gt;0),(F48-H48)/(SQRT((H48*(1-H48))/$E$51)),0)</f>
        <v>2.1537485038700921</v>
      </c>
      <c r="K48" s="208">
        <f>IF(AND(I48&gt;0,$I$51&gt;0),F48/H48*100,0)</f>
        <v>278.84310618066564</v>
      </c>
      <c r="P48" s="1">
        <f t="shared" ca="1" si="0"/>
        <v>278.84319944860772</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132</v>
      </c>
      <c r="F51" s="42"/>
      <c r="G51" s="220">
        <f>SUM(G14:G48)</f>
        <v>348381</v>
      </c>
      <c r="H51" s="17"/>
      <c r="I51" s="221">
        <f>IF(G51&gt;0,E51/G51,0)</f>
        <v>3.788955195604812E-4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07419-2CBF-4982-8695-1D5F5B7057C9}">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38</v>
      </c>
      <c r="Q13" s="207">
        <f ca="1">INDEX('Wellbeing Acorn Type'!F$14:F$48,'Type Sorted'!$B13)</f>
        <v>0.2878787878787879</v>
      </c>
      <c r="R13" s="206">
        <f ca="1">INDEX('Wellbeing Acorn Type'!G$14:G$48,'Type Sorted'!$B13)</f>
        <v>30382</v>
      </c>
      <c r="S13" s="207">
        <f ca="1">INDEX('Wellbeing Acorn Type'!H$14:H$48,'Type Sorted'!$B13)</f>
        <v>8.7209118752170758E-2</v>
      </c>
      <c r="T13" s="207">
        <f ca="1">INDEX('Wellbeing Acorn Type'!I$14:I$48,'Type Sorted'!$B13)</f>
        <v>1.2507405700743861E-3</v>
      </c>
      <c r="U13" s="227">
        <f ca="1">INDEX('Wellbeing Acorn Type'!J$14:J$48,'Type Sorted'!$B13)</f>
        <v>8.171506016143093</v>
      </c>
      <c r="V13" s="208">
        <f ca="1">INDEX('Wellbeing Acorn Type'!K$14:K$48,'Type Sorted'!$B13)</f>
        <v>330.10170495688237</v>
      </c>
      <c r="W13" s="208"/>
    </row>
    <row r="14" spans="1:28" ht="20.149999999999999" customHeight="1">
      <c r="A14" s="225">
        <v>2</v>
      </c>
      <c r="B14" s="225">
        <f ca="1">MATCH(A14,'Wellbeing Acorn Type'!$Q$14:$Q$48,0)</f>
        <v>27</v>
      </c>
      <c r="C14" s="226" t="str">
        <f ca="1">INDEX('Wellbeing Acorn Type'!$C$14:$C$48,'Type Sorted'!B14)</f>
        <v>4.21</v>
      </c>
      <c r="D14" s="40" t="str">
        <f ca="1">INDEX('Wellbeing Acorn Type'!D$14:D$48,'Type Sorted'!$B14)</f>
        <v>Sensible Seniors</v>
      </c>
      <c r="E14" s="40"/>
      <c r="F14" s="40"/>
      <c r="G14" s="40"/>
      <c r="H14" s="40"/>
      <c r="I14" s="40"/>
      <c r="J14" s="40"/>
      <c r="K14" s="40"/>
      <c r="L14" s="40"/>
      <c r="M14" s="40"/>
      <c r="N14" s="40"/>
      <c r="O14" s="40"/>
      <c r="P14" s="206">
        <f ca="1">INDEX('Wellbeing Acorn Type'!E$14:E$48,'Type Sorted'!$B14)</f>
        <v>6</v>
      </c>
      <c r="Q14" s="207">
        <f ca="1">INDEX('Wellbeing Acorn Type'!F$14:F$48,'Type Sorted'!$B14)</f>
        <v>4.5454545454545456E-2</v>
      </c>
      <c r="R14" s="206">
        <f ca="1">INDEX('Wellbeing Acorn Type'!G$14:G$48,'Type Sorted'!$B14)</f>
        <v>5253</v>
      </c>
      <c r="S14" s="207">
        <f ca="1">INDEX('Wellbeing Acorn Type'!H$14:H$48,'Type Sorted'!$B14)</f>
        <v>1.5078319426145513E-2</v>
      </c>
      <c r="T14" s="207">
        <f ca="1">INDEX('Wellbeing Acorn Type'!I$14:I$48,'Type Sorted'!$B14)</f>
        <v>1.1422044545973729E-3</v>
      </c>
      <c r="U14" s="227">
        <f ca="1">INDEX('Wellbeing Acorn Type'!J$14:J$48,'Type Sorted'!$B14)</f>
        <v>2.8638051312610888</v>
      </c>
      <c r="V14" s="208">
        <f ca="1">INDEX('Wellbeing Acorn Type'!K$14:K$48,'Type Sorted'!$B14)</f>
        <v>301.45631067961165</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4</v>
      </c>
      <c r="Q15" s="207">
        <f ca="1">INDEX('Wellbeing Acorn Type'!F$14:F$48,'Type Sorted'!$B15)</f>
        <v>3.0303030303030304E-2</v>
      </c>
      <c r="R15" s="206">
        <f ca="1">INDEX('Wellbeing Acorn Type'!G$14:G$48,'Type Sorted'!$B15)</f>
        <v>3786</v>
      </c>
      <c r="S15" s="207">
        <f ca="1">INDEX('Wellbeing Acorn Type'!H$14:H$48,'Type Sorted'!$B15)</f>
        <v>1.0867412401939256E-2</v>
      </c>
      <c r="T15" s="207">
        <f ca="1">INDEX('Wellbeing Acorn Type'!I$14:I$48,'Type Sorted'!$B15)</f>
        <v>1.0565240359218173E-3</v>
      </c>
      <c r="U15" s="227">
        <f ca="1">INDEX('Wellbeing Acorn Type'!J$14:J$48,'Type Sorted'!$B15)</f>
        <v>2.1537485038700921</v>
      </c>
      <c r="V15" s="208">
        <f ca="1">INDEX('Wellbeing Acorn Type'!K$14:K$48,'Type Sorted'!$B15)</f>
        <v>278.84310618066564</v>
      </c>
      <c r="W15" s="208"/>
    </row>
    <row r="16" spans="1:28" ht="20.149999999999999" customHeight="1">
      <c r="A16" s="225">
        <v>4</v>
      </c>
      <c r="B16" s="225">
        <f ca="1">MATCH(A16,'Wellbeing Acorn Type'!$Q$14:$Q$48,0)</f>
        <v>25</v>
      </c>
      <c r="C16" s="226" t="str">
        <f ca="1">INDEX('Wellbeing Acorn Type'!$C$14:$C$48,'Type Sorted'!B16)</f>
        <v>4.19</v>
      </c>
      <c r="D16" s="40" t="str">
        <f ca="1">INDEX('Wellbeing Acorn Type'!D$14:D$48,'Type Sorted'!$B16)</f>
        <v>Relishing Retirement</v>
      </c>
      <c r="E16" s="40"/>
      <c r="F16" s="40"/>
      <c r="G16" s="40"/>
      <c r="H16" s="40"/>
      <c r="I16" s="40"/>
      <c r="J16" s="40"/>
      <c r="K16" s="40"/>
      <c r="L16" s="40"/>
      <c r="M16" s="40"/>
      <c r="N16" s="40"/>
      <c r="O16" s="40"/>
      <c r="P16" s="206">
        <f ca="1">INDEX('Wellbeing Acorn Type'!E$14:E$48,'Type Sorted'!$B16)</f>
        <v>49</v>
      </c>
      <c r="Q16" s="207">
        <f ca="1">INDEX('Wellbeing Acorn Type'!F$14:F$48,'Type Sorted'!$B16)</f>
        <v>0.37121212121212122</v>
      </c>
      <c r="R16" s="206">
        <f ca="1">INDEX('Wellbeing Acorn Type'!G$14:G$48,'Type Sorted'!$B16)</f>
        <v>48853</v>
      </c>
      <c r="S16" s="207">
        <f ca="1">INDEX('Wellbeing Acorn Type'!H$14:H$48,'Type Sorted'!$B16)</f>
        <v>0.14022865770521353</v>
      </c>
      <c r="T16" s="207">
        <f ca="1">INDEX('Wellbeing Acorn Type'!I$14:I$48,'Type Sorted'!$B16)</f>
        <v>1.0030090270812437E-3</v>
      </c>
      <c r="U16" s="227">
        <f ca="1">INDEX('Wellbeing Acorn Type'!J$14:J$48,'Type Sorted'!$B16)</f>
        <v>7.6428965926003487</v>
      </c>
      <c r="V16" s="208">
        <f ca="1">INDEX('Wellbeing Acorn Type'!K$14:K$48,'Type Sorted'!$B16)</f>
        <v>264.71915747241724</v>
      </c>
      <c r="W16" s="208"/>
    </row>
    <row r="17" spans="1:23" ht="20.149999999999999" customHeight="1">
      <c r="A17" s="225">
        <v>5</v>
      </c>
      <c r="B17" s="225">
        <f ca="1">MATCH(A17,'Wellbeing Acorn Type'!$Q$14:$Q$48,0)</f>
        <v>26</v>
      </c>
      <c r="C17" s="226" t="str">
        <f ca="1">INDEX('Wellbeing Acorn Type'!$C$14:$C$48,'Type Sorted'!B17)</f>
        <v>4.20</v>
      </c>
      <c r="D17" s="40" t="str">
        <f ca="1">INDEX('Wellbeing Acorn Type'!D$14:D$48,'Type Sorted'!$B17)</f>
        <v>Perky Pensioners</v>
      </c>
      <c r="E17" s="40"/>
      <c r="F17" s="40"/>
      <c r="G17" s="40"/>
      <c r="H17" s="40"/>
      <c r="I17" s="40"/>
      <c r="J17" s="40"/>
      <c r="K17" s="40"/>
      <c r="L17" s="40"/>
      <c r="M17" s="40"/>
      <c r="N17" s="40"/>
      <c r="O17" s="40"/>
      <c r="P17" s="206">
        <f ca="1">INDEX('Wellbeing Acorn Type'!E$14:E$48,'Type Sorted'!$B17)</f>
        <v>12</v>
      </c>
      <c r="Q17" s="207">
        <f ca="1">INDEX('Wellbeing Acorn Type'!F$14:F$48,'Type Sorted'!$B17)</f>
        <v>9.0909090909090912E-2</v>
      </c>
      <c r="R17" s="206">
        <f ca="1">INDEX('Wellbeing Acorn Type'!G$14:G$48,'Type Sorted'!$B17)</f>
        <v>25084</v>
      </c>
      <c r="S17" s="207">
        <f ca="1">INDEX('Wellbeing Acorn Type'!H$14:H$48,'Type Sorted'!$B17)</f>
        <v>7.2001630398902353E-2</v>
      </c>
      <c r="T17" s="207">
        <f ca="1">INDEX('Wellbeing Acorn Type'!I$14:I$48,'Type Sorted'!$B17)</f>
        <v>4.783926008611067E-4</v>
      </c>
      <c r="U17" s="227">
        <f ca="1">INDEX('Wellbeing Acorn Type'!J$14:J$48,'Type Sorted'!$B17)</f>
        <v>0.84037939526829097</v>
      </c>
      <c r="V17" s="208">
        <f ca="1">INDEX('Wellbeing Acorn Type'!K$14:K$48,'Type Sorted'!$B17)</f>
        <v>126.25976718226759</v>
      </c>
      <c r="W17" s="208"/>
    </row>
    <row r="18" spans="1:23" ht="20.149999999999999" customHeight="1">
      <c r="A18" s="225">
        <v>6</v>
      </c>
      <c r="B18" s="225">
        <f ca="1">MATCH(A18,'Wellbeing Acorn Type'!$Q$14:$Q$48,0)</f>
        <v>20</v>
      </c>
      <c r="C18" s="226" t="str">
        <f ca="1">INDEX('Wellbeing Acorn Type'!$C$14:$C$48,'Type Sorted'!B18)</f>
        <v>3.16</v>
      </c>
      <c r="D18" s="40" t="str">
        <f ca="1">INDEX('Wellbeing Acorn Type'!D$14:D$48,'Type Sorted'!$B18)</f>
        <v>Countryside Concerns</v>
      </c>
      <c r="E18" s="40"/>
      <c r="F18" s="40"/>
      <c r="G18" s="40"/>
      <c r="H18" s="40"/>
      <c r="I18" s="40"/>
      <c r="J18" s="40"/>
      <c r="K18" s="40"/>
      <c r="L18" s="40"/>
      <c r="M18" s="40"/>
      <c r="N18" s="40"/>
      <c r="O18" s="40"/>
      <c r="P18" s="206">
        <f ca="1">INDEX('Wellbeing Acorn Type'!E$14:E$48,'Type Sorted'!$B18)</f>
        <v>6</v>
      </c>
      <c r="Q18" s="207">
        <f ca="1">INDEX('Wellbeing Acorn Type'!F$14:F$48,'Type Sorted'!$B18)</f>
        <v>4.5454545454545456E-2</v>
      </c>
      <c r="R18" s="206">
        <f ca="1">INDEX('Wellbeing Acorn Type'!G$14:G$48,'Type Sorted'!$B18)</f>
        <v>22417</v>
      </c>
      <c r="S18" s="207">
        <f ca="1">INDEX('Wellbeing Acorn Type'!H$14:H$48,'Type Sorted'!$B18)</f>
        <v>6.4346218651418999E-2</v>
      </c>
      <c r="T18" s="207">
        <f ca="1">INDEX('Wellbeing Acorn Type'!I$14:I$48,'Type Sorted'!$B18)</f>
        <v>2.6765401257973861E-4</v>
      </c>
      <c r="U18" s="227">
        <f ca="1">INDEX('Wellbeing Acorn Type'!J$14:J$48,'Type Sorted'!$B18)</f>
        <v>-0.88458238338234518</v>
      </c>
      <c r="V18" s="208">
        <f ca="1">INDEX('Wellbeing Acorn Type'!K$14:K$48,'Type Sorted'!$B18)</f>
        <v>70.640585270107508</v>
      </c>
      <c r="W18" s="208"/>
    </row>
    <row r="19" spans="1:23" ht="20.149999999999999" customHeight="1">
      <c r="A19" s="225">
        <v>7</v>
      </c>
      <c r="B19" s="225">
        <f ca="1">MATCH(A19,'Wellbeing Acorn Type'!$Q$14:$Q$48,0)</f>
        <v>1</v>
      </c>
      <c r="C19" s="226" t="str">
        <f ca="1">INDEX('Wellbeing Acorn Type'!$C$14:$C$48,'Type Sorted'!B19)</f>
        <v>1.1</v>
      </c>
      <c r="D19" s="40" t="str">
        <f ca="1">INDEX('Wellbeing Acorn Type'!D$14:D$48,'Type Sorted'!$B19)</f>
        <v>Limited Living</v>
      </c>
      <c r="E19" s="40"/>
      <c r="F19" s="40"/>
      <c r="G19" s="40"/>
      <c r="H19" s="40"/>
      <c r="I19" s="40"/>
      <c r="J19" s="40"/>
      <c r="K19" s="40"/>
      <c r="L19" s="40"/>
      <c r="M19" s="40"/>
      <c r="N19" s="40"/>
      <c r="O19" s="40"/>
      <c r="P19" s="206">
        <f ca="1">INDEX('Wellbeing Acorn Type'!E$14:E$48,'Type Sorted'!$B19)</f>
        <v>1</v>
      </c>
      <c r="Q19" s="207">
        <f ca="1">INDEX('Wellbeing Acorn Type'!F$14:F$48,'Type Sorted'!$B19)</f>
        <v>7.575757575757576E-3</v>
      </c>
      <c r="R19" s="206">
        <f ca="1">INDEX('Wellbeing Acorn Type'!G$14:G$48,'Type Sorted'!$B19)</f>
        <v>3787</v>
      </c>
      <c r="S19" s="207">
        <f ca="1">INDEX('Wellbeing Acorn Type'!H$14:H$48,'Type Sorted'!$B19)</f>
        <v>1.0870282822541988E-2</v>
      </c>
      <c r="T19" s="207">
        <f ca="1">INDEX('Wellbeing Acorn Type'!I$14:I$48,'Type Sorted'!$B19)</f>
        <v>2.6406126221283337E-4</v>
      </c>
      <c r="U19" s="227">
        <f ca="1">INDEX('Wellbeing Acorn Type'!J$14:J$48,'Type Sorted'!$B19)</f>
        <v>-0.36503353049656051</v>
      </c>
      <c r="V19" s="208">
        <f ca="1">INDEX('Wellbeing Acorn Type'!K$14:K$48,'Type Sorted'!$B19)</f>
        <v>69.692368629522051</v>
      </c>
      <c r="W19" s="208"/>
    </row>
    <row r="20" spans="1:23" ht="20.149999999999999" customHeight="1">
      <c r="A20" s="225">
        <v>8</v>
      </c>
      <c r="B20" s="225">
        <f ca="1">MATCH(A20,'Wellbeing Acorn Type'!$Q$14:$Q$48,0)</f>
        <v>5</v>
      </c>
      <c r="C20" s="226" t="str">
        <f ca="1">INDEX('Wellbeing Acorn Type'!$C$14:$C$48,'Type Sorted'!B20)</f>
        <v>1.5</v>
      </c>
      <c r="D20" s="40" t="str">
        <f ca="1">INDEX('Wellbeing Acorn Type'!D$14:D$48,'Type Sorted'!$B20)</f>
        <v>Countryside Complacency</v>
      </c>
      <c r="E20" s="40"/>
      <c r="F20" s="40"/>
      <c r="G20" s="40"/>
      <c r="H20" s="40"/>
      <c r="I20" s="40"/>
      <c r="J20" s="40"/>
      <c r="K20" s="40"/>
      <c r="L20" s="40"/>
      <c r="M20" s="40"/>
      <c r="N20" s="40"/>
      <c r="O20" s="40"/>
      <c r="P20" s="206">
        <f ca="1">INDEX('Wellbeing Acorn Type'!E$14:E$48,'Type Sorted'!$B20)</f>
        <v>3</v>
      </c>
      <c r="Q20" s="207">
        <f ca="1">INDEX('Wellbeing Acorn Type'!F$14:F$48,'Type Sorted'!$B20)</f>
        <v>2.2727272727272728E-2</v>
      </c>
      <c r="R20" s="206">
        <f ca="1">INDEX('Wellbeing Acorn Type'!G$14:G$48,'Type Sorted'!$B20)</f>
        <v>12098</v>
      </c>
      <c r="S20" s="207">
        <f ca="1">INDEX('Wellbeing Acorn Type'!H$14:H$48,'Type Sorted'!$B20)</f>
        <v>3.4726348451838647E-2</v>
      </c>
      <c r="T20" s="207">
        <f ca="1">INDEX('Wellbeing Acorn Type'!I$14:I$48,'Type Sorted'!$B20)</f>
        <v>2.4797487187964951E-4</v>
      </c>
      <c r="U20" s="227">
        <f ca="1">INDEX('Wellbeing Acorn Type'!J$14:J$48,'Type Sorted'!$B20)</f>
        <v>-0.7529739898047807</v>
      </c>
      <c r="V20" s="208">
        <f ca="1">INDEX('Wellbeing Acorn Type'!K$14:K$48,'Type Sorted'!$B20)</f>
        <v>65.446768060836504</v>
      </c>
      <c r="W20" s="208"/>
    </row>
    <row r="21" spans="1:23" ht="20.149999999999999" customHeight="1">
      <c r="A21" s="225">
        <v>9</v>
      </c>
      <c r="B21" s="225">
        <f ca="1">MATCH(A21,'Wellbeing Acorn Type'!$Q$14:$Q$48,0)</f>
        <v>21</v>
      </c>
      <c r="C21" s="226" t="str">
        <f ca="1">INDEX('Wellbeing Acorn Type'!$C$14:$C$48,'Type Sorted'!B21)</f>
        <v>3.17</v>
      </c>
      <c r="D21" s="40" t="str">
        <f ca="1">INDEX('Wellbeing Acorn Type'!D$14:D$48,'Type Sorted'!$B21)</f>
        <v>Everthing in Moderation</v>
      </c>
      <c r="E21" s="40"/>
      <c r="F21" s="40"/>
      <c r="G21" s="40"/>
      <c r="H21" s="40"/>
      <c r="I21" s="40"/>
      <c r="J21" s="40"/>
      <c r="K21" s="40"/>
      <c r="L21" s="40"/>
      <c r="M21" s="40"/>
      <c r="N21" s="40"/>
      <c r="O21" s="40"/>
      <c r="P21" s="206">
        <f ca="1">INDEX('Wellbeing Acorn Type'!E$14:E$48,'Type Sorted'!$B21)</f>
        <v>5</v>
      </c>
      <c r="Q21" s="207">
        <f ca="1">INDEX('Wellbeing Acorn Type'!F$14:F$48,'Type Sorted'!$B21)</f>
        <v>3.787878787878788E-2</v>
      </c>
      <c r="R21" s="206">
        <f ca="1">INDEX('Wellbeing Acorn Type'!G$14:G$48,'Type Sorted'!$B21)</f>
        <v>26453</v>
      </c>
      <c r="S21" s="207">
        <f ca="1">INDEX('Wellbeing Acorn Type'!H$14:H$48,'Type Sorted'!$B21)</f>
        <v>7.5931236204040978E-2</v>
      </c>
      <c r="T21" s="207">
        <f ca="1">INDEX('Wellbeing Acorn Type'!I$14:I$48,'Type Sorted'!$B21)</f>
        <v>1.890144785090538E-4</v>
      </c>
      <c r="U21" s="227">
        <f ca="1">INDEX('Wellbeing Acorn Type'!J$14:J$48,'Type Sorted'!$B21)</f>
        <v>-1.6504683105708982</v>
      </c>
      <c r="V21" s="208">
        <f ca="1">INDEX('Wellbeing Acorn Type'!K$14:K$48,'Type Sorted'!$B21)</f>
        <v>49.885646240502027</v>
      </c>
      <c r="W21" s="208"/>
    </row>
    <row r="22" spans="1:23" ht="20.149999999999999" customHeight="1">
      <c r="A22" s="225">
        <v>10</v>
      </c>
      <c r="B22" s="225">
        <f ca="1">MATCH(A22,'Wellbeing Acorn Type'!$Q$14:$Q$48,0)</f>
        <v>2</v>
      </c>
      <c r="C22" s="226" t="str">
        <f ca="1">INDEX('Wellbeing Acorn Type'!$C$14:$C$48,'Type Sorted'!B22)</f>
        <v>1.2</v>
      </c>
      <c r="D22" s="40" t="str">
        <f ca="1">INDEX('Wellbeing Acorn Type'!D$14:D$48,'Type Sorted'!$B22)</f>
        <v>Poorly Pensioners</v>
      </c>
      <c r="E22" s="40"/>
      <c r="F22" s="40"/>
      <c r="G22" s="40"/>
      <c r="H22" s="40"/>
      <c r="I22" s="40"/>
      <c r="J22" s="40"/>
      <c r="K22" s="40"/>
      <c r="L22" s="40"/>
      <c r="M22" s="40"/>
      <c r="N22" s="40"/>
      <c r="O22" s="40"/>
      <c r="P22" s="206">
        <f ca="1">INDEX('Wellbeing Acorn Type'!E$14:E$48,'Type Sorted'!$B22)</f>
        <v>2</v>
      </c>
      <c r="Q22" s="207">
        <f ca="1">INDEX('Wellbeing Acorn Type'!F$14:F$48,'Type Sorted'!$B22)</f>
        <v>1.5151515151515152E-2</v>
      </c>
      <c r="R22" s="206">
        <f ca="1">INDEX('Wellbeing Acorn Type'!G$14:G$48,'Type Sorted'!$B22)</f>
        <v>11136</v>
      </c>
      <c r="S22" s="207">
        <f ca="1">INDEX('Wellbeing Acorn Type'!H$14:H$48,'Type Sorted'!$B22)</f>
        <v>3.1965003832011507E-2</v>
      </c>
      <c r="T22" s="207">
        <f ca="1">INDEX('Wellbeing Acorn Type'!I$14:I$48,'Type Sorted'!$B22)</f>
        <v>1.7959770114942528E-4</v>
      </c>
      <c r="U22" s="227">
        <f ca="1">INDEX('Wellbeing Acorn Type'!J$14:J$48,'Type Sorted'!$B22)</f>
        <v>-1.098150571617758</v>
      </c>
      <c r="V22" s="208">
        <f ca="1">INDEX('Wellbeing Acorn Type'!K$14:K$48,'Type Sorted'!$B22)</f>
        <v>47.400323275862064</v>
      </c>
      <c r="W22" s="208"/>
    </row>
    <row r="23" spans="1:23" ht="20.149999999999999" customHeight="1">
      <c r="A23" s="225">
        <v>11</v>
      </c>
      <c r="B23" s="225">
        <f ca="1">MATCH(A23,'Wellbeing Acorn Type'!$Q$14:$Q$48,0)</f>
        <v>29</v>
      </c>
      <c r="C23" s="226" t="str">
        <f ca="1">INDEX('Wellbeing Acorn Type'!$C$14:$C$48,'Type Sorted'!B23)</f>
        <v>4.23</v>
      </c>
      <c r="D23" s="40" t="str">
        <f ca="1">INDEX('Wellbeing Acorn Type'!D$14:D$48,'Type Sorted'!$B23)</f>
        <v>Happy Families</v>
      </c>
      <c r="E23" s="40"/>
      <c r="F23" s="40"/>
      <c r="G23" s="40"/>
      <c r="H23" s="40"/>
      <c r="I23" s="40"/>
      <c r="J23" s="40"/>
      <c r="K23" s="40"/>
      <c r="L23" s="40"/>
      <c r="M23" s="40"/>
      <c r="N23" s="40"/>
      <c r="O23" s="40"/>
      <c r="P23" s="206">
        <f ca="1">INDEX('Wellbeing Acorn Type'!E$14:E$48,'Type Sorted'!$B23)</f>
        <v>2</v>
      </c>
      <c r="Q23" s="207">
        <f ca="1">INDEX('Wellbeing Acorn Type'!F$14:F$48,'Type Sorted'!$B23)</f>
        <v>1.5151515151515152E-2</v>
      </c>
      <c r="R23" s="206">
        <f ca="1">INDEX('Wellbeing Acorn Type'!G$14:G$48,'Type Sorted'!$B23)</f>
        <v>15264</v>
      </c>
      <c r="S23" s="207">
        <f ca="1">INDEX('Wellbeing Acorn Type'!H$14:H$48,'Type Sorted'!$B23)</f>
        <v>4.3814100080084732E-2</v>
      </c>
      <c r="T23" s="207">
        <f ca="1">INDEX('Wellbeing Acorn Type'!I$14:I$48,'Type Sorted'!$B23)</f>
        <v>1.3102725366876311E-4</v>
      </c>
      <c r="U23" s="227">
        <f ca="1">INDEX('Wellbeing Acorn Type'!J$14:J$48,'Type Sorted'!$B23)</f>
        <v>-1.6088820434583826</v>
      </c>
      <c r="V23" s="208">
        <f ca="1">INDEX('Wellbeing Acorn Type'!K$14:K$48,'Type Sorted'!$B23)</f>
        <v>34.581367924528308</v>
      </c>
      <c r="W23" s="208"/>
    </row>
    <row r="24" spans="1:23" ht="20.149999999999999" customHeight="1">
      <c r="A24" s="225">
        <v>12</v>
      </c>
      <c r="B24" s="225">
        <f ca="1">MATCH(A24,'Wellbeing Acorn Type'!$Q$14:$Q$48,0)</f>
        <v>12</v>
      </c>
      <c r="C24" s="226" t="str">
        <f ca="1">INDEX('Wellbeing Acorn Type'!$C$14:$C$48,'Type Sorted'!B24)</f>
        <v>2.10</v>
      </c>
      <c r="D24" s="40" t="str">
        <f ca="1">INDEX('Wellbeing Acorn Type'!D$14:D$48,'Type Sorted'!$B24)</f>
        <v>Respiratory Risks</v>
      </c>
      <c r="E24" s="40"/>
      <c r="F24" s="40"/>
      <c r="G24" s="40"/>
      <c r="H24" s="40"/>
      <c r="I24" s="40"/>
      <c r="J24" s="40"/>
      <c r="K24" s="40"/>
      <c r="L24" s="40"/>
      <c r="M24" s="40"/>
      <c r="N24" s="40"/>
      <c r="O24" s="40"/>
      <c r="P24" s="206">
        <f ca="1">INDEX('Wellbeing Acorn Type'!E$14:E$48,'Type Sorted'!$B24)</f>
        <v>1</v>
      </c>
      <c r="Q24" s="207">
        <f ca="1">INDEX('Wellbeing Acorn Type'!F$14:F$48,'Type Sorted'!$B24)</f>
        <v>7.575757575757576E-3</v>
      </c>
      <c r="R24" s="206">
        <f ca="1">INDEX('Wellbeing Acorn Type'!G$14:G$48,'Type Sorted'!$B24)</f>
        <v>12048</v>
      </c>
      <c r="S24" s="207">
        <f ca="1">INDEX('Wellbeing Acorn Type'!H$14:H$48,'Type Sorted'!$B24)</f>
        <v>3.45828274217021E-2</v>
      </c>
      <c r="T24" s="207">
        <f ca="1">INDEX('Wellbeing Acorn Type'!I$14:I$48,'Type Sorted'!$B24)</f>
        <v>8.3001328021248334E-5</v>
      </c>
      <c r="U24" s="227">
        <f ca="1">INDEX('Wellbeing Acorn Type'!J$14:J$48,'Type Sorted'!$B24)</f>
        <v>-1.6981524446900254</v>
      </c>
      <c r="V24" s="208">
        <f ca="1">INDEX('Wellbeing Acorn Type'!K$14:K$48,'Type Sorted'!$B24)</f>
        <v>21.90612549800797</v>
      </c>
      <c r="W24" s="208"/>
    </row>
    <row r="25" spans="1:23" ht="20.149999999999999" customHeight="1">
      <c r="A25" s="225">
        <v>13</v>
      </c>
      <c r="B25" s="225">
        <f ca="1">MATCH(A25,'Wellbeing Acorn Type'!$Q$14:$Q$48,0)</f>
        <v>18</v>
      </c>
      <c r="C25" s="226" t="str">
        <f ca="1">INDEX('Wellbeing Acorn Type'!$C$14:$C$48,'Type Sorted'!B25)</f>
        <v>3.14</v>
      </c>
      <c r="D25" s="40" t="str">
        <f ca="1">INDEX('Wellbeing Acorn Type'!D$14:D$48,'Type Sorted'!$B25)</f>
        <v>Rooted Routines</v>
      </c>
      <c r="E25" s="40"/>
      <c r="F25" s="40"/>
      <c r="G25" s="40"/>
      <c r="H25" s="40"/>
      <c r="I25" s="40"/>
      <c r="J25" s="40"/>
      <c r="K25" s="40"/>
      <c r="L25" s="40"/>
      <c r="M25" s="40"/>
      <c r="N25" s="40"/>
      <c r="O25" s="40"/>
      <c r="P25" s="206">
        <f ca="1">INDEX('Wellbeing Acorn Type'!E$14:E$48,'Type Sorted'!$B25)</f>
        <v>1</v>
      </c>
      <c r="Q25" s="207">
        <f ca="1">INDEX('Wellbeing Acorn Type'!F$14:F$48,'Type Sorted'!$B25)</f>
        <v>7.575757575757576E-3</v>
      </c>
      <c r="R25" s="206">
        <f ca="1">INDEX('Wellbeing Acorn Type'!G$14:G$48,'Type Sorted'!$B25)</f>
        <v>13105</v>
      </c>
      <c r="S25" s="207">
        <f ca="1">INDEX('Wellbeing Acorn Type'!H$14:H$48,'Type Sorted'!$B25)</f>
        <v>3.7616861998788685E-2</v>
      </c>
      <c r="T25" s="207">
        <f ca="1">INDEX('Wellbeing Acorn Type'!I$14:I$48,'Type Sorted'!$B25)</f>
        <v>7.6306753147653561E-5</v>
      </c>
      <c r="U25" s="227">
        <f ca="1">INDEX('Wellbeing Acorn Type'!J$14:J$48,'Type Sorted'!$B25)</f>
        <v>-1.8140012251689783</v>
      </c>
      <c r="V25" s="208">
        <f ca="1">INDEX('Wellbeing Acorn Type'!K$14:K$48,'Type Sorted'!$B25)</f>
        <v>20.139259824494466</v>
      </c>
      <c r="W25" s="208"/>
    </row>
    <row r="26" spans="1:23" ht="20.149999999999999" customHeight="1">
      <c r="A26" s="225">
        <v>14</v>
      </c>
      <c r="B26" s="225">
        <f ca="1">MATCH(A26,'Wellbeing Acorn Type'!$Q$14:$Q$48,0)</f>
        <v>19</v>
      </c>
      <c r="C26" s="226" t="str">
        <f ca="1">INDEX('Wellbeing Acorn Type'!$C$14:$C$48,'Type Sorted'!B26)</f>
        <v>3.15</v>
      </c>
      <c r="D26" s="40" t="str">
        <f ca="1">INDEX('Wellbeing Acorn Type'!D$14:D$48,'Type Sorted'!$B26)</f>
        <v>Borderline Behaviours</v>
      </c>
      <c r="E26" s="40"/>
      <c r="F26" s="40"/>
      <c r="G26" s="40"/>
      <c r="H26" s="40"/>
      <c r="I26" s="40"/>
      <c r="J26" s="40"/>
      <c r="K26" s="40"/>
      <c r="L26" s="40"/>
      <c r="M26" s="40"/>
      <c r="N26" s="40"/>
      <c r="O26" s="40"/>
      <c r="P26" s="206">
        <f ca="1">INDEX('Wellbeing Acorn Type'!E$14:E$48,'Type Sorted'!$B26)</f>
        <v>1</v>
      </c>
      <c r="Q26" s="207">
        <f ca="1">INDEX('Wellbeing Acorn Type'!F$14:F$48,'Type Sorted'!$B26)</f>
        <v>7.575757575757576E-3</v>
      </c>
      <c r="R26" s="206">
        <f ca="1">INDEX('Wellbeing Acorn Type'!G$14:G$48,'Type Sorted'!$B26)</f>
        <v>15117</v>
      </c>
      <c r="S26" s="207">
        <f ca="1">INDEX('Wellbeing Acorn Type'!H$14:H$48,'Type Sorted'!$B26)</f>
        <v>4.3392148251483291E-2</v>
      </c>
      <c r="T26" s="207">
        <f ca="1">INDEX('Wellbeing Acorn Type'!I$14:I$48,'Type Sorted'!$B26)</f>
        <v>6.6150691274723819E-5</v>
      </c>
      <c r="U26" s="227">
        <f ca="1">INDEX('Wellbeing Acorn Type'!J$14:J$48,'Type Sorted'!$B26)</f>
        <v>-2.0197435865334596</v>
      </c>
      <c r="V26" s="208">
        <f ca="1">INDEX('Wellbeing Acorn Type'!K$14:K$48,'Type Sorted'!$B26)</f>
        <v>17.458821194681484</v>
      </c>
      <c r="W26" s="208"/>
    </row>
    <row r="27" spans="1:23" ht="20.149999999999999" customHeight="1">
      <c r="A27" s="225">
        <v>15</v>
      </c>
      <c r="B27" s="225">
        <f ca="1">MATCH(A27,'Wellbeing Acorn Type'!$Q$14:$Q$48,0)</f>
        <v>11</v>
      </c>
      <c r="C27" s="226" t="str">
        <f ca="1">INDEX('Wellbeing Acorn Type'!$C$14:$C$48,'Type Sorted'!B27)</f>
        <v>2.9</v>
      </c>
      <c r="D27" s="40" t="str">
        <f ca="1">INDEX('Wellbeing Acorn Type'!D$14:D$48,'Type Sorted'!$B27)</f>
        <v>Everyday Excesses</v>
      </c>
      <c r="E27" s="40"/>
      <c r="F27" s="40"/>
      <c r="G27" s="40"/>
      <c r="H27" s="40"/>
      <c r="I27" s="40"/>
      <c r="J27" s="40"/>
      <c r="K27" s="40"/>
      <c r="L27" s="40"/>
      <c r="M27" s="40"/>
      <c r="N27" s="40"/>
      <c r="O27" s="40"/>
      <c r="P27" s="206">
        <f ca="1">INDEX('Wellbeing Acorn Type'!E$14:E$48,'Type Sorted'!$B27)</f>
        <v>1</v>
      </c>
      <c r="Q27" s="207">
        <f ca="1">INDEX('Wellbeing Acorn Type'!F$14:F$48,'Type Sorted'!$B27)</f>
        <v>7.575757575757576E-3</v>
      </c>
      <c r="R27" s="206">
        <f ca="1">INDEX('Wellbeing Acorn Type'!G$14:G$48,'Type Sorted'!$B27)</f>
        <v>16337</v>
      </c>
      <c r="S27" s="207">
        <f ca="1">INDEX('Wellbeing Acorn Type'!H$14:H$48,'Type Sorted'!$B27)</f>
        <v>4.6894061386815011E-2</v>
      </c>
      <c r="T27" s="207">
        <f ca="1">INDEX('Wellbeing Acorn Type'!I$14:I$48,'Type Sorted'!$B27)</f>
        <v>6.1210748607455463E-5</v>
      </c>
      <c r="U27" s="227">
        <f ca="1">INDEX('Wellbeing Acorn Type'!J$14:J$48,'Type Sorted'!$B27)</f>
        <v>-2.1367426962779503</v>
      </c>
      <c r="V27" s="208">
        <f ca="1">INDEX('Wellbeing Acorn Type'!K$14:K$48,'Type Sorted'!$B27)</f>
        <v>16.155046826222687</v>
      </c>
      <c r="W27" s="208"/>
    </row>
    <row r="28" spans="1:23" ht="20.149999999999999" customHeight="1">
      <c r="A28" s="225">
        <v>16</v>
      </c>
      <c r="B28" s="225">
        <f ca="1">MATCH(A28,'Wellbeing Acorn Type'!$Q$14:$Q$48,0)</f>
        <v>3</v>
      </c>
      <c r="C28" s="226" t="str">
        <f ca="1">INDEX('Wellbeing Acorn Type'!$C$14:$C$48,'Type Sorted'!B28)</f>
        <v>1.3</v>
      </c>
      <c r="D28" s="40" t="str">
        <f ca="1">INDEX('Wellbeing Acorn Type'!D$14:D$48,'Type Sorted'!$B28)</f>
        <v>Hardship Heartlands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17099</v>
      </c>
      <c r="S28" s="207">
        <f ca="1">INDEX('Wellbeing Acorn Type'!H$14:H$48,'Type Sorted'!$B28)</f>
        <v>4.9081321886095972E-2</v>
      </c>
      <c r="T28" s="207">
        <f ca="1">INDEX('Wellbeing Acorn Type'!I$14:I$48,'Type Sorted'!$B28)</f>
        <v>0</v>
      </c>
      <c r="U28" s="227">
        <f ca="1">INDEX('Wellbeing Acorn Type'!J$14:J$48,'Type Sorted'!$B28)</f>
        <v>-2.6101976964239166</v>
      </c>
      <c r="V28" s="208">
        <f ca="1">INDEX('Wellbeing Acorn Type'!K$14:K$48,'Type Sorted'!$B28)</f>
        <v>0</v>
      </c>
      <c r="W28" s="208"/>
    </row>
    <row r="29" spans="1:23" ht="20.149999999999999" customHeight="1">
      <c r="A29" s="225">
        <v>17</v>
      </c>
      <c r="B29" s="225">
        <f ca="1">MATCH(A29,'Wellbeing Acorn Type'!$Q$14:$Q$48,0)</f>
        <v>4</v>
      </c>
      <c r="C29" s="226" t="str">
        <f ca="1">INDEX('Wellbeing Acorn Type'!$C$14:$C$48,'Type Sorted'!B29)</f>
        <v>1.4</v>
      </c>
      <c r="D29" s="40" t="str">
        <f ca="1">INDEX('Wellbeing Acorn Type'!D$14:D$48,'Type Sorted'!$B29)</f>
        <v>Elderly Ailments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14210</v>
      </c>
      <c r="S29" s="207">
        <f ca="1">INDEX('Wellbeing Acorn Type'!H$14:H$48,'Type Sorted'!$B29)</f>
        <v>4.0788676764806346E-2</v>
      </c>
      <c r="T29" s="207">
        <f ca="1">INDEX('Wellbeing Acorn Type'!I$14:I$48,'Type Sorted'!$B29)</f>
        <v>0</v>
      </c>
      <c r="U29" s="227">
        <f ca="1">INDEX('Wellbeing Acorn Type'!J$14:J$48,'Type Sorted'!$B29)</f>
        <v>-2.3691885518689952</v>
      </c>
      <c r="V29" s="208">
        <f ca="1">INDEX('Wellbeing Acorn Type'!K$14:K$48,'Type Sorted'!$B29)</f>
        <v>0</v>
      </c>
      <c r="W29" s="208"/>
    </row>
    <row r="30" spans="1:23" ht="20.149999999999999" customHeight="1">
      <c r="A30" s="225">
        <v>18</v>
      </c>
      <c r="B30" s="225">
        <f ca="1">MATCH(A30,'Wellbeing Acorn Type'!$Q$14:$Q$48,0)</f>
        <v>10</v>
      </c>
      <c r="C30" s="226" t="str">
        <f ca="1">INDEX('Wellbeing Acorn Type'!$C$14:$C$48,'Type Sorted'!B30)</f>
        <v>2.8</v>
      </c>
      <c r="D30" s="40" t="str">
        <f ca="1">INDEX('Wellbeing Acorn Type'!D$14:D$48,'Type Sorted'!$B30)</f>
        <v>Despondent Diversity</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0</v>
      </c>
      <c r="S30" s="207">
        <f ca="1">INDEX('Wellbeing Acorn Type'!H$14:H$48,'Type Sorted'!$B30)</f>
        <v>0</v>
      </c>
      <c r="T30" s="207">
        <f ca="1">INDEX('Wellbeing Acorn Type'!I$14:I$48,'Type Sorted'!$B30)</f>
        <v>0</v>
      </c>
      <c r="U30" s="227">
        <f ca="1">INDEX('Wellbeing Acorn Type'!J$14:J$48,'Type Sorted'!$B30)</f>
        <v>0</v>
      </c>
      <c r="V30" s="208">
        <f ca="1">INDEX('Wellbeing Acorn Type'!K$14:K$48,'Type Sorted'!$B30)</f>
        <v>0</v>
      </c>
      <c r="W30" s="208"/>
    </row>
    <row r="31" spans="1:23" ht="20.149999999999999" customHeight="1">
      <c r="A31" s="225">
        <v>19</v>
      </c>
      <c r="B31" s="225">
        <f ca="1">MATCH(A31,'Wellbeing Acorn Type'!$Q$14:$Q$48,0)</f>
        <v>28</v>
      </c>
      <c r="C31" s="226" t="str">
        <f ca="1">INDEX('Wellbeing Acorn Type'!$C$14:$C$48,'Type Sorted'!B31)</f>
        <v>4.22</v>
      </c>
      <c r="D31" s="40" t="str">
        <f ca="1">INDEX('Wellbeing Acorn Type'!D$14:D$48,'Type Sorted'!$B31)</f>
        <v>Gym &amp; Juices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1307</v>
      </c>
      <c r="S31" s="207">
        <f ca="1">INDEX('Wellbeing Acorn Type'!H$14:H$48,'Type Sorted'!$B31)</f>
        <v>3.7516397277693098E-3</v>
      </c>
      <c r="T31" s="207">
        <f ca="1">INDEX('Wellbeing Acorn Type'!I$14:I$48,'Type Sorted'!$B31)</f>
        <v>0</v>
      </c>
      <c r="U31" s="227">
        <f ca="1">INDEX('Wellbeing Acorn Type'!J$14:J$48,'Type Sorted'!$B31)</f>
        <v>-0.70503993792646302</v>
      </c>
      <c r="V31" s="208">
        <f ca="1">INDEX('Wellbeing Acorn Type'!K$14:K$48,'Type Sorted'!$B31)</f>
        <v>0</v>
      </c>
      <c r="W31" s="208"/>
    </row>
    <row r="32" spans="1:23" ht="20.149999999999999" customHeight="1">
      <c r="A32" s="225">
        <v>20</v>
      </c>
      <c r="B32" s="225">
        <f ca="1">MATCH(A32,'Wellbeing Acorn Type'!$Q$14:$Q$48,0)</f>
        <v>13</v>
      </c>
      <c r="C32" s="226" t="str">
        <f ca="1">INDEX('Wellbeing Acorn Type'!$C$14:$C$48,'Type Sorted'!B32)</f>
        <v>2.11</v>
      </c>
      <c r="D32" s="40" t="str">
        <f ca="1">INDEX('Wellbeing Acorn Type'!D$14:D$48,'Type Sorted'!$B32)</f>
        <v>Anxious Adversity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6926</v>
      </c>
      <c r="S32" s="207">
        <f ca="1">INDEX('Wellbeing Acorn Type'!H$14:H$48,'Type Sorted'!$B32)</f>
        <v>1.988053309451434E-2</v>
      </c>
      <c r="T32" s="207">
        <f ca="1">INDEX('Wellbeing Acorn Type'!I$14:I$48,'Type Sorted'!$B32)</f>
        <v>0</v>
      </c>
      <c r="U32" s="227">
        <f ca="1">INDEX('Wellbeing Acorn Type'!J$14:J$48,'Type Sorted'!$B32)</f>
        <v>-1.6362945011648948</v>
      </c>
      <c r="V32" s="208">
        <f ca="1">INDEX('Wellbeing Acorn Type'!K$14:K$48,'Type Sorted'!$B32)</f>
        <v>0</v>
      </c>
      <c r="W32" s="208"/>
    </row>
    <row r="33" spans="1:28" ht="20.149999999999999" customHeight="1">
      <c r="A33" s="225">
        <v>21</v>
      </c>
      <c r="B33" s="225">
        <f ca="1">MATCH(A33,'Wellbeing Acorn Type'!$Q$14:$Q$48,0)</f>
        <v>15</v>
      </c>
      <c r="C33" s="226" t="str">
        <f ca="1">INDEX('Wellbeing Acorn Type'!$C$14:$C$48,'Type Sorted'!B33)</f>
        <v>2.13</v>
      </c>
      <c r="D33" s="40" t="str">
        <f ca="1">INDEX('Wellbeing Acorn Type'!D$14:D$48,'Type Sorted'!$B33)</f>
        <v>Regular Revellers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7412</v>
      </c>
      <c r="S33" s="207">
        <f ca="1">INDEX('Wellbeing Acorn Type'!H$14:H$48,'Type Sorted'!$B33)</f>
        <v>2.1275557507441565E-2</v>
      </c>
      <c r="T33" s="207">
        <f ca="1">INDEX('Wellbeing Acorn Type'!I$14:I$48,'Type Sorted'!$B33)</f>
        <v>0</v>
      </c>
      <c r="U33" s="227">
        <f ca="1">INDEX('Wellbeing Acorn Type'!J$14:J$48,'Type Sorted'!$B33)</f>
        <v>-1.6939368780687751</v>
      </c>
      <c r="V33" s="208">
        <f ca="1">INDEX('Wellbeing Acorn Type'!K$14:K$48,'Type Sorted'!$B33)</f>
        <v>0</v>
      </c>
      <c r="W33" s="208"/>
    </row>
    <row r="34" spans="1:28" ht="20.149999999999999" customHeight="1">
      <c r="A34" s="225">
        <v>22</v>
      </c>
      <c r="B34" s="225">
        <f ca="1">MATCH(A34,'Wellbeing Acorn Type'!$Q$14:$Q$48,0)</f>
        <v>9</v>
      </c>
      <c r="C34" s="226" t="str">
        <f ca="1">INDEX('Wellbeing Acorn Type'!$C$14:$C$48,'Type Sorted'!B34)</f>
        <v>2.7</v>
      </c>
      <c r="D34" s="40" t="str">
        <f ca="1">INDEX('Wellbeing Acorn Type'!D$14:D$48,'Type Sorted'!$B34)</f>
        <v>Struggling Smokers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7077</v>
      </c>
      <c r="S34" s="207">
        <f ca="1">INDEX('Wellbeing Acorn Type'!H$14:H$48,'Type Sorted'!$B34)</f>
        <v>2.0313966605526708E-2</v>
      </c>
      <c r="T34" s="207">
        <f ca="1">INDEX('Wellbeing Acorn Type'!I$14:I$48,'Type Sorted'!$B34)</f>
        <v>0</v>
      </c>
      <c r="U34" s="227">
        <f ca="1">INDEX('Wellbeing Acorn Type'!J$14:J$48,'Type Sorted'!$B34)</f>
        <v>-1.6544013444301504</v>
      </c>
      <c r="V34" s="208">
        <f ca="1">INDEX('Wellbeing Acorn Type'!K$14:K$48,'Type Sorted'!$B34)</f>
        <v>0</v>
      </c>
      <c r="W34" s="208"/>
    </row>
    <row r="35" spans="1:28" ht="20.149999999999999" customHeight="1">
      <c r="A35" s="225">
        <v>23</v>
      </c>
      <c r="B35" s="225">
        <f ca="1">MATCH(A35,'Wellbeing Acorn Type'!$Q$14:$Q$48,0)</f>
        <v>8</v>
      </c>
      <c r="C35" s="226" t="str">
        <f ca="1">INDEX('Wellbeing Acorn Type'!$C$14:$C$48,'Type Sorted'!B35)</f>
        <v>2.6</v>
      </c>
      <c r="D35" s="40" t="str">
        <f ca="1">INDEX('Wellbeing Acorn Type'!D$14:D$48,'Type Sorted'!$B35)</f>
        <v>Dangerous Dependencies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3360</v>
      </c>
      <c r="S35" s="207">
        <f ca="1">INDEX('Wellbeing Acorn Type'!H$14:H$48,'Type Sorted'!$B35)</f>
        <v>9.6446132251758847E-3</v>
      </c>
      <c r="T35" s="207">
        <f ca="1">INDEX('Wellbeing Acorn Type'!I$14:I$48,'Type Sorted'!$B35)</f>
        <v>0</v>
      </c>
      <c r="U35" s="227">
        <f ca="1">INDEX('Wellbeing Acorn Type'!J$14:J$48,'Type Sorted'!$B35)</f>
        <v>-1.1337931779466333</v>
      </c>
      <c r="V35" s="208">
        <f ca="1">INDEX('Wellbeing Acorn Type'!K$14:K$48,'Type Sorted'!$B35)</f>
        <v>0</v>
      </c>
      <c r="W35" s="208"/>
    </row>
    <row r="36" spans="1:28" ht="20.149999999999999" customHeight="1">
      <c r="A36" s="225">
        <v>24</v>
      </c>
      <c r="B36" s="225">
        <f ca="1">MATCH(A36,'Wellbeing Acorn Type'!$Q$14:$Q$48,0)</f>
        <v>31</v>
      </c>
      <c r="C36" s="226" t="str">
        <f ca="1">INDEX('Wellbeing Acorn Type'!$C$14:$C$48,'Type Sorted'!B36)</f>
        <v>4.25</v>
      </c>
      <c r="D36" s="40" t="str">
        <f ca="1">INDEX('Wellbeing Acorn Type'!D$14:D$48,'Type Sorted'!$B36)</f>
        <v>Healthy, Wealthy &amp; Wine</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23245</v>
      </c>
      <c r="S36" s="207">
        <f ca="1">INDEX('Wellbeing Acorn Type'!H$14:H$48,'Type Sorted'!$B36)</f>
        <v>6.6722926910480193E-2</v>
      </c>
      <c r="T36" s="207">
        <f ca="1">INDEX('Wellbeing Acorn Type'!I$14:I$48,'Type Sorted'!$B36)</f>
        <v>0</v>
      </c>
      <c r="U36" s="227">
        <f ca="1">INDEX('Wellbeing Acorn Type'!J$14:J$48,'Type Sorted'!$B36)</f>
        <v>-3.0719858547328238</v>
      </c>
      <c r="V36" s="208">
        <f ca="1">INDEX('Wellbeing Acorn Type'!K$14:K$48,'Type Sorted'!$B36)</f>
        <v>0</v>
      </c>
      <c r="W36" s="208"/>
    </row>
    <row r="37" spans="1:28" ht="20.149999999999999" customHeight="1">
      <c r="A37" s="225">
        <v>25</v>
      </c>
      <c r="B37" s="225">
        <f ca="1">MATCH(A37,'Wellbeing Acorn Type'!$Q$14:$Q$48,0)</f>
        <v>14</v>
      </c>
      <c r="C37" s="226" t="str">
        <f ca="1">INDEX('Wellbeing Acorn Type'!$C$14:$C$48,'Type Sorted'!B37)</f>
        <v>2.12</v>
      </c>
      <c r="D37" s="40" t="str">
        <f ca="1">INDEX('Wellbeing Acorn Type'!D$14:D$48,'Type Sorted'!$B37)</f>
        <v>Perilous Futures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6282</v>
      </c>
      <c r="S37" s="207">
        <f ca="1">INDEX('Wellbeing Acorn Type'!H$14:H$48,'Type Sorted'!$B37)</f>
        <v>1.8031982226355627E-2</v>
      </c>
      <c r="T37" s="207">
        <f ca="1">INDEX('Wellbeing Acorn Type'!I$14:I$48,'Type Sorted'!$B37)</f>
        <v>0</v>
      </c>
      <c r="U37" s="227">
        <f ca="1">INDEX('Wellbeing Acorn Type'!J$14:J$48,'Type Sorted'!$B37)</f>
        <v>-1.5568975287489533</v>
      </c>
      <c r="V37" s="208">
        <f ca="1">INDEX('Wellbeing Acorn Type'!K$14:K$48,'Type Sorted'!$B37)</f>
        <v>0</v>
      </c>
      <c r="W37" s="208"/>
    </row>
    <row r="38" spans="1:28" ht="20.149999999999999" customHeight="1">
      <c r="A38" s="225">
        <v>26</v>
      </c>
      <c r="B38" s="225">
        <f ca="1">MATCH(A38,'Wellbeing Acorn Type'!$Q$14:$Q$48,0)</f>
        <v>34</v>
      </c>
      <c r="C38" s="226" t="str">
        <f ca="1">INDEX('Wellbeing Acorn Type'!$C$14:$C$48,'Type Sorted'!B38)</f>
        <v>60</v>
      </c>
      <c r="D38" s="40" t="str">
        <f ca="1">INDEX('Wellbeing Acorn Type'!D$14:D$48,'Type Sorted'!$B38)</f>
        <v>Active Communal Population</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237</v>
      </c>
      <c r="S38" s="207">
        <f ca="1">INDEX('Wellbeing Acorn Type'!H$14:H$48,'Type Sorted'!$B38)</f>
        <v>6.8028968284722759E-4</v>
      </c>
      <c r="T38" s="207">
        <f ca="1">INDEX('Wellbeing Acorn Type'!I$14:I$48,'Type Sorted'!$B38)</f>
        <v>0</v>
      </c>
      <c r="U38" s="227">
        <f ca="1">INDEX('Wellbeing Acorn Type'!J$14:J$48,'Type Sorted'!$B38)</f>
        <v>-0.29976552259583999</v>
      </c>
      <c r="V38" s="208">
        <f ca="1">INDEX('Wellbeing Acorn Type'!K$14:K$48,'Type Sorted'!$B38)</f>
        <v>0</v>
      </c>
      <c r="W38" s="208"/>
    </row>
    <row r="39" spans="1:28" ht="20.149999999999999" customHeight="1">
      <c r="A39" s="225">
        <v>27</v>
      </c>
      <c r="B39" s="225">
        <f ca="1">MATCH(A39,'Wellbeing Acorn Type'!$Q$14:$Q$48,0)</f>
        <v>22</v>
      </c>
      <c r="C39" s="226" t="str">
        <f ca="1">INDEX('Wellbeing Acorn Type'!$C$14:$C$48,'Type Sorted'!B39)</f>
        <v>3.18</v>
      </c>
      <c r="D39" s="40" t="str">
        <f ca="1">INDEX('Wellbeing Acorn Type'!D$14:D$48,'Type Sorted'!$B39)</f>
        <v>Cultural Concerns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106</v>
      </c>
      <c r="S39" s="207">
        <f ca="1">INDEX('Wellbeing Acorn Type'!H$14:H$48,'Type Sorted'!$B39)</f>
        <v>3.0426458388947735E-4</v>
      </c>
      <c r="T39" s="207">
        <f ca="1">INDEX('Wellbeing Acorn Type'!I$14:I$48,'Type Sorted'!$B39)</f>
        <v>0</v>
      </c>
      <c r="U39" s="227">
        <f ca="1">INDEX('Wellbeing Acorn Type'!J$14:J$48,'Type Sorted'!$B39)</f>
        <v>-0.20043739408700287</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132</v>
      </c>
      <c r="Q41" s="230"/>
      <c r="R41" s="229">
        <f ca="1">SUM(R13:R40)</f>
        <v>348381</v>
      </c>
      <c r="S41" s="17"/>
      <c r="T41" s="221">
        <f ca="1">IF(R41&gt;0,P41/R41,0)</f>
        <v>3.788955195604812E-4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330.10170495688237</v>
      </c>
      <c r="Z53" s="231">
        <f t="shared" ca="1" si="0"/>
        <v>100</v>
      </c>
      <c r="AA53" s="231">
        <f t="shared" ca="1" si="0"/>
        <v>100</v>
      </c>
      <c r="AB53" s="231">
        <f t="shared" ca="1" si="0"/>
        <v>100</v>
      </c>
    </row>
    <row r="54" spans="1:28" ht="15" hidden="1" customHeight="1">
      <c r="A54" s="231">
        <f ca="1">INDEX('Wellbeing Acorn Type'!$R$14:$R$48,'Type Sorted'!B14)</f>
        <v>21</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301.45631067961165</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278.84310618066564</v>
      </c>
    </row>
    <row r="56" spans="1:28" ht="15" hidden="1" customHeight="1">
      <c r="A56" s="231">
        <f ca="1">INDEX('Wellbeing Acorn Type'!$R$14:$R$48,'Type Sorted'!B16)</f>
        <v>19</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264.71915747241724</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126.25976718226759</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16</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70.640585270107508</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v>
      </c>
      <c r="B59" s="231">
        <f t="shared" ca="1" si="1"/>
        <v>69.692368629522051</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5</v>
      </c>
      <c r="B60" s="231">
        <f t="shared" ca="1" si="1"/>
        <v>100</v>
      </c>
      <c r="C60" s="231">
        <f t="shared" ca="1" si="1"/>
        <v>100</v>
      </c>
      <c r="D60" s="231">
        <f t="shared" ca="1" si="1"/>
        <v>100</v>
      </c>
      <c r="E60" s="231">
        <f t="shared" ca="1" si="1"/>
        <v>100</v>
      </c>
      <c r="F60" s="231">
        <f t="shared" ca="1" si="1"/>
        <v>65.446768060836504</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17</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49.885646240502027</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v>
      </c>
      <c r="B62" s="231">
        <f t="shared" ca="1" si="1"/>
        <v>100</v>
      </c>
      <c r="C62" s="231">
        <f t="shared" ca="1" si="1"/>
        <v>47.400323275862064</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23</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34.581367924528308</v>
      </c>
      <c r="Y63" s="231">
        <f t="shared" ca="1" si="2"/>
        <v>100</v>
      </c>
      <c r="Z63" s="231">
        <f t="shared" ca="1" si="2"/>
        <v>100</v>
      </c>
      <c r="AA63" s="231">
        <f t="shared" ca="1" si="2"/>
        <v>100</v>
      </c>
      <c r="AB63" s="231">
        <f t="shared" ca="1" si="2"/>
        <v>100</v>
      </c>
    </row>
    <row r="64" spans="1:28" ht="15" hidden="1" customHeight="1">
      <c r="A64" s="231">
        <f ca="1">INDEX('Wellbeing Acorn Type'!$R$14:$R$48,'Type Sorted'!B24)</f>
        <v>10</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21.90612549800797</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14</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20.139259824494466</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17.458821194681484</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9</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16.155046826222687</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3</v>
      </c>
      <c r="B68" s="231">
        <f t="shared" ca="1" si="3"/>
        <v>100</v>
      </c>
      <c r="C68" s="231">
        <f t="shared" ca="1" si="3"/>
        <v>100</v>
      </c>
      <c r="D68" s="231">
        <f t="shared" ca="1" si="3"/>
        <v>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4</v>
      </c>
      <c r="B69" s="231">
        <f t="shared" ca="1" si="3"/>
        <v>100</v>
      </c>
      <c r="C69" s="231">
        <f t="shared" ca="1" si="3"/>
        <v>100</v>
      </c>
      <c r="D69" s="231">
        <f t="shared" ca="1" si="3"/>
        <v>100</v>
      </c>
      <c r="E69" s="231">
        <f t="shared" ca="1" si="3"/>
        <v>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8</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22</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11</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13</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7</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v>
      </c>
      <c r="B75" s="231">
        <f t="shared" ca="1" si="5"/>
        <v>100</v>
      </c>
      <c r="C75" s="231">
        <f t="shared" ca="1" si="5"/>
        <v>100</v>
      </c>
      <c r="D75" s="231">
        <f t="shared" ca="1" si="5"/>
        <v>100</v>
      </c>
      <c r="E75" s="231">
        <f t="shared" ca="1" si="5"/>
        <v>100</v>
      </c>
      <c r="F75" s="231">
        <f t="shared" ca="1" si="5"/>
        <v>100</v>
      </c>
      <c r="G75" s="231">
        <f t="shared" ca="1" si="5"/>
        <v>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25</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0</v>
      </c>
      <c r="AA76" s="231">
        <f t="shared" ca="1" si="5"/>
        <v>100</v>
      </c>
      <c r="AB76" s="231">
        <f t="shared" ca="1" si="5"/>
        <v>100</v>
      </c>
    </row>
    <row r="77" spans="1:28" ht="15" hidden="1" customHeight="1">
      <c r="A77" s="231">
        <f ca="1">INDEX('Wellbeing Acorn Type'!$R$14:$R$48,'Type Sorted'!B37)</f>
        <v>12</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60</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0</v>
      </c>
      <c r="AB78" s="231">
        <f t="shared" ca="1" si="5"/>
        <v>100</v>
      </c>
    </row>
    <row r="79" spans="1:28" ht="15" hidden="1" customHeight="1">
      <c r="A79" s="231">
        <f ca="1">INDEX('Wellbeing Acorn Type'!$R$14:$R$48,'Type Sorted'!B39)</f>
        <v>18</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E1E2E-3A47-4C7D-B1FB-29A1FACB0958}">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4548F-9F9C-45BA-AA13-560377CFD2CA}">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0.12022656249999999</v>
      </c>
      <c r="H2" s="245" cm="1">
        <f t="array" ref="H2:H797">INDEX('Data - Knowledge'!J:J,MATCH(_xlfn.ANCHORARRAY('Features Data'!A2),'Data - Knowledge'!A:A,0))</f>
        <v>92.605975940182859</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6.5937500000000007E-3</v>
      </c>
      <c r="H3" s="245">
        <v>93.274367024259192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1.9328125000000002E-2</v>
      </c>
      <c r="H4" s="245">
        <v>104.15948895094415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1.7578125E-2</v>
      </c>
      <c r="H5" s="245">
        <v>86.821386538368301</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1.7976562500000001E-2</v>
      </c>
      <c r="H6" s="245">
        <v>93.363606697386814</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1.7734375000000004E-2</v>
      </c>
      <c r="H7" s="245">
        <v>92.201196435284515</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4.3046875000000004E-3</v>
      </c>
      <c r="H8" s="245">
        <v>85.191216600451384</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3.9015624999999998E-2</v>
      </c>
      <c r="H9" s="245">
        <v>100.18797419824632</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7.4453125000000005E-3</v>
      </c>
      <c r="H10" s="245">
        <v>84.558593722945218</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1.3046874999999999E-2</v>
      </c>
      <c r="H11" s="245">
        <v>90.965199851104273</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9.8671874999999992E-3</v>
      </c>
      <c r="H12" s="245">
        <v>90.021466598869267</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0.17829687500000002</v>
      </c>
      <c r="H13" s="245">
        <v>102.04187316568844</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3.0312500000000001E-3</v>
      </c>
      <c r="H14" s="245">
        <v>99.511533577575477</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2.0304687500000002E-2</v>
      </c>
      <c r="H15" s="245">
        <v>75.978960181871429</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9.1351562500000011E-2</v>
      </c>
      <c r="H16" s="245">
        <v>102.13743762038617</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2.2562500000000003E-2</v>
      </c>
      <c r="H17" s="245">
        <v>90.539024034116295</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1.1101562500000002E-2</v>
      </c>
      <c r="H18" s="245">
        <v>101.92053479188188</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92.605975940182859</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5.2968749999999995E-3</v>
      </c>
      <c r="H19" s="245">
        <v>105.11994317883837</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93.274367024259192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1.015625E-3</v>
      </c>
      <c r="H20" s="245">
        <v>99.376752824409252</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104.15948895094415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1.3179687500000002E-2</v>
      </c>
      <c r="H21" s="245">
        <v>114.16260226394337</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86.821386538368301</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9.1484375000000003E-3</v>
      </c>
      <c r="H22" s="245">
        <v>121.45800454030757</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93.363606697386814</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7.8125000000000002E-6</v>
      </c>
      <c r="H23" s="245">
        <v>71.040318853974128</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92.201196435284515</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1.03046875E-2</v>
      </c>
      <c r="H24" s="245">
        <v>107.8064005749571</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85.191216600451384</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1.8007812500000001E-2</v>
      </c>
      <c r="H25" s="245">
        <v>111.36524615523452</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100.18797419824632</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8.0234375000000011E-3</v>
      </c>
      <c r="H26" s="245">
        <v>100.35784938648781</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84.558593722945218</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5.0617187500000001E-2</v>
      </c>
      <c r="H27" s="245">
        <v>86.731471924481696</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90.965199851104273</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1.0078125E-3</v>
      </c>
      <c r="H28" s="245">
        <v>96.543096703525975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90.021466598869267</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102.04187316568844</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3.8343749999999996E-2</v>
      </c>
      <c r="H30" s="245">
        <v>86.453679254066614</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99.511533577575477</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4.3320312499999999E-2</v>
      </c>
      <c r="H31" s="245">
        <v>90.679339168151159</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75.978960181871429</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2.0390625000000005E-3</v>
      </c>
      <c r="H32" s="245">
        <v>78.498584609562712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102.13743762038617</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2.2343750000000002E-3</v>
      </c>
      <c r="H33" s="245">
        <v>77.590135485900817</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90.539024034116295</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3.0078125000000001E-3</v>
      </c>
      <c r="H34" s="245">
        <v>99.343121261196629</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101.92053479188188</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5.3749999999999996E-3</v>
      </c>
      <c r="H35" s="245">
        <v>84.725924905314542</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105.11994317883837</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5.2265625000000003E-3</v>
      </c>
      <c r="H36" s="245">
        <v>91.064674906281937</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99.376752824409252</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0.11357812499999999</v>
      </c>
      <c r="H37" s="245">
        <v>60.887505338928641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114.16260226394337</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0.19498437500000002</v>
      </c>
      <c r="H38" s="245">
        <v>90.608112254250472</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121.45800454030757</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0.30774218750000004</v>
      </c>
      <c r="H39" s="245">
        <v>110.14891109228031</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71.040318853974128</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0.31978906249999994</v>
      </c>
      <c r="H40" s="245">
        <v>105.84869683503884</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107.8064005749571</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0.40496875000000004</v>
      </c>
      <c r="H41" s="245">
        <v>96.33866211886901</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111.36524615523452</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3.5273437499999998E-2</v>
      </c>
      <c r="H42" s="245">
        <v>90.937086811345679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100.35784938648781</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1.1210937499999999E-2</v>
      </c>
      <c r="H43" s="245">
        <v>78.886404906921797</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86.731471924481696</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0.20774999999999999</v>
      </c>
      <c r="H44" s="245">
        <v>103.71347607493837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96.543096703525975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0.140875</v>
      </c>
      <c r="H45" s="245">
        <v>86.90892079830445</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6.38515625E-2</v>
      </c>
      <c r="H46" s="245">
        <v>92.775617758615169</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86.453679254066614</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2.5609375000000004E-2</v>
      </c>
      <c r="H47" s="245">
        <v>76.690386164152414</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90.679339168151159</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0.1710546875</v>
      </c>
      <c r="H48" s="245">
        <v>100.12365879748538</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78.498584609562712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0.1709921875</v>
      </c>
      <c r="H49" s="245">
        <v>80.61176294331058</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77.590135485900817</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0.22425</v>
      </c>
      <c r="H50" s="245">
        <v>86.969248730874369</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99.343121261196629</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0.25796875000000002</v>
      </c>
      <c r="H51" s="245">
        <v>86.623485993453869</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84.725924905314542</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9.3210937500000007E-2</v>
      </c>
      <c r="H52" s="245">
        <v>81.246841238544363</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91.064674906281937</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7.6789062500000005E-2</v>
      </c>
      <c r="H53" s="245">
        <v>77.510411404490824</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5.9617187500000009E-2</v>
      </c>
      <c r="H54" s="245">
        <v>70.425324826825587</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3.85234375E-2</v>
      </c>
      <c r="H55" s="245">
        <v>66.276106074637227</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7.4929687499999995E-2</v>
      </c>
      <c r="H56" s="245">
        <v>74.639490009035654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0.1381015625</v>
      </c>
      <c r="H57" s="245">
        <v>85.517848138323828</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0.19798437499999999</v>
      </c>
      <c r="H58" s="245">
        <v>84.420988943590629</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6.4031249999999998E-2</v>
      </c>
      <c r="H59" s="245">
        <v>74.880223614000016</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5.9679687500000002E-2</v>
      </c>
      <c r="H60" s="245">
        <v>71.676979985324323</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0.10414843750000001</v>
      </c>
      <c r="H61" s="245">
        <v>80.600791995844062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0.11074218750000002</v>
      </c>
      <c r="H62" s="245">
        <v>83.827959215108748</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4.8398437500000002E-2</v>
      </c>
      <c r="H63" s="245">
        <v>85.499613119564671</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4.0453125E-2</v>
      </c>
      <c r="H64" s="245">
        <v>89.788297892465508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2.8093750000000001E-2</v>
      </c>
      <c r="H65" s="245">
        <v>86.224113200622156</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2.83515625E-2</v>
      </c>
      <c r="H66" s="245">
        <v>90.066719250857858</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1.1390625000000001E-2</v>
      </c>
      <c r="H67" s="245">
        <v>74.843486864023077</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4.16171875E-2</v>
      </c>
      <c r="H68" s="245">
        <v>76.590409730600896</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6.968750000000001E-3</v>
      </c>
      <c r="H69" s="245">
        <v>71.099652685704655</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4.1093749999999998E-2</v>
      </c>
      <c r="H70" s="245">
        <v>79.629477214827816</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2.7304687500000001E-2</v>
      </c>
      <c r="H71" s="245">
        <v>74.655362441163547</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6.77578125E-2</v>
      </c>
      <c r="H72" s="245">
        <v>80.681152045327195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5.0296874999999998E-2</v>
      </c>
      <c r="H73" s="245">
        <v>65.296360597134452</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0.28839843750000005</v>
      </c>
      <c r="H74" s="245">
        <v>78.635757111651415</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0.15107031250000003</v>
      </c>
      <c r="H75" s="245">
        <v>65.824299195246411</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8.5414062499999999E-2</v>
      </c>
      <c r="H76" s="245">
        <v>64.13209249122464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1.8250000000000002E-2</v>
      </c>
      <c r="H77" s="245">
        <v>60.525827907434568</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0.1058671875</v>
      </c>
      <c r="H78" s="245">
        <v>79.801855778787541</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0.23346093750000002</v>
      </c>
      <c r="H79" s="245">
        <v>78.558409806047933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0.32393749999999999</v>
      </c>
      <c r="H80" s="245">
        <v>84.766124010485996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0.33677343749999999</v>
      </c>
      <c r="H81" s="245">
        <v>83.151713076004711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4.1015625000000002E-3</v>
      </c>
      <c r="H82" s="245">
        <v>102.48437666661587</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2.4406250000000001E-2</v>
      </c>
      <c r="H83" s="245">
        <v>102.29764963358656</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2.43515625E-2</v>
      </c>
      <c r="H84" s="245">
        <v>97.40463204863741</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1.2601562500000002E-2</v>
      </c>
      <c r="H85" s="245">
        <v>96.05899699843917</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0.93493749999999998</v>
      </c>
      <c r="H86" s="245">
        <v>100.05084708505498</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0.95200781250000011</v>
      </c>
      <c r="H87" s="245">
        <v>99.950943162491015</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1.5953125000000002E-2</v>
      </c>
      <c r="H88" s="245">
        <v>102.71132743636662</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1.4421875000000001E-2</v>
      </c>
      <c r="H89" s="245">
        <v>100.01794481387893</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1.22421875E-2</v>
      </c>
      <c r="H90" s="245">
        <v>101.31349862354122</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3.9531250000000009E-3</v>
      </c>
      <c r="H91" s="245">
        <v>98.472035401142804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1.6093750000000001E-3</v>
      </c>
      <c r="H92" s="245">
        <v>88.881803846190863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0.9648671875</v>
      </c>
      <c r="H93" s="245">
        <v>99.848560677649971</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2.5726562499999998E-2</v>
      </c>
      <c r="H94" s="245">
        <v>104.95360698265716</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6.2578124999999995E-3</v>
      </c>
      <c r="H95" s="245">
        <v>105.12360837655901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1.953125E-3</v>
      </c>
      <c r="H96" s="245">
        <v>106.692442210011</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0.15453125000000001</v>
      </c>
      <c r="H100" s="245">
        <v>90.241606655050887</v>
      </c>
    </row>
    <row r="101" spans="1:35">
      <c r="A101" s="86" t="str">
        <v>scghqb_sleeploss</v>
      </c>
      <c r="B101" s="239">
        <v>100</v>
      </c>
      <c r="C101" s="86" t="s">
        <v>373</v>
      </c>
      <c r="D101" s="241">
        <f>COUNTIF($C$1:$C101,C101)</f>
        <v>2</v>
      </c>
      <c r="E101" s="241" t="str">
        <f t="shared" si="13"/>
        <v>Wellbeing (GHQ)2</v>
      </c>
      <c r="F101" s="86" t="s">
        <v>376</v>
      </c>
      <c r="G101" s="242">
        <v>0.13239843749999999</v>
      </c>
      <c r="H101" s="245">
        <v>89.809769460828875</v>
      </c>
    </row>
    <row r="102" spans="1:35">
      <c r="A102" s="86" t="str">
        <v>scghqc_usefulrole</v>
      </c>
      <c r="B102" s="239">
        <v>101</v>
      </c>
      <c r="C102" s="86" t="s">
        <v>373</v>
      </c>
      <c r="D102" s="241">
        <f>COUNTIF($C$1:$C102,C102)</f>
        <v>3</v>
      </c>
      <c r="E102" s="241" t="str">
        <f t="shared" si="13"/>
        <v>Wellbeing (GHQ)3</v>
      </c>
      <c r="F102" s="86" t="s">
        <v>378</v>
      </c>
      <c r="G102" s="242">
        <v>0.13250000000000001</v>
      </c>
      <c r="H102" s="245">
        <v>89.412192017156812</v>
      </c>
    </row>
    <row r="103" spans="1:35">
      <c r="A103" s="86" t="str">
        <v>scghqd_decisions</v>
      </c>
      <c r="B103" s="239">
        <v>102</v>
      </c>
      <c r="C103" s="86" t="s">
        <v>373</v>
      </c>
      <c r="D103" s="241">
        <f>COUNTIF($C$1:$C103,C103)</f>
        <v>4</v>
      </c>
      <c r="E103" s="241" t="str">
        <f t="shared" si="13"/>
        <v>Wellbeing (GHQ)4</v>
      </c>
      <c r="F103" s="86" t="s">
        <v>380</v>
      </c>
      <c r="G103" s="242">
        <v>9.2031250000000009E-2</v>
      </c>
      <c r="H103" s="245">
        <v>92.231205071344547</v>
      </c>
    </row>
    <row r="104" spans="1:35">
      <c r="A104" s="86" t="str">
        <v>scghqe_strain</v>
      </c>
      <c r="B104" s="239">
        <v>103</v>
      </c>
      <c r="C104" s="86" t="s">
        <v>373</v>
      </c>
      <c r="D104" s="241">
        <f>COUNTIF($C$1:$C104,C104)</f>
        <v>5</v>
      </c>
      <c r="E104" s="241" t="str">
        <f t="shared" si="13"/>
        <v>Wellbeing (GHQ)5</v>
      </c>
      <c r="F104" s="86" t="s">
        <v>382</v>
      </c>
      <c r="G104" s="242">
        <v>0.2025078125</v>
      </c>
      <c r="H104" s="245">
        <v>94.256223725057708</v>
      </c>
    </row>
    <row r="105" spans="1:35">
      <c r="A105" s="86" t="str">
        <v>scghqf_difficulties</v>
      </c>
      <c r="B105" s="239">
        <v>104</v>
      </c>
      <c r="C105" s="86" t="s">
        <v>373</v>
      </c>
      <c r="D105" s="241">
        <f>COUNTIF($C$1:$C105,C105)</f>
        <v>6</v>
      </c>
      <c r="E105" s="241" t="str">
        <f t="shared" si="13"/>
        <v>Wellbeing (GHQ)6</v>
      </c>
      <c r="F105" s="86" t="s">
        <v>384</v>
      </c>
      <c r="G105" s="242">
        <v>0.1245703125</v>
      </c>
      <c r="H105" s="245">
        <v>88.647424004862728</v>
      </c>
    </row>
    <row r="106" spans="1:35">
      <c r="A106" s="86" t="str">
        <v>scghqg_enjoyactivs</v>
      </c>
      <c r="B106" s="239">
        <v>105</v>
      </c>
      <c r="C106" s="86" t="s">
        <v>373</v>
      </c>
      <c r="D106" s="241">
        <f>COUNTIF($C$1:$C106,C106)</f>
        <v>7</v>
      </c>
      <c r="E106" s="241" t="str">
        <f t="shared" si="13"/>
        <v>Wellbeing (GHQ)7</v>
      </c>
      <c r="F106" s="86" t="s">
        <v>386</v>
      </c>
      <c r="G106" s="242">
        <v>0.15712499999999999</v>
      </c>
      <c r="H106" s="245">
        <v>91.139562748406235</v>
      </c>
    </row>
    <row r="107" spans="1:35">
      <c r="A107" s="86" t="str">
        <v>scghqh_faceproblems</v>
      </c>
      <c r="B107" s="239">
        <v>106</v>
      </c>
      <c r="C107" s="86" t="s">
        <v>373</v>
      </c>
      <c r="D107" s="241">
        <f>COUNTIF($C$1:$C107,C107)</f>
        <v>8</v>
      </c>
      <c r="E107" s="241" t="str">
        <f t="shared" si="13"/>
        <v>Wellbeing (GHQ)8</v>
      </c>
      <c r="F107" s="86" t="s">
        <v>388</v>
      </c>
      <c r="G107" s="242">
        <v>9.4695312500000003E-2</v>
      </c>
      <c r="H107" s="245">
        <v>86.586855009471037</v>
      </c>
    </row>
    <row r="108" spans="1:35">
      <c r="A108" s="86" t="str">
        <v>scghqi_depressed</v>
      </c>
      <c r="B108" s="239">
        <v>107</v>
      </c>
      <c r="C108" s="86" t="s">
        <v>373</v>
      </c>
      <c r="D108" s="241">
        <f>COUNTIF($C$1:$C108,C108)</f>
        <v>9</v>
      </c>
      <c r="E108" s="241" t="str">
        <f t="shared" si="13"/>
        <v>Wellbeing (GHQ)9</v>
      </c>
      <c r="F108" s="86" t="s">
        <v>390</v>
      </c>
      <c r="G108" s="242">
        <v>0.18563281249999999</v>
      </c>
      <c r="H108" s="245">
        <v>92.635497509459313</v>
      </c>
    </row>
    <row r="109" spans="1:35">
      <c r="A109" s="86" t="str">
        <v>scghqj_confidence</v>
      </c>
      <c r="B109" s="239">
        <v>108</v>
      </c>
      <c r="C109" s="86" t="s">
        <v>373</v>
      </c>
      <c r="D109" s="241">
        <f>COUNTIF($C$1:$C109,C109)</f>
        <v>10</v>
      </c>
      <c r="E109" s="241" t="str">
        <f t="shared" si="13"/>
        <v>Wellbeing (GHQ)10</v>
      </c>
      <c r="F109" s="86" t="s">
        <v>392</v>
      </c>
      <c r="G109" s="242">
        <v>0.15049218749999999</v>
      </c>
      <c r="H109" s="245">
        <v>88.786432004948225</v>
      </c>
    </row>
    <row r="110" spans="1:35">
      <c r="A110" s="86" t="str">
        <v>scghqk_selfworth</v>
      </c>
      <c r="B110" s="239">
        <v>109</v>
      </c>
      <c r="C110" s="86" t="s">
        <v>373</v>
      </c>
      <c r="D110" s="241">
        <f>COUNTIF($C$1:$C110,C110)</f>
        <v>11</v>
      </c>
      <c r="E110" s="241" t="str">
        <f t="shared" si="13"/>
        <v>Wellbeing (GHQ)11</v>
      </c>
      <c r="F110" s="86" t="s">
        <v>111</v>
      </c>
      <c r="G110" s="242">
        <v>7.8625000000000014E-2</v>
      </c>
      <c r="H110" s="245">
        <v>82.302594087614551</v>
      </c>
    </row>
    <row r="111" spans="1:35">
      <c r="A111" s="86" t="str">
        <v>scghql_happiness</v>
      </c>
      <c r="B111" s="239">
        <v>110</v>
      </c>
      <c r="C111" s="86" t="s">
        <v>373</v>
      </c>
      <c r="D111" s="241">
        <f>COUNTIF($C$1:$C111,C111)</f>
        <v>12</v>
      </c>
      <c r="E111" s="241" t="str">
        <f t="shared" si="13"/>
        <v>Wellbeing (GHQ)12</v>
      </c>
      <c r="F111" s="86" t="s">
        <v>109</v>
      </c>
      <c r="G111" s="242">
        <v>0.13721093749999999</v>
      </c>
      <c r="H111" s="245">
        <v>92.130434746101741</v>
      </c>
    </row>
    <row r="112" spans="1:35">
      <c r="A112" s="86" t="str">
        <v>SCOPNGBHA</v>
      </c>
      <c r="B112" s="239">
        <v>111</v>
      </c>
      <c r="C112" s="86" t="s">
        <v>395</v>
      </c>
      <c r="D112" s="241">
        <f>COUNTIF($C$1:$C112,C112)</f>
        <v>1</v>
      </c>
      <c r="E112" s="241" t="str">
        <f t="shared" si="13"/>
        <v>Isolation1</v>
      </c>
      <c r="F112" s="86" t="s">
        <v>396</v>
      </c>
      <c r="G112" s="242">
        <v>6.3875000000000001E-2</v>
      </c>
      <c r="H112" s="245">
        <v>79.815423541925483</v>
      </c>
    </row>
    <row r="113" spans="1:8">
      <c r="A113" s="86" t="str">
        <v>SCOPNGBHD</v>
      </c>
      <c r="B113" s="239">
        <v>112</v>
      </c>
      <c r="C113" s="86" t="s">
        <v>395</v>
      </c>
      <c r="D113" s="241">
        <f>COUNTIF($C$1:$C113,C113)</f>
        <v>2</v>
      </c>
      <c r="E113" s="241" t="str">
        <f t="shared" si="13"/>
        <v>Isolation2</v>
      </c>
      <c r="F113" s="86" t="s">
        <v>398</v>
      </c>
      <c r="G113" s="242">
        <v>0.31961718750000001</v>
      </c>
      <c r="H113" s="245">
        <v>87.621964401006551</v>
      </c>
    </row>
    <row r="114" spans="1:8">
      <c r="A114" s="86" t="str">
        <v>SCOPNGBHH</v>
      </c>
      <c r="B114" s="239">
        <v>113</v>
      </c>
      <c r="C114" s="86" t="s">
        <v>395</v>
      </c>
      <c r="D114" s="241">
        <f>COUNTIF($C$1:$C114,C114)</f>
        <v>3</v>
      </c>
      <c r="E114" s="241" t="str">
        <f t="shared" si="13"/>
        <v>Isolation3</v>
      </c>
      <c r="F114" s="86" t="s">
        <v>400</v>
      </c>
      <c r="G114" s="242">
        <v>0.1278359375</v>
      </c>
      <c r="H114" s="245">
        <v>86.198105714979377</v>
      </c>
    </row>
    <row r="115" spans="1:8">
      <c r="A115" s="86" t="str">
        <v>SCOPNGBHC</v>
      </c>
      <c r="B115" s="239">
        <v>114</v>
      </c>
      <c r="C115" s="86" t="s">
        <v>395</v>
      </c>
      <c r="D115" s="241">
        <f>COUNTIF($C$1:$C115,C115)</f>
        <v>4</v>
      </c>
      <c r="E115" s="241" t="str">
        <f t="shared" si="13"/>
        <v>Isolation4</v>
      </c>
      <c r="F115" s="86" t="s">
        <v>402</v>
      </c>
      <c r="G115" s="242">
        <v>0.23300781250000002</v>
      </c>
      <c r="H115" s="245">
        <v>88.135710910581167</v>
      </c>
    </row>
    <row r="116" spans="1:8">
      <c r="A116" s="86" t="str">
        <v>SCOPNGBHA_x</v>
      </c>
      <c r="B116" s="239">
        <v>115</v>
      </c>
      <c r="C116" s="86" t="s">
        <v>395</v>
      </c>
      <c r="D116" s="241">
        <f>COUNTIF($C$1:$C116,C116)</f>
        <v>5</v>
      </c>
      <c r="E116" s="241" t="str">
        <f t="shared" si="13"/>
        <v>Isolation5</v>
      </c>
      <c r="F116" s="86" t="s">
        <v>404</v>
      </c>
      <c r="G116" s="242">
        <v>0.69978906249999995</v>
      </c>
      <c r="H116" s="245">
        <v>109.40910158140078</v>
      </c>
    </row>
    <row r="117" spans="1:8">
      <c r="A117" s="86" t="str">
        <v>SCOPNGBHD_x</v>
      </c>
      <c r="B117" s="239">
        <v>116</v>
      </c>
      <c r="C117" s="86" t="s">
        <v>395</v>
      </c>
      <c r="D117" s="241">
        <f>COUNTIF($C$1:$C117,C117)</f>
        <v>6</v>
      </c>
      <c r="E117" s="241" t="str">
        <f t="shared" si="13"/>
        <v>Isolation6</v>
      </c>
      <c r="F117" s="86" t="s">
        <v>406</v>
      </c>
      <c r="G117" s="242">
        <v>0.44468750000000012</v>
      </c>
      <c r="H117" s="245">
        <v>112.04130230264384</v>
      </c>
    </row>
    <row r="118" spans="1:8">
      <c r="A118" s="86" t="str">
        <v>SCOPNGBHH_x</v>
      </c>
      <c r="B118" s="239">
        <v>117</v>
      </c>
      <c r="C118" s="86" t="s">
        <v>395</v>
      </c>
      <c r="D118" s="241">
        <f>COUNTIF($C$1:$C118,C118)</f>
        <v>7</v>
      </c>
      <c r="E118" s="241" t="str">
        <f t="shared" si="13"/>
        <v>Isolation7</v>
      </c>
      <c r="F118" s="86" t="s">
        <v>408</v>
      </c>
      <c r="G118" s="242">
        <v>0.68146093750000003</v>
      </c>
      <c r="H118" s="245">
        <v>105.62859700614273</v>
      </c>
    </row>
    <row r="119" spans="1:8">
      <c r="A119" s="86" t="str">
        <v>SCOPNGBHC_x</v>
      </c>
      <c r="B119" s="239">
        <v>118</v>
      </c>
      <c r="C119" s="86" t="s">
        <v>395</v>
      </c>
      <c r="D119" s="241">
        <f>COUNTIF($C$1:$C119,C119)</f>
        <v>8</v>
      </c>
      <c r="E119" s="241" t="str">
        <f t="shared" si="13"/>
        <v>Isolation8</v>
      </c>
      <c r="F119" s="86" t="s">
        <v>410</v>
      </c>
      <c r="G119" s="242">
        <v>0.53439843750000005</v>
      </c>
      <c r="H119" s="245">
        <v>109.95876604953034</v>
      </c>
    </row>
    <row r="120" spans="1:8">
      <c r="A120" s="86" t="str">
        <v>ORGM5</v>
      </c>
      <c r="B120" s="239">
        <v>119</v>
      </c>
      <c r="C120" s="86" t="s">
        <v>412</v>
      </c>
      <c r="D120" s="241">
        <f>COUNTIF($C$1:$C120,C120)</f>
        <v>1</v>
      </c>
      <c r="E120" s="241" t="str">
        <f t="shared" si="13"/>
        <v>Community1</v>
      </c>
      <c r="F120" s="86" t="s">
        <v>413</v>
      </c>
      <c r="G120" s="242">
        <v>7.8273437500000001E-2</v>
      </c>
      <c r="H120" s="245">
        <v>120.20080432978853</v>
      </c>
    </row>
    <row r="121" spans="1:8">
      <c r="A121" s="86" t="str">
        <v>ORGM3</v>
      </c>
      <c r="B121" s="239">
        <v>120</v>
      </c>
      <c r="C121" s="86" t="s">
        <v>412</v>
      </c>
      <c r="D121" s="241">
        <f>COUNTIF($C$1:$C121,C121)</f>
        <v>2</v>
      </c>
      <c r="E121" s="241" t="str">
        <f t="shared" si="13"/>
        <v>Community2</v>
      </c>
      <c r="F121" s="86" t="s">
        <v>415</v>
      </c>
      <c r="G121" s="242">
        <v>5.4726562499999999E-2</v>
      </c>
      <c r="H121" s="245">
        <v>124.87954455251575</v>
      </c>
    </row>
    <row r="122" spans="1:8">
      <c r="A122" s="86" t="str">
        <v>ORGM11</v>
      </c>
      <c r="B122" s="239">
        <v>121</v>
      </c>
      <c r="C122" s="86" t="s">
        <v>412</v>
      </c>
      <c r="D122" s="241">
        <f>COUNTIF($C$1:$C122,C122)</f>
        <v>3</v>
      </c>
      <c r="E122" s="241" t="str">
        <f t="shared" si="13"/>
        <v>Community3</v>
      </c>
      <c r="F122" s="86" t="s">
        <v>417</v>
      </c>
      <c r="G122" s="242">
        <v>8.2398437500000005E-2</v>
      </c>
      <c r="H122" s="245">
        <v>129.01674506667575</v>
      </c>
    </row>
    <row r="123" spans="1:8">
      <c r="A123" s="86" t="str">
        <v>ORGM12</v>
      </c>
      <c r="B123" s="239">
        <v>122</v>
      </c>
      <c r="C123" s="86" t="s">
        <v>412</v>
      </c>
      <c r="D123" s="241">
        <f>COUNTIF($C$1:$C123,C123)</f>
        <v>4</v>
      </c>
      <c r="E123" s="241" t="str">
        <f t="shared" si="13"/>
        <v>Community4</v>
      </c>
      <c r="F123" s="86" t="s">
        <v>419</v>
      </c>
      <c r="G123" s="242">
        <v>7.3554687500000007E-2</v>
      </c>
      <c r="H123" s="245">
        <v>70.629130143277123</v>
      </c>
    </row>
    <row r="124" spans="1:8">
      <c r="A124" s="86" t="str">
        <v>ORGM7</v>
      </c>
      <c r="B124" s="239">
        <v>123</v>
      </c>
      <c r="C124" s="86" t="s">
        <v>412</v>
      </c>
      <c r="D124" s="241">
        <f>COUNTIF($C$1:$C124,C124)</f>
        <v>5</v>
      </c>
      <c r="E124" s="241" t="str">
        <f t="shared" si="13"/>
        <v>Community5</v>
      </c>
      <c r="F124" s="86" t="s">
        <v>421</v>
      </c>
      <c r="G124" s="242">
        <v>0.11615624999999999</v>
      </c>
      <c r="H124" s="245">
        <v>107.03266329369016</v>
      </c>
    </row>
    <row r="125" spans="1:8">
      <c r="A125" s="86" t="str">
        <v>ORGM5_x</v>
      </c>
      <c r="B125" s="239">
        <v>124</v>
      </c>
      <c r="C125" s="86" t="s">
        <v>412</v>
      </c>
      <c r="D125" s="241">
        <f>COUNTIF($C$1:$C125,C125)</f>
        <v>6</v>
      </c>
      <c r="E125" s="241" t="str">
        <f t="shared" si="13"/>
        <v>Community6</v>
      </c>
      <c r="F125" s="86" t="s">
        <v>423</v>
      </c>
      <c r="G125" s="242">
        <v>0.92146093750000002</v>
      </c>
      <c r="H125" s="245">
        <v>98.566447329653741</v>
      </c>
    </row>
    <row r="126" spans="1:8">
      <c r="A126" s="86" t="str">
        <v>ORGM3_x</v>
      </c>
      <c r="B126" s="239">
        <v>125</v>
      </c>
      <c r="C126" s="86" t="s">
        <v>412</v>
      </c>
      <c r="D126" s="241">
        <f>COUNTIF($C$1:$C126,C126)</f>
        <v>7</v>
      </c>
      <c r="E126" s="241" t="str">
        <f t="shared" si="13"/>
        <v>Community7</v>
      </c>
      <c r="F126" s="86" t="s">
        <v>425</v>
      </c>
      <c r="G126" s="242">
        <v>0.94527343750000004</v>
      </c>
      <c r="H126" s="245">
        <v>98.858711965043852</v>
      </c>
    </row>
    <row r="127" spans="1:8">
      <c r="A127" s="86" t="str">
        <v>ORGM11_x</v>
      </c>
      <c r="B127" s="239">
        <v>126</v>
      </c>
      <c r="C127" s="86" t="s">
        <v>412</v>
      </c>
      <c r="D127" s="241">
        <f>COUNTIF($C$1:$C127,C127)</f>
        <v>8</v>
      </c>
      <c r="E127" s="241" t="str">
        <f t="shared" si="13"/>
        <v>Community8</v>
      </c>
      <c r="F127" s="86" t="s">
        <v>427</v>
      </c>
      <c r="G127" s="242">
        <v>0.91652343749999998</v>
      </c>
      <c r="H127" s="245">
        <v>97.939406740109575</v>
      </c>
    </row>
    <row r="128" spans="1:8">
      <c r="A128" s="86" t="str">
        <v>ORGM12_x</v>
      </c>
      <c r="B128" s="239">
        <v>127</v>
      </c>
      <c r="C128" s="86" t="s">
        <v>412</v>
      </c>
      <c r="D128" s="241">
        <f>COUNTIF($C$1:$C128,C128)</f>
        <v>9</v>
      </c>
      <c r="E128" s="241" t="str">
        <f t="shared" si="13"/>
        <v>Community9</v>
      </c>
      <c r="F128" s="86" t="s">
        <v>429</v>
      </c>
      <c r="G128" s="242">
        <v>0.92675781250000011</v>
      </c>
      <c r="H128" s="245">
        <v>103.45823793682443</v>
      </c>
    </row>
    <row r="129" spans="1:8">
      <c r="A129" s="86" t="str">
        <v>ORGM7_x</v>
      </c>
      <c r="B129" s="239">
        <v>128</v>
      </c>
      <c r="C129" s="86" t="s">
        <v>412</v>
      </c>
      <c r="D129" s="241">
        <f>COUNTIF($C$1:$C129,C129)</f>
        <v>10</v>
      </c>
      <c r="E129" s="241" t="str">
        <f t="shared" si="13"/>
        <v>Community10</v>
      </c>
      <c r="F129" s="86" t="s">
        <v>431</v>
      </c>
      <c r="G129" s="242">
        <v>0.88384375000000004</v>
      </c>
      <c r="H129" s="245">
        <v>99.143910620512884</v>
      </c>
    </row>
    <row r="130" spans="1:8">
      <c r="A130" s="86" t="str">
        <v>NOISYN</v>
      </c>
      <c r="B130" s="239">
        <v>129</v>
      </c>
      <c r="C130" s="86" t="s">
        <v>433</v>
      </c>
      <c r="D130" s="241">
        <f>COUNTIF($C$1:$C130,C130)</f>
        <v>1</v>
      </c>
      <c r="E130" s="241" t="str">
        <f t="shared" si="13"/>
        <v>Accommodation &amp; Neighbourhood1</v>
      </c>
      <c r="F130" s="86" t="s">
        <v>434</v>
      </c>
      <c r="G130" s="242">
        <v>0.12901562499999999</v>
      </c>
      <c r="H130" s="245">
        <v>69.332331707989027</v>
      </c>
    </row>
    <row r="131" spans="1:8">
      <c r="A131" s="86" t="str">
        <v>NOHEATCH</v>
      </c>
      <c r="B131" s="239">
        <v>130</v>
      </c>
      <c r="C131" s="86" t="s">
        <v>433</v>
      </c>
      <c r="D131" s="241">
        <f>COUNTIF($C$1:$C131,C131)</f>
        <v>2</v>
      </c>
      <c r="E131" s="241" t="str">
        <f t="shared" ref="E131:E194" si="22">C131&amp;D131</f>
        <v>Accommodation &amp; Neighbourhood2</v>
      </c>
      <c r="F131" s="86" t="s">
        <v>436</v>
      </c>
      <c r="G131" s="242">
        <v>0.10923437499999999</v>
      </c>
      <c r="H131" s="245">
        <v>101.04746131413407</v>
      </c>
    </row>
    <row r="132" spans="1:8">
      <c r="A132" s="86" t="str">
        <v>GRIMYN</v>
      </c>
      <c r="B132" s="239">
        <v>131</v>
      </c>
      <c r="C132" s="86" t="s">
        <v>433</v>
      </c>
      <c r="D132" s="241">
        <f>COUNTIF($C$1:$C132,C132)</f>
        <v>3</v>
      </c>
      <c r="E132" s="241" t="str">
        <f t="shared" si="22"/>
        <v>Accommodation &amp; Neighbourhood3</v>
      </c>
      <c r="F132" s="86" t="s">
        <v>438</v>
      </c>
      <c r="G132" s="242">
        <v>0.1005546875</v>
      </c>
      <c r="H132" s="245">
        <v>88.448768613915931</v>
      </c>
    </row>
    <row r="133" spans="1:8">
      <c r="A133" s="86" t="str">
        <v>CRVAND</v>
      </c>
      <c r="B133" s="239">
        <v>132</v>
      </c>
      <c r="C133" s="86" t="s">
        <v>433</v>
      </c>
      <c r="D133" s="241">
        <f>COUNTIF($C$1:$C133,C133)</f>
        <v>4</v>
      </c>
      <c r="E133" s="241" t="str">
        <f t="shared" si="22"/>
        <v>Accommodation &amp; Neighbourhood4</v>
      </c>
      <c r="F133" s="86" t="s">
        <v>440</v>
      </c>
      <c r="G133" s="242">
        <v>2.9000000000000001E-2</v>
      </c>
      <c r="H133" s="245">
        <v>46.638785031867144</v>
      </c>
    </row>
    <row r="134" spans="1:8">
      <c r="A134" s="86" t="str">
        <v>NOISYN_x</v>
      </c>
      <c r="B134" s="239">
        <v>133</v>
      </c>
      <c r="C134" s="86" t="s">
        <v>433</v>
      </c>
      <c r="D134" s="241">
        <f>COUNTIF($C$1:$C134,C134)</f>
        <v>5</v>
      </c>
      <c r="E134" s="241" t="str">
        <f t="shared" si="22"/>
        <v>Accommodation &amp; Neighbourhood5</v>
      </c>
      <c r="F134" s="86" t="s">
        <v>442</v>
      </c>
      <c r="G134" s="242">
        <v>0.87098437500000003</v>
      </c>
      <c r="H134" s="245">
        <v>107.00879368757499</v>
      </c>
    </row>
    <row r="135" spans="1:8">
      <c r="A135" s="86" t="str">
        <v>HEATCH</v>
      </c>
      <c r="B135" s="239">
        <v>134</v>
      </c>
      <c r="C135" s="86" t="s">
        <v>433</v>
      </c>
      <c r="D135" s="241">
        <f>COUNTIF($C$1:$C135,C135)</f>
        <v>6</v>
      </c>
      <c r="E135" s="241" t="str">
        <f t="shared" si="22"/>
        <v>Accommodation &amp; Neighbourhood6</v>
      </c>
      <c r="F135" s="86" t="s">
        <v>444</v>
      </c>
      <c r="G135" s="242">
        <v>0.89076562499999989</v>
      </c>
      <c r="H135" s="245">
        <v>99.873008503182476</v>
      </c>
    </row>
    <row r="136" spans="1:8">
      <c r="A136" s="86" t="str">
        <v>GRIMYN_x</v>
      </c>
      <c r="B136" s="239">
        <v>135</v>
      </c>
      <c r="C136" s="86" t="s">
        <v>433</v>
      </c>
      <c r="D136" s="241">
        <f>COUNTIF($C$1:$C136,C136)</f>
        <v>7</v>
      </c>
      <c r="E136" s="241" t="str">
        <f t="shared" si="22"/>
        <v>Accommodation &amp; Neighbourhood7</v>
      </c>
      <c r="F136" s="86" t="s">
        <v>446</v>
      </c>
      <c r="G136" s="242">
        <v>0.89981250000000002</v>
      </c>
      <c r="H136" s="245">
        <v>101.52191705740175</v>
      </c>
    </row>
    <row r="137" spans="1:8">
      <c r="A137" s="86" t="str">
        <v>CRVAND_x</v>
      </c>
      <c r="B137" s="239">
        <v>136</v>
      </c>
      <c r="C137" s="86" t="s">
        <v>433</v>
      </c>
      <c r="D137" s="241">
        <f>COUNTIF($C$1:$C137,C137)</f>
        <v>8</v>
      </c>
      <c r="E137" s="241" t="str">
        <f t="shared" si="22"/>
        <v>Accommodation &amp; Neighbourhood8</v>
      </c>
      <c r="F137" s="86" t="s">
        <v>448</v>
      </c>
      <c r="G137" s="242">
        <v>0.97114062500000009</v>
      </c>
      <c r="H137" s="245">
        <v>103.54140775964326</v>
      </c>
    </row>
    <row r="138" spans="1:8">
      <c r="A138" s="86" t="str">
        <v>SCLFSATO_lo</v>
      </c>
      <c r="B138" s="239">
        <v>137</v>
      </c>
      <c r="C138" s="86" t="s">
        <v>450</v>
      </c>
      <c r="D138" s="241">
        <f>COUNTIF($C$1:$C138,C138)</f>
        <v>1</v>
      </c>
      <c r="E138" s="241" t="str">
        <f t="shared" si="22"/>
        <v>Contentment1</v>
      </c>
      <c r="F138" s="86" t="s">
        <v>451</v>
      </c>
      <c r="G138" s="242">
        <v>4.9179687499999999E-2</v>
      </c>
      <c r="H138" s="245">
        <v>76.493025070640812</v>
      </c>
    </row>
    <row r="139" spans="1:8">
      <c r="A139" s="86" t="str">
        <v>SCLFSAT1_lo</v>
      </c>
      <c r="B139" s="239">
        <v>138</v>
      </c>
      <c r="C139" s="86" t="s">
        <v>450</v>
      </c>
      <c r="D139" s="241">
        <f>COUNTIF($C$1:$C139,C139)</f>
        <v>2</v>
      </c>
      <c r="E139" s="241" t="str">
        <f t="shared" si="22"/>
        <v>Contentment2</v>
      </c>
      <c r="F139" s="86" t="s">
        <v>453</v>
      </c>
      <c r="G139" s="242">
        <v>8.83671875E-2</v>
      </c>
      <c r="H139" s="245">
        <v>84.256946061548661</v>
      </c>
    </row>
    <row r="140" spans="1:8">
      <c r="A140" s="86" t="str">
        <v>SCLFSAT2_lo</v>
      </c>
      <c r="B140" s="239">
        <v>139</v>
      </c>
      <c r="C140" s="86" t="s">
        <v>450</v>
      </c>
      <c r="D140" s="241">
        <f>COUNTIF($C$1:$C140,C140)</f>
        <v>3</v>
      </c>
      <c r="E140" s="241" t="str">
        <f t="shared" si="22"/>
        <v>Contentment3</v>
      </c>
      <c r="F140" s="86" t="s">
        <v>455</v>
      </c>
      <c r="G140" s="242">
        <v>7.7945312500000002E-2</v>
      </c>
      <c r="H140" s="245">
        <v>80.125611554225287</v>
      </c>
    </row>
    <row r="141" spans="1:8">
      <c r="A141" s="86" t="str">
        <v>JBSAT_lo</v>
      </c>
      <c r="B141" s="239">
        <v>140</v>
      </c>
      <c r="C141" s="86" t="s">
        <v>450</v>
      </c>
      <c r="D141" s="241">
        <f>COUNTIF($C$1:$C141,C141)</f>
        <v>4</v>
      </c>
      <c r="E141" s="241" t="str">
        <f t="shared" si="22"/>
        <v>Contentment4</v>
      </c>
      <c r="F141" s="86" t="s">
        <v>457</v>
      </c>
      <c r="G141" s="242">
        <v>3.9507812500000003E-2</v>
      </c>
      <c r="H141" s="245">
        <v>92.650603512437812</v>
      </c>
    </row>
    <row r="142" spans="1:8">
      <c r="A142" s="86" t="str">
        <v>SCLFSAT7_lo</v>
      </c>
      <c r="B142" s="239">
        <v>141</v>
      </c>
      <c r="C142" s="86" t="s">
        <v>450</v>
      </c>
      <c r="D142" s="241">
        <f>COUNTIF($C$1:$C142,C142)</f>
        <v>5</v>
      </c>
      <c r="E142" s="241" t="str">
        <f t="shared" si="22"/>
        <v>Contentment5</v>
      </c>
      <c r="F142" s="86" t="s">
        <v>459</v>
      </c>
      <c r="G142" s="242">
        <v>7.0429687500000004E-2</v>
      </c>
      <c r="H142" s="245">
        <v>83.431955928810495</v>
      </c>
    </row>
    <row r="143" spans="1:8">
      <c r="A143" s="86" t="str">
        <v>SCLFSATO_med</v>
      </c>
      <c r="B143" s="239">
        <v>142</v>
      </c>
      <c r="C143" s="86" t="s">
        <v>450</v>
      </c>
      <c r="D143" s="241">
        <f>COUNTIF($C$1:$C143,C143)</f>
        <v>6</v>
      </c>
      <c r="E143" s="241" t="str">
        <f t="shared" si="22"/>
        <v>Contentment6</v>
      </c>
      <c r="F143" s="86" t="s">
        <v>461</v>
      </c>
      <c r="G143" s="242">
        <v>0.33935156249999998</v>
      </c>
      <c r="H143" s="245">
        <v>88.147395836468419</v>
      </c>
    </row>
    <row r="144" spans="1:8">
      <c r="A144" s="86" t="str">
        <v>SCLFSAT1_med</v>
      </c>
      <c r="B144" s="239">
        <v>143</v>
      </c>
      <c r="C144" s="86" t="s">
        <v>450</v>
      </c>
      <c r="D144" s="241">
        <f>COUNTIF($C$1:$C144,C144)</f>
        <v>7</v>
      </c>
      <c r="E144" s="241" t="str">
        <f t="shared" si="22"/>
        <v>Contentment7</v>
      </c>
      <c r="F144" s="86" t="s">
        <v>463</v>
      </c>
      <c r="G144" s="242">
        <v>0.36457812500000003</v>
      </c>
      <c r="H144" s="245">
        <v>90.708125590798545</v>
      </c>
    </row>
    <row r="145" spans="1:8">
      <c r="A145" s="86" t="str">
        <v>SCLFSAT2_med</v>
      </c>
      <c r="B145" s="239">
        <v>144</v>
      </c>
      <c r="C145" s="86" t="s">
        <v>450</v>
      </c>
      <c r="D145" s="241">
        <f>COUNTIF($C$1:$C145,C145)</f>
        <v>8</v>
      </c>
      <c r="E145" s="241" t="str">
        <f t="shared" si="22"/>
        <v>Contentment8</v>
      </c>
      <c r="F145" s="86" t="s">
        <v>465</v>
      </c>
      <c r="G145" s="242">
        <v>0.37458593750000008</v>
      </c>
      <c r="H145" s="245">
        <v>84.543611901251751</v>
      </c>
    </row>
    <row r="146" spans="1:8">
      <c r="A146" s="86" t="str">
        <v>JBSAT_med</v>
      </c>
      <c r="B146" s="239">
        <v>145</v>
      </c>
      <c r="C146" s="86" t="s">
        <v>450</v>
      </c>
      <c r="D146" s="241">
        <f>COUNTIF($C$1:$C146,C146)</f>
        <v>9</v>
      </c>
      <c r="E146" s="241" t="str">
        <f t="shared" si="22"/>
        <v>Contentment9</v>
      </c>
      <c r="F146" s="86" t="s">
        <v>467</v>
      </c>
      <c r="G146" s="242">
        <v>0.36193750000000002</v>
      </c>
      <c r="H146" s="245">
        <v>96.247632344856626</v>
      </c>
    </row>
    <row r="147" spans="1:8">
      <c r="A147" s="86" t="str">
        <v>SCLFSAT7_med</v>
      </c>
      <c r="B147" s="239">
        <v>146</v>
      </c>
      <c r="C147" s="86" t="s">
        <v>450</v>
      </c>
      <c r="D147" s="241">
        <f>COUNTIF($C$1:$C147,C147)</f>
        <v>10</v>
      </c>
      <c r="E147" s="241" t="str">
        <f t="shared" si="22"/>
        <v>Contentment10</v>
      </c>
      <c r="F147" s="86" t="s">
        <v>469</v>
      </c>
      <c r="G147" s="242">
        <v>0.41805468749999997</v>
      </c>
      <c r="H147" s="245">
        <v>90.131578946853523</v>
      </c>
    </row>
    <row r="148" spans="1:8">
      <c r="A148" s="86" t="str">
        <v>SCLFSATO_hi</v>
      </c>
      <c r="B148" s="239">
        <v>147</v>
      </c>
      <c r="C148" s="86" t="s">
        <v>450</v>
      </c>
      <c r="D148" s="241">
        <f>COUNTIF($C$1:$C148,C148)</f>
        <v>11</v>
      </c>
      <c r="E148" s="241" t="str">
        <f t="shared" si="22"/>
        <v>Contentment11</v>
      </c>
      <c r="F148" s="86" t="s">
        <v>471</v>
      </c>
      <c r="G148" s="242">
        <v>0.61193750000000002</v>
      </c>
      <c r="H148" s="245">
        <v>111.02651877449506</v>
      </c>
    </row>
    <row r="149" spans="1:8">
      <c r="A149" s="86" t="str">
        <v>SCLFSAT1_hi</v>
      </c>
      <c r="B149" s="239">
        <v>148</v>
      </c>
      <c r="C149" s="86" t="s">
        <v>450</v>
      </c>
      <c r="D149" s="241">
        <f>COUNTIF($C$1:$C149,C149)</f>
        <v>12</v>
      </c>
      <c r="E149" s="241" t="str">
        <f t="shared" si="22"/>
        <v>Contentment12</v>
      </c>
      <c r="F149" s="86" t="s">
        <v>473</v>
      </c>
      <c r="G149" s="242">
        <v>0.54702343750000004</v>
      </c>
      <c r="H149" s="245">
        <v>110.90835927770613</v>
      </c>
    </row>
    <row r="150" spans="1:8">
      <c r="A150" s="86" t="str">
        <v>SCLFSAT2_hi</v>
      </c>
      <c r="B150" s="239">
        <v>149</v>
      </c>
      <c r="C150" s="86" t="s">
        <v>450</v>
      </c>
      <c r="D150" s="241">
        <f>COUNTIF($C$1:$C150,C150)</f>
        <v>13</v>
      </c>
      <c r="E150" s="241" t="str">
        <f t="shared" si="22"/>
        <v>Contentment13</v>
      </c>
      <c r="F150" s="86" t="s">
        <v>475</v>
      </c>
      <c r="G150" s="242">
        <v>0.54745312499999998</v>
      </c>
      <c r="H150" s="245">
        <v>119.10479077240079</v>
      </c>
    </row>
    <row r="151" spans="1:8">
      <c r="A151" s="86" t="str">
        <v>JBSAT_hi</v>
      </c>
      <c r="B151" s="239">
        <v>150</v>
      </c>
      <c r="C151" s="86" t="s">
        <v>450</v>
      </c>
      <c r="D151" s="241">
        <f>COUNTIF($C$1:$C151,C151)</f>
        <v>14</v>
      </c>
      <c r="E151" s="241" t="str">
        <f t="shared" si="22"/>
        <v>Contentment14</v>
      </c>
      <c r="F151" s="86" t="s">
        <v>477</v>
      </c>
      <c r="G151" s="242">
        <v>0.59840625000000003</v>
      </c>
      <c r="H151" s="245">
        <v>102.95072128261944</v>
      </c>
    </row>
    <row r="152" spans="1:8">
      <c r="A152" s="86" t="str">
        <v>SCLFSAT7_hi</v>
      </c>
      <c r="B152" s="239">
        <v>151</v>
      </c>
      <c r="C152" s="86" t="s">
        <v>450</v>
      </c>
      <c r="D152" s="241">
        <f>COUNTIF($C$1:$C152,C152)</f>
        <v>15</v>
      </c>
      <c r="E152" s="241" t="str">
        <f t="shared" si="22"/>
        <v>Contentment15</v>
      </c>
      <c r="F152" s="86" t="s">
        <v>479</v>
      </c>
      <c r="G152" s="242">
        <v>0.51125781250000002</v>
      </c>
      <c r="H152" s="245">
        <v>113.18666767547181</v>
      </c>
    </row>
    <row r="153" spans="1:8">
      <c r="A153" s="86" t="str">
        <v>age0004</v>
      </c>
      <c r="B153" s="239">
        <v>152</v>
      </c>
      <c r="C153" s="86" t="s">
        <v>52</v>
      </c>
      <c r="D153" s="241">
        <f>COUNTIF($C$1:$C153,C153)</f>
        <v>1</v>
      </c>
      <c r="E153" s="241" t="str">
        <f t="shared" si="22"/>
        <v>Age1</v>
      </c>
      <c r="F153" s="86" t="s">
        <v>481</v>
      </c>
      <c r="G153" s="242">
        <v>4.3562500000000004E-2</v>
      </c>
      <c r="H153" s="245">
        <v>82.689921573233988</v>
      </c>
    </row>
    <row r="154" spans="1:8">
      <c r="A154" s="86" t="str">
        <v>age0517</v>
      </c>
      <c r="B154" s="239">
        <v>153</v>
      </c>
      <c r="C154" s="86" t="s">
        <v>52</v>
      </c>
      <c r="D154" s="241">
        <f>COUNTIF($C$1:$C154,C154)</f>
        <v>2</v>
      </c>
      <c r="E154" s="241" t="str">
        <f t="shared" si="22"/>
        <v>Age2</v>
      </c>
      <c r="F154" s="86" t="s">
        <v>482</v>
      </c>
      <c r="G154" s="242">
        <v>0.15028125000000001</v>
      </c>
      <c r="H154" s="245">
        <v>96.339157823586248</v>
      </c>
    </row>
    <row r="155" spans="1:8">
      <c r="A155" s="86" t="str">
        <v>age1824</v>
      </c>
      <c r="B155" s="239">
        <v>154</v>
      </c>
      <c r="C155" s="86" t="s">
        <v>52</v>
      </c>
      <c r="D155" s="241">
        <f>COUNTIF($C$1:$C155,C155)</f>
        <v>3</v>
      </c>
      <c r="E155" s="241" t="str">
        <f t="shared" si="22"/>
        <v>Age3</v>
      </c>
      <c r="F155" s="86" t="s">
        <v>483</v>
      </c>
      <c r="G155" s="242">
        <v>5.6609374999999997E-2</v>
      </c>
      <c r="H155" s="245">
        <v>78.253097059029528</v>
      </c>
    </row>
    <row r="156" spans="1:8">
      <c r="A156" s="86" t="str">
        <v>age2534</v>
      </c>
      <c r="B156" s="239">
        <v>155</v>
      </c>
      <c r="C156" s="86" t="s">
        <v>52</v>
      </c>
      <c r="D156" s="241">
        <f>COUNTIF($C$1:$C156,C156)</f>
        <v>4</v>
      </c>
      <c r="E156" s="241" t="str">
        <f t="shared" si="22"/>
        <v>Age4</v>
      </c>
      <c r="F156" s="86" t="s">
        <v>484</v>
      </c>
      <c r="G156" s="242">
        <v>8.7804687499999992E-2</v>
      </c>
      <c r="H156" s="245">
        <v>74.597352694189368</v>
      </c>
    </row>
    <row r="157" spans="1:8">
      <c r="A157" s="86" t="str">
        <v>age3549</v>
      </c>
      <c r="B157" s="239">
        <v>156</v>
      </c>
      <c r="C157" s="86" t="s">
        <v>52</v>
      </c>
      <c r="D157" s="241">
        <f>COUNTIF($C$1:$C157,C157)</f>
        <v>5</v>
      </c>
      <c r="E157" s="241" t="str">
        <f t="shared" si="22"/>
        <v>Age5</v>
      </c>
      <c r="F157" s="86" t="s">
        <v>485</v>
      </c>
      <c r="G157" s="242">
        <v>0.17742187500000001</v>
      </c>
      <c r="H157" s="245">
        <v>95.831488603229474</v>
      </c>
    </row>
    <row r="158" spans="1:8">
      <c r="A158" s="86" t="str">
        <v>age5064</v>
      </c>
      <c r="B158" s="239">
        <v>157</v>
      </c>
      <c r="C158" s="86" t="s">
        <v>52</v>
      </c>
      <c r="D158" s="241">
        <f>COUNTIF($C$1:$C158,C158)</f>
        <v>6</v>
      </c>
      <c r="E158" s="241" t="str">
        <f t="shared" si="22"/>
        <v>Age6</v>
      </c>
      <c r="F158" s="86" t="s">
        <v>486</v>
      </c>
      <c r="G158" s="242">
        <v>0.23857031250000005</v>
      </c>
      <c r="H158" s="245">
        <v>113.7230572202177</v>
      </c>
    </row>
    <row r="159" spans="1:8">
      <c r="A159" s="86" t="str">
        <v>age6574</v>
      </c>
      <c r="B159" s="239">
        <v>158</v>
      </c>
      <c r="C159" s="86" t="s">
        <v>52</v>
      </c>
      <c r="D159" s="241">
        <f>COUNTIF($C$1:$C159,C159)</f>
        <v>7</v>
      </c>
      <c r="E159" s="241" t="str">
        <f t="shared" si="22"/>
        <v>Age7</v>
      </c>
      <c r="F159" s="86" t="s">
        <v>487</v>
      </c>
      <c r="G159" s="242">
        <v>0.13634374999999999</v>
      </c>
      <c r="H159" s="245">
        <v>121.2384454884114</v>
      </c>
    </row>
    <row r="160" spans="1:8">
      <c r="A160" s="86" t="str">
        <v>age75p</v>
      </c>
      <c r="B160" s="239">
        <v>159</v>
      </c>
      <c r="C160" s="86" t="s">
        <v>52</v>
      </c>
      <c r="D160" s="241">
        <f>COUNTIF($C$1:$C160,C160)</f>
        <v>8</v>
      </c>
      <c r="E160" s="241" t="str">
        <f t="shared" si="22"/>
        <v>Age8</v>
      </c>
      <c r="F160" s="86" t="s">
        <v>488</v>
      </c>
      <c r="G160" s="242">
        <v>0.1100078125</v>
      </c>
      <c r="H160" s="245">
        <v>117.02715464511093</v>
      </c>
    </row>
    <row r="161" spans="1:8">
      <c r="A161" s="86" t="str">
        <v>rcd_gor_dv_101</v>
      </c>
      <c r="B161" s="239">
        <v>160</v>
      </c>
      <c r="C161" s="86" t="s">
        <v>491</v>
      </c>
      <c r="D161" s="241">
        <f>COUNTIF($C$1:$C161,C161)</f>
        <v>1</v>
      </c>
      <c r="E161" s="241" t="str">
        <f t="shared" si="22"/>
        <v>Geography1</v>
      </c>
      <c r="F161" s="86" t="s">
        <v>492</v>
      </c>
      <c r="G161" s="242">
        <v>0.84167187500000007</v>
      </c>
      <c r="H161" s="245">
        <v>100.27246759578337</v>
      </c>
    </row>
    <row r="162" spans="1:8">
      <c r="A162" s="86" t="str">
        <v>rcd_gor_dv_102</v>
      </c>
      <c r="B162" s="239">
        <v>161</v>
      </c>
      <c r="C162" s="86" t="s">
        <v>491</v>
      </c>
      <c r="D162" s="241">
        <f>COUNTIF($C$1:$C162,C162)</f>
        <v>2</v>
      </c>
      <c r="E162" s="241" t="str">
        <f t="shared" si="22"/>
        <v>Geography2</v>
      </c>
      <c r="F162" s="86" t="s">
        <v>494</v>
      </c>
      <c r="G162" s="242">
        <v>4.9570312500000005E-2</v>
      </c>
      <c r="H162" s="245">
        <v>101.16221837739438</v>
      </c>
    </row>
    <row r="163" spans="1:8">
      <c r="A163" s="86" t="str">
        <v>rcd_gor_dv_103</v>
      </c>
      <c r="B163" s="239">
        <v>162</v>
      </c>
      <c r="C163" s="86" t="s">
        <v>491</v>
      </c>
      <c r="D163" s="241">
        <f>COUNTIF($C$1:$C163,C163)</f>
        <v>3</v>
      </c>
      <c r="E163" s="241" t="str">
        <f t="shared" si="22"/>
        <v>Geography3</v>
      </c>
      <c r="F163" s="86" t="s">
        <v>496</v>
      </c>
      <c r="G163" s="242">
        <v>8.1398437500000004E-2</v>
      </c>
      <c r="H163" s="245">
        <v>97.716709079263225</v>
      </c>
    </row>
    <row r="164" spans="1:8">
      <c r="A164" s="86" t="str">
        <v>rcd_gor_dv_104</v>
      </c>
      <c r="B164" s="239">
        <v>163</v>
      </c>
      <c r="C164" s="86" t="s">
        <v>491</v>
      </c>
      <c r="D164" s="241">
        <f>COUNTIF($C$1:$C164,C164)</f>
        <v>4</v>
      </c>
      <c r="E164" s="241" t="str">
        <f t="shared" si="22"/>
        <v>Geography4</v>
      </c>
      <c r="F164" s="86" t="s">
        <v>498</v>
      </c>
      <c r="G164" s="242">
        <v>2.77578125E-2</v>
      </c>
      <c r="H164" s="245">
        <v>97.296239100566368</v>
      </c>
    </row>
    <row r="165" spans="1:8">
      <c r="A165" s="86" t="str">
        <v>rcd_RACEL_DV_101</v>
      </c>
      <c r="B165" s="239">
        <v>164</v>
      </c>
      <c r="C165" s="86" t="s">
        <v>500</v>
      </c>
      <c r="D165" s="241">
        <f>COUNTIF($C$1:$C165,C165)</f>
        <v>1</v>
      </c>
      <c r="E165" s="241" t="str">
        <f t="shared" si="22"/>
        <v>Ethnicity1</v>
      </c>
      <c r="F165" s="86" t="s">
        <v>501</v>
      </c>
      <c r="G165" s="242">
        <v>0.95348437500000005</v>
      </c>
      <c r="H165" s="245">
        <v>101.67541061839749</v>
      </c>
    </row>
    <row r="166" spans="1:8">
      <c r="A166" s="86" t="str">
        <v>rcd_RACEL_DV_102</v>
      </c>
      <c r="B166" s="239">
        <v>165</v>
      </c>
      <c r="C166" s="86" t="s">
        <v>500</v>
      </c>
      <c r="D166" s="241">
        <f>COUNTIF($C$1:$C166,C166)</f>
        <v>2</v>
      </c>
      <c r="E166" s="241" t="str">
        <f t="shared" si="22"/>
        <v>Ethnicity2</v>
      </c>
      <c r="F166" s="86" t="s">
        <v>503</v>
      </c>
      <c r="G166" s="242">
        <v>1.07265625E-2</v>
      </c>
      <c r="H166" s="245">
        <v>90.947038980440524</v>
      </c>
    </row>
    <row r="167" spans="1:8">
      <c r="A167" s="86" t="str">
        <v>rcd_RACEL_DV_103</v>
      </c>
      <c r="B167" s="239">
        <v>166</v>
      </c>
      <c r="C167" s="86" t="s">
        <v>500</v>
      </c>
      <c r="D167" s="241">
        <f>COUNTIF($C$1:$C167,C167)</f>
        <v>3</v>
      </c>
      <c r="E167" s="241" t="str">
        <f t="shared" si="22"/>
        <v>Ethnicity3</v>
      </c>
      <c r="F167" s="86" t="s">
        <v>505</v>
      </c>
      <c r="G167" s="242">
        <v>2.46640625E-2</v>
      </c>
      <c r="H167" s="245">
        <v>75.69672561023161</v>
      </c>
    </row>
    <row r="168" spans="1:8">
      <c r="A168" s="86" t="str">
        <v>rcd_RACEL_DV_104</v>
      </c>
      <c r="B168" s="239">
        <v>167</v>
      </c>
      <c r="C168" s="86" t="s">
        <v>500</v>
      </c>
      <c r="D168" s="241">
        <f>COUNTIF($C$1:$C168,C168)</f>
        <v>4</v>
      </c>
      <c r="E168" s="241" t="str">
        <f t="shared" si="22"/>
        <v>Ethnicity4</v>
      </c>
      <c r="F168" s="86" t="s">
        <v>507</v>
      </c>
      <c r="G168" s="242">
        <v>7.1171875000000002E-3</v>
      </c>
      <c r="H168" s="245">
        <v>55.966489740491163</v>
      </c>
    </row>
    <row r="169" spans="1:8">
      <c r="A169" s="86" t="str">
        <v>rcd_RACEL_DV_105</v>
      </c>
      <c r="B169" s="239">
        <v>168</v>
      </c>
      <c r="C169" s="86" t="s">
        <v>500</v>
      </c>
      <c r="D169" s="241">
        <f>COUNTIF($C$1:$C169,C169)</f>
        <v>5</v>
      </c>
      <c r="E169" s="241" t="str">
        <f t="shared" si="22"/>
        <v>Ethnicity5</v>
      </c>
      <c r="F169" s="86" t="s">
        <v>509</v>
      </c>
      <c r="G169" s="242">
        <v>4.2500000000000003E-3</v>
      </c>
      <c r="H169" s="245">
        <v>86.844691217807579</v>
      </c>
    </row>
    <row r="170" spans="1:8">
      <c r="A170" s="86" t="str">
        <v>rcd_plbornc_101</v>
      </c>
      <c r="B170" s="239">
        <v>169</v>
      </c>
      <c r="C170" s="86" t="s">
        <v>511</v>
      </c>
      <c r="D170" s="241">
        <f>COUNTIF($C$1:$C170,C170)</f>
        <v>1</v>
      </c>
      <c r="E170" s="241" t="str">
        <f t="shared" si="22"/>
        <v>Country of Birth1</v>
      </c>
      <c r="F170" s="86" t="s">
        <v>512</v>
      </c>
      <c r="G170" s="242">
        <v>0.93198437499999986</v>
      </c>
      <c r="H170" s="245">
        <v>101.53821050410896</v>
      </c>
    </row>
    <row r="171" spans="1:8">
      <c r="A171" s="86" t="str">
        <v>rcd_plbornc_102</v>
      </c>
      <c r="B171" s="239">
        <v>170</v>
      </c>
      <c r="C171" s="86" t="s">
        <v>511</v>
      </c>
      <c r="D171" s="241">
        <f>COUNTIF($C$1:$C171,C171)</f>
        <v>2</v>
      </c>
      <c r="E171" s="241" t="str">
        <f t="shared" si="22"/>
        <v>Country of Birth2</v>
      </c>
      <c r="F171" s="86" t="s">
        <v>514</v>
      </c>
      <c r="G171" s="242">
        <v>1.2867187500000002E-2</v>
      </c>
      <c r="H171" s="245">
        <v>80.376726369381629</v>
      </c>
    </row>
    <row r="172" spans="1:8">
      <c r="A172" s="86" t="str">
        <v>rcd_plbornc_103</v>
      </c>
      <c r="B172" s="239">
        <v>171</v>
      </c>
      <c r="C172" s="86" t="s">
        <v>511</v>
      </c>
      <c r="D172" s="241">
        <f>COUNTIF($C$1:$C172,C172)</f>
        <v>3</v>
      </c>
      <c r="E172" s="241" t="str">
        <f t="shared" si="22"/>
        <v>Country of Birth3</v>
      </c>
      <c r="F172" s="86" t="s">
        <v>516</v>
      </c>
      <c r="G172" s="242">
        <v>2.7421874999999998E-3</v>
      </c>
      <c r="H172" s="245">
        <v>122.18859097625958</v>
      </c>
    </row>
    <row r="173" spans="1:8">
      <c r="A173" s="86" t="str">
        <v>rcd_plbornc_104</v>
      </c>
      <c r="B173" s="239">
        <v>172</v>
      </c>
      <c r="C173" s="86" t="s">
        <v>511</v>
      </c>
      <c r="D173" s="241">
        <f>COUNTIF($C$1:$C173,C173)</f>
        <v>4</v>
      </c>
      <c r="E173" s="241" t="str">
        <f t="shared" si="22"/>
        <v>Country of Birth4</v>
      </c>
      <c r="F173" s="86" t="s">
        <v>518</v>
      </c>
      <c r="G173" s="242">
        <v>4.1484375000000002E-3</v>
      </c>
      <c r="H173" s="245">
        <v>97.647824759613911</v>
      </c>
    </row>
    <row r="174" spans="1:8">
      <c r="A174" s="86" t="str">
        <v>rcd_plbornc_105</v>
      </c>
      <c r="B174" s="239">
        <v>173</v>
      </c>
      <c r="C174" s="86" t="s">
        <v>511</v>
      </c>
      <c r="D174" s="241">
        <f>COUNTIF($C$1:$C174,C174)</f>
        <v>5</v>
      </c>
      <c r="E174" s="241" t="str">
        <f t="shared" si="22"/>
        <v>Country of Birth5</v>
      </c>
      <c r="F174" s="86" t="s">
        <v>520</v>
      </c>
      <c r="G174" s="242">
        <v>1.4578125000000001E-2</v>
      </c>
      <c r="H174" s="245">
        <v>79.673243745727746</v>
      </c>
    </row>
    <row r="175" spans="1:8">
      <c r="A175" s="86" t="str">
        <v>rcd_plbornc_106</v>
      </c>
      <c r="B175" s="239">
        <v>174</v>
      </c>
      <c r="C175" s="86" t="s">
        <v>511</v>
      </c>
      <c r="D175" s="241">
        <f>COUNTIF($C$1:$C175,C175)</f>
        <v>6</v>
      </c>
      <c r="E175" s="241" t="str">
        <f t="shared" si="22"/>
        <v>Country of Birth6</v>
      </c>
      <c r="F175" s="86" t="s">
        <v>522</v>
      </c>
      <c r="G175" s="242">
        <v>7.4531250000000014E-3</v>
      </c>
      <c r="H175" s="245">
        <v>90.41313576114851</v>
      </c>
    </row>
    <row r="176" spans="1:8">
      <c r="A176" s="86" t="str">
        <v>rcd_plbornc_107</v>
      </c>
      <c r="B176" s="239">
        <v>175</v>
      </c>
      <c r="C176" s="86" t="s">
        <v>511</v>
      </c>
      <c r="D176" s="241">
        <f>COUNTIF($C$1:$C176,C176)</f>
        <v>7</v>
      </c>
      <c r="E176" s="241" t="str">
        <f t="shared" si="22"/>
        <v>Country of Birth7</v>
      </c>
      <c r="F176" s="86" t="s">
        <v>49</v>
      </c>
      <c r="G176" s="242">
        <v>2.62734375E-2</v>
      </c>
      <c r="H176" s="245">
        <v>79.154948447179649</v>
      </c>
    </row>
    <row r="177" spans="1:8">
      <c r="A177" s="86" t="str">
        <v>rcd_religion_101</v>
      </c>
      <c r="B177" s="239">
        <v>176</v>
      </c>
      <c r="C177" s="86" t="s">
        <v>525</v>
      </c>
      <c r="D177" s="241">
        <f>COUNTIF($C$1:$C177,C177)</f>
        <v>1</v>
      </c>
      <c r="E177" s="241" t="str">
        <f t="shared" si="22"/>
        <v>Religion1</v>
      </c>
      <c r="F177" s="86" t="s">
        <v>526</v>
      </c>
      <c r="G177" s="242">
        <v>0.48206250000000006</v>
      </c>
      <c r="H177" s="245">
        <v>110.39815452176369</v>
      </c>
    </row>
    <row r="178" spans="1:8">
      <c r="A178" s="86" t="str">
        <v>rcd_religion_102</v>
      </c>
      <c r="B178" s="239">
        <v>177</v>
      </c>
      <c r="C178" s="86" t="s">
        <v>525</v>
      </c>
      <c r="D178" s="241">
        <f>COUNTIF($C$1:$C178,C178)</f>
        <v>2</v>
      </c>
      <c r="E178" s="241" t="str">
        <f t="shared" si="22"/>
        <v>Religion2</v>
      </c>
      <c r="F178" s="86" t="s">
        <v>528</v>
      </c>
      <c r="G178" s="242">
        <v>5.2499999999999995E-3</v>
      </c>
      <c r="H178" s="245">
        <v>129.66848415471745</v>
      </c>
    </row>
    <row r="179" spans="1:8">
      <c r="A179" s="86" t="str">
        <v>rcd_religion_103</v>
      </c>
      <c r="B179" s="239">
        <v>178</v>
      </c>
      <c r="C179" s="86" t="s">
        <v>525</v>
      </c>
      <c r="D179" s="241">
        <f>COUNTIF($C$1:$C179,C179)</f>
        <v>3</v>
      </c>
      <c r="E179" s="241" t="str">
        <f t="shared" si="22"/>
        <v>Religion3</v>
      </c>
      <c r="F179" s="86" t="s">
        <v>530</v>
      </c>
      <c r="G179" s="242">
        <v>3.2187500000000003E-3</v>
      </c>
      <c r="H179" s="245">
        <v>95.879152426254805</v>
      </c>
    </row>
    <row r="180" spans="1:8">
      <c r="A180" s="86" t="str">
        <v>rcd_religion_104</v>
      </c>
      <c r="B180" s="239">
        <v>179</v>
      </c>
      <c r="C180" s="86" t="s">
        <v>525</v>
      </c>
      <c r="D180" s="241">
        <f>COUNTIF($C$1:$C180,C180)</f>
        <v>4</v>
      </c>
      <c r="E180" s="241" t="str">
        <f t="shared" si="22"/>
        <v>Religion4</v>
      </c>
      <c r="F180" s="86" t="s">
        <v>532</v>
      </c>
      <c r="G180" s="242">
        <v>9.2265625000000004E-3</v>
      </c>
      <c r="H180" s="245">
        <v>55.74152294545236</v>
      </c>
    </row>
    <row r="181" spans="1:8">
      <c r="A181" s="86" t="str">
        <v>rcd_religion_105</v>
      </c>
      <c r="B181" s="239">
        <v>180</v>
      </c>
      <c r="C181" s="86" t="s">
        <v>525</v>
      </c>
      <c r="D181" s="241">
        <f>COUNTIF($C$1:$C181,C181)</f>
        <v>5</v>
      </c>
      <c r="E181" s="241" t="str">
        <f t="shared" si="22"/>
        <v>Religion5</v>
      </c>
      <c r="F181" s="86" t="s">
        <v>534</v>
      </c>
      <c r="G181" s="242">
        <v>9.1484374999999986E-3</v>
      </c>
      <c r="H181" s="245">
        <v>95.079503316409969</v>
      </c>
    </row>
    <row r="182" spans="1:8">
      <c r="A182" s="86" t="str">
        <v>rcd_religion_106</v>
      </c>
      <c r="B182" s="239">
        <v>181</v>
      </c>
      <c r="C182" s="86" t="s">
        <v>525</v>
      </c>
      <c r="D182" s="241">
        <f>COUNTIF($C$1:$C182,C182)</f>
        <v>6</v>
      </c>
      <c r="E182" s="241" t="str">
        <f t="shared" si="22"/>
        <v>Religion6</v>
      </c>
      <c r="F182" s="86" t="s">
        <v>536</v>
      </c>
      <c r="G182" s="242">
        <v>3.1953125000000002E-3</v>
      </c>
      <c r="H182" s="245">
        <v>98.24694717022409</v>
      </c>
    </row>
    <row r="183" spans="1:8">
      <c r="A183" s="86" t="str">
        <v>rcd_religion_107</v>
      </c>
      <c r="B183" s="239">
        <v>182</v>
      </c>
      <c r="C183" s="86" t="s">
        <v>525</v>
      </c>
      <c r="D183" s="241">
        <f>COUNTIF($C$1:$C183,C183)</f>
        <v>7</v>
      </c>
      <c r="E183" s="241" t="str">
        <f t="shared" si="22"/>
        <v>Religion7</v>
      </c>
      <c r="F183" s="86" t="s">
        <v>538</v>
      </c>
      <c r="G183" s="242">
        <v>8.1250000000000003E-3</v>
      </c>
      <c r="H183" s="245">
        <v>83.96288797340948</v>
      </c>
    </row>
    <row r="184" spans="1:8">
      <c r="A184" s="86" t="str">
        <v>rcd_religion_108</v>
      </c>
      <c r="B184" s="239">
        <v>183</v>
      </c>
      <c r="C184" s="86" t="s">
        <v>525</v>
      </c>
      <c r="D184" s="241">
        <f>COUNTIF($C$1:$C184,C184)</f>
        <v>8</v>
      </c>
      <c r="E184" s="241" t="str">
        <f t="shared" si="22"/>
        <v>Religion8</v>
      </c>
      <c r="F184" s="86" t="s">
        <v>540</v>
      </c>
      <c r="G184" s="242">
        <v>0.48010156249999997</v>
      </c>
      <c r="H184" s="245">
        <v>92.855564746333371</v>
      </c>
    </row>
    <row r="185" spans="1:8">
      <c r="A185" s="86" t="str">
        <v>A2_HOUSE5</v>
      </c>
      <c r="B185" s="239">
        <v>184</v>
      </c>
      <c r="C185" s="86" t="s">
        <v>543</v>
      </c>
      <c r="D185" s="241">
        <f>COUNTIF($C$1:$C185,C185)</f>
        <v>1</v>
      </c>
      <c r="E185" s="241" t="str">
        <f t="shared" si="22"/>
        <v>House Type1</v>
      </c>
      <c r="F185" s="86" t="s">
        <v>544</v>
      </c>
      <c r="G185" s="242">
        <v>0.50913281249999998</v>
      </c>
      <c r="H185" s="245">
        <v>173.46488530093697</v>
      </c>
    </row>
    <row r="186" spans="1:8">
      <c r="A186" s="86" t="str">
        <v>A2_HOUSE6</v>
      </c>
      <c r="B186" s="239">
        <v>185</v>
      </c>
      <c r="C186" s="86" t="s">
        <v>543</v>
      </c>
      <c r="D186" s="241">
        <f>COUNTIF($C$1:$C186,C186)</f>
        <v>2</v>
      </c>
      <c r="E186" s="241" t="str">
        <f t="shared" si="22"/>
        <v>House Type2</v>
      </c>
      <c r="F186" s="86" t="s">
        <v>546</v>
      </c>
      <c r="G186" s="242">
        <v>8.580468749999999E-2</v>
      </c>
      <c r="H186" s="245">
        <v>65.093148762623414</v>
      </c>
    </row>
    <row r="187" spans="1:8">
      <c r="A187" s="86" t="str">
        <v>A2_HOUSE7</v>
      </c>
      <c r="B187" s="239">
        <v>186</v>
      </c>
      <c r="C187" s="86" t="s">
        <v>543</v>
      </c>
      <c r="D187" s="241">
        <f>COUNTIF($C$1:$C187,C187)</f>
        <v>3</v>
      </c>
      <c r="E187" s="241" t="str">
        <f t="shared" si="22"/>
        <v>House Type3</v>
      </c>
      <c r="F187" s="86" t="s">
        <v>548</v>
      </c>
      <c r="G187" s="242">
        <v>0.28946874999999994</v>
      </c>
      <c r="H187" s="245">
        <v>81.590771422393686</v>
      </c>
    </row>
    <row r="188" spans="1:8">
      <c r="A188" s="86" t="str">
        <v>A2_HOUSE8</v>
      </c>
      <c r="B188" s="239">
        <v>187</v>
      </c>
      <c r="C188" s="86" t="s">
        <v>543</v>
      </c>
      <c r="D188" s="241">
        <f>COUNTIF($C$1:$C188,C188)</f>
        <v>4</v>
      </c>
      <c r="E188" s="241" t="str">
        <f t="shared" si="22"/>
        <v>House Type4</v>
      </c>
      <c r="F188" s="86" t="s">
        <v>550</v>
      </c>
      <c r="G188" s="242">
        <v>0.1156171875</v>
      </c>
      <c r="H188" s="245">
        <v>52.533884110350371</v>
      </c>
    </row>
    <row r="189" spans="1:8">
      <c r="A189" s="86" t="str">
        <v>TENURE2</v>
      </c>
      <c r="B189" s="239">
        <v>188</v>
      </c>
      <c r="C189" s="86" t="s">
        <v>552</v>
      </c>
      <c r="D189" s="241">
        <f>COUNTIF($C$1:$C189,C189)</f>
        <v>1</v>
      </c>
      <c r="E189" s="241" t="str">
        <f t="shared" si="22"/>
        <v>House Tenure1</v>
      </c>
      <c r="F189" s="86" t="s">
        <v>553</v>
      </c>
      <c r="G189" s="242">
        <v>0.48478124999999994</v>
      </c>
      <c r="H189" s="245">
        <v>125.44936144693595</v>
      </c>
    </row>
    <row r="190" spans="1:8">
      <c r="A190" s="86" t="str">
        <v>TENURE1</v>
      </c>
      <c r="B190" s="239">
        <v>189</v>
      </c>
      <c r="C190" s="86" t="s">
        <v>552</v>
      </c>
      <c r="D190" s="241">
        <f>COUNTIF($C$1:$C190,C190)</f>
        <v>2</v>
      </c>
      <c r="E190" s="241" t="str">
        <f t="shared" si="22"/>
        <v>House Tenure2</v>
      </c>
      <c r="F190" s="86" t="s">
        <v>555</v>
      </c>
      <c r="G190" s="242">
        <v>0.29504687500000004</v>
      </c>
      <c r="H190" s="245">
        <v>106.29443754713665</v>
      </c>
    </row>
    <row r="191" spans="1:8">
      <c r="A191" s="86" t="str">
        <v>TENURE7</v>
      </c>
      <c r="B191" s="239">
        <v>190</v>
      </c>
      <c r="C191" s="86" t="s">
        <v>552</v>
      </c>
      <c r="D191" s="241">
        <f>COUNTIF($C$1:$C191,C191)</f>
        <v>3</v>
      </c>
      <c r="E191" s="241" t="str">
        <f t="shared" si="22"/>
        <v>House Tenure3</v>
      </c>
      <c r="F191" s="86" t="s">
        <v>557</v>
      </c>
      <c r="G191" s="242">
        <v>7.1640625000000003E-3</v>
      </c>
      <c r="H191" s="245">
        <v>93.275131306274105</v>
      </c>
    </row>
    <row r="192" spans="1:8">
      <c r="A192" s="86" t="str">
        <v>TENURE4</v>
      </c>
      <c r="B192" s="239">
        <v>191</v>
      </c>
      <c r="C192" s="86" t="s">
        <v>552</v>
      </c>
      <c r="D192" s="241">
        <f>COUNTIF($C$1:$C192,C192)</f>
        <v>4</v>
      </c>
      <c r="E192" s="241" t="str">
        <f t="shared" si="22"/>
        <v>House Tenure4</v>
      </c>
      <c r="F192" s="86" t="s">
        <v>559</v>
      </c>
      <c r="G192" s="242">
        <v>0.13792187500000003</v>
      </c>
      <c r="H192" s="245">
        <v>82.32963797087649</v>
      </c>
    </row>
    <row r="193" spans="1:8">
      <c r="A193" s="86" t="str">
        <v>TENURE9</v>
      </c>
      <c r="B193" s="239">
        <v>192</v>
      </c>
      <c r="C193" s="86" t="s">
        <v>552</v>
      </c>
      <c r="D193" s="241">
        <f>COUNTIF($C$1:$C193,C193)</f>
        <v>5</v>
      </c>
      <c r="E193" s="241" t="str">
        <f t="shared" si="22"/>
        <v>House Tenure5</v>
      </c>
      <c r="F193" s="86" t="s">
        <v>561</v>
      </c>
      <c r="G193" s="242">
        <v>7.5203124999999996E-2</v>
      </c>
      <c r="H193" s="245">
        <v>46.767203278179572</v>
      </c>
    </row>
    <row r="194" spans="1:8">
      <c r="A194" s="86" t="str">
        <v>NBEDS1</v>
      </c>
      <c r="B194" s="239">
        <v>193</v>
      </c>
      <c r="C194" s="86" t="s">
        <v>563</v>
      </c>
      <c r="D194" s="241">
        <f>COUNTIF($C$1:$C194,C194)</f>
        <v>1</v>
      </c>
      <c r="E194" s="241" t="str">
        <f t="shared" si="22"/>
        <v>House Size1</v>
      </c>
      <c r="F194" s="86" t="s">
        <v>564</v>
      </c>
      <c r="G194" s="242">
        <v>4.4531250000000008E-2</v>
      </c>
      <c r="H194" s="245">
        <v>68.49363893037723</v>
      </c>
    </row>
    <row r="195" spans="1:8">
      <c r="A195" s="86" t="str">
        <v>NBEDS2</v>
      </c>
      <c r="B195" s="239">
        <v>194</v>
      </c>
      <c r="C195" s="86" t="s">
        <v>563</v>
      </c>
      <c r="D195" s="241">
        <f>COUNTIF($C$1:$C195,C195)</f>
        <v>2</v>
      </c>
      <c r="E195" s="241" t="str">
        <f t="shared" ref="E195:E258" si="23">C195&amp;D195</f>
        <v>House Size2</v>
      </c>
      <c r="F195" s="86" t="s">
        <v>566</v>
      </c>
      <c r="G195" s="242">
        <v>0.16569531250000002</v>
      </c>
      <c r="H195" s="245">
        <v>71.11178790479336</v>
      </c>
    </row>
    <row r="196" spans="1:8">
      <c r="A196" s="86" t="str">
        <v>NBEDS3</v>
      </c>
      <c r="B196" s="239">
        <v>195</v>
      </c>
      <c r="C196" s="86" t="s">
        <v>563</v>
      </c>
      <c r="D196" s="241">
        <f>COUNTIF($C$1:$C196,C196)</f>
        <v>3</v>
      </c>
      <c r="E196" s="241" t="str">
        <f t="shared" si="23"/>
        <v>House Size3</v>
      </c>
      <c r="F196" s="86" t="s">
        <v>568</v>
      </c>
      <c r="G196" s="242">
        <v>0.38872656249999998</v>
      </c>
      <c r="H196" s="245">
        <v>86.91216852242141</v>
      </c>
    </row>
    <row r="197" spans="1:8">
      <c r="A197" s="86" t="str">
        <v>NBEDS4</v>
      </c>
      <c r="B197" s="239">
        <v>196</v>
      </c>
      <c r="C197" s="86" t="s">
        <v>563</v>
      </c>
      <c r="D197" s="241">
        <f>COUNTIF($C$1:$C197,C197)</f>
        <v>4</v>
      </c>
      <c r="E197" s="241" t="str">
        <f t="shared" si="23"/>
        <v>House Size4</v>
      </c>
      <c r="F197" s="86" t="s">
        <v>570</v>
      </c>
      <c r="G197" s="242">
        <v>0.29310937500000001</v>
      </c>
      <c r="H197" s="245">
        <v>149.71632634093891</v>
      </c>
    </row>
    <row r="198" spans="1:8">
      <c r="A198" s="86" t="str">
        <v>NBEDS5P</v>
      </c>
      <c r="B198" s="239">
        <v>197</v>
      </c>
      <c r="C198" s="86" t="s">
        <v>563</v>
      </c>
      <c r="D198" s="241">
        <f>COUNTIF($C$1:$C198,C198)</f>
        <v>5</v>
      </c>
      <c r="E198" s="241" t="str">
        <f t="shared" si="23"/>
        <v>House Size5</v>
      </c>
      <c r="F198" s="86" t="s">
        <v>572</v>
      </c>
      <c r="G198" s="242">
        <v>0.1068515625</v>
      </c>
      <c r="H198" s="245">
        <v>182.49924999061346</v>
      </c>
    </row>
    <row r="199" spans="1:8">
      <c r="A199" s="86" t="str">
        <v>hhdval0to100k</v>
      </c>
      <c r="B199" s="239">
        <v>198</v>
      </c>
      <c r="C199" s="86" t="s">
        <v>574</v>
      </c>
      <c r="D199" s="241">
        <f>COUNTIF($C$1:$C199,C199)</f>
        <v>1</v>
      </c>
      <c r="E199" s="241" t="str">
        <f t="shared" si="23"/>
        <v>House Value1</v>
      </c>
      <c r="F199" s="86" t="s">
        <v>575</v>
      </c>
      <c r="G199" s="242">
        <v>2.6671874999999998E-2</v>
      </c>
      <c r="H199" s="245">
        <v>25.840805669980949</v>
      </c>
    </row>
    <row r="200" spans="1:8">
      <c r="A200" s="86" t="str">
        <v>hhdval100to150k</v>
      </c>
      <c r="B200" s="239">
        <v>199</v>
      </c>
      <c r="C200" s="86" t="s">
        <v>574</v>
      </c>
      <c r="D200" s="241">
        <f>COUNTIF($C$1:$C200,C200)</f>
        <v>2</v>
      </c>
      <c r="E200" s="241" t="str">
        <f t="shared" si="23"/>
        <v>House Value2</v>
      </c>
      <c r="F200" s="86" t="s">
        <v>577</v>
      </c>
      <c r="G200" s="242">
        <v>5.1953124999999996E-2</v>
      </c>
      <c r="H200" s="245">
        <v>39.230090130442399</v>
      </c>
    </row>
    <row r="201" spans="1:8">
      <c r="A201" s="86" t="str">
        <v>hhdval150to250k</v>
      </c>
      <c r="B201" s="239">
        <v>200</v>
      </c>
      <c r="C201" s="86" t="s">
        <v>574</v>
      </c>
      <c r="D201" s="241">
        <f>COUNTIF($C$1:$C201,C201)</f>
        <v>3</v>
      </c>
      <c r="E201" s="241" t="str">
        <f t="shared" si="23"/>
        <v>House Value3</v>
      </c>
      <c r="F201" s="86" t="s">
        <v>579</v>
      </c>
      <c r="G201" s="242">
        <v>0.16523437500000002</v>
      </c>
      <c r="H201" s="245">
        <v>65.015751762462187</v>
      </c>
    </row>
    <row r="202" spans="1:8">
      <c r="A202" s="86" t="str">
        <v>hhdval250to500k</v>
      </c>
      <c r="B202" s="239">
        <v>201</v>
      </c>
      <c r="C202" s="86" t="s">
        <v>574</v>
      </c>
      <c r="D202" s="241">
        <f>COUNTIF($C$1:$C202,C202)</f>
        <v>4</v>
      </c>
      <c r="E202" s="241" t="str">
        <f t="shared" si="23"/>
        <v>House Value4</v>
      </c>
      <c r="F202" s="86" t="s">
        <v>581</v>
      </c>
      <c r="G202" s="242">
        <v>0.37943750000000004</v>
      </c>
      <c r="H202" s="245">
        <v>114.58817122639213</v>
      </c>
    </row>
    <row r="203" spans="1:8">
      <c r="A203" s="86" t="str">
        <v>hhdval500to750k</v>
      </c>
      <c r="B203" s="239">
        <v>202</v>
      </c>
      <c r="C203" s="86" t="s">
        <v>574</v>
      </c>
      <c r="D203" s="241">
        <f>COUNTIF($C$1:$C203,C203)</f>
        <v>5</v>
      </c>
      <c r="E203" s="241" t="str">
        <f t="shared" si="23"/>
        <v>House Value5</v>
      </c>
      <c r="F203" s="86" t="s">
        <v>583</v>
      </c>
      <c r="G203" s="242">
        <v>0.19023437499999998</v>
      </c>
      <c r="H203" s="245">
        <v>182.66686955207658</v>
      </c>
    </row>
    <row r="204" spans="1:8">
      <c r="A204" s="86" t="str">
        <v>hhdval750kto1m</v>
      </c>
      <c r="B204" s="239">
        <v>203</v>
      </c>
      <c r="C204" s="86" t="s">
        <v>574</v>
      </c>
      <c r="D204" s="241">
        <f>COUNTIF($C$1:$C204,C204)</f>
        <v>6</v>
      </c>
      <c r="E204" s="241" t="str">
        <f t="shared" si="23"/>
        <v>House Value6</v>
      </c>
      <c r="F204" s="86" t="s">
        <v>585</v>
      </c>
      <c r="G204" s="242">
        <v>8.8289062500000015E-2</v>
      </c>
      <c r="H204" s="245">
        <v>228.62227355295471</v>
      </c>
    </row>
    <row r="205" spans="1:8">
      <c r="A205" s="86" t="str">
        <v>hhdval1mplus</v>
      </c>
      <c r="B205" s="239">
        <v>204</v>
      </c>
      <c r="C205" s="86" t="s">
        <v>574</v>
      </c>
      <c r="D205" s="241">
        <f>COUNTIF($C$1:$C205,C205)</f>
        <v>7</v>
      </c>
      <c r="E205" s="241" t="str">
        <f t="shared" si="23"/>
        <v>House Value7</v>
      </c>
      <c r="F205" s="86" t="s">
        <v>587</v>
      </c>
      <c r="G205" s="242">
        <v>9.862499999999999E-2</v>
      </c>
      <c r="H205" s="245">
        <v>270.28297922647181</v>
      </c>
    </row>
    <row r="206" spans="1:8">
      <c r="A206" s="86" t="str">
        <v>move_ind</v>
      </c>
      <c r="B206" s="239">
        <v>205</v>
      </c>
      <c r="C206" s="86" t="s">
        <v>589</v>
      </c>
      <c r="D206" s="241">
        <f>COUNTIF($C$1:$C206,C206)</f>
        <v>1</v>
      </c>
      <c r="E206" s="241" t="str">
        <f t="shared" si="23"/>
        <v>House Move1</v>
      </c>
      <c r="F206" s="86" t="s">
        <v>590</v>
      </c>
      <c r="G206" s="242">
        <v>0.14522656250000002</v>
      </c>
      <c r="H206" s="245">
        <v>91.653530483776819</v>
      </c>
    </row>
    <row r="207" spans="1:8">
      <c r="A207" s="86" t="str">
        <v>RCD_HHTYPE_DV_101</v>
      </c>
      <c r="B207" s="239">
        <v>206</v>
      </c>
      <c r="C207" s="86" t="s">
        <v>54</v>
      </c>
      <c r="D207" s="241">
        <f>COUNTIF($C$1:$C207,C207)</f>
        <v>1</v>
      </c>
      <c r="E207" s="241" t="str">
        <f t="shared" si="23"/>
        <v>Structure1</v>
      </c>
      <c r="F207" s="86" t="s">
        <v>591</v>
      </c>
      <c r="G207" s="242">
        <v>0.13064843749999999</v>
      </c>
      <c r="H207" s="245">
        <v>81.379966632508285</v>
      </c>
    </row>
    <row r="208" spans="1:8">
      <c r="A208" s="86" t="str">
        <v>RCD_HHTYPE_DV_102</v>
      </c>
      <c r="B208" s="239">
        <v>207</v>
      </c>
      <c r="C208" s="86" t="s">
        <v>54</v>
      </c>
      <c r="D208" s="241">
        <f>COUNTIF($C$1:$C208,C208)</f>
        <v>2</v>
      </c>
      <c r="E208" s="241" t="str">
        <f t="shared" si="23"/>
        <v>Structure2</v>
      </c>
      <c r="F208" s="86" t="s">
        <v>592</v>
      </c>
      <c r="G208" s="242">
        <v>2.0812499999999998E-2</v>
      </c>
      <c r="H208" s="245">
        <v>68.381839817089968</v>
      </c>
    </row>
    <row r="209" spans="1:8">
      <c r="A209" s="86" t="str">
        <v>RCD_HHTYPE_DV_103</v>
      </c>
      <c r="B209" s="239">
        <v>208</v>
      </c>
      <c r="C209" s="86" t="s">
        <v>54</v>
      </c>
      <c r="D209" s="241">
        <f>COUNTIF($C$1:$C209,C209)</f>
        <v>3</v>
      </c>
      <c r="E209" s="241" t="str">
        <f t="shared" si="23"/>
        <v>Structure3</v>
      </c>
      <c r="F209" s="86" t="s">
        <v>593</v>
      </c>
      <c r="G209" s="242">
        <v>0.37006249999999996</v>
      </c>
      <c r="H209" s="245">
        <v>122.14029496529723</v>
      </c>
    </row>
    <row r="210" spans="1:8">
      <c r="A210" s="86" t="str">
        <v>RCD_HHTYPE_DV_104</v>
      </c>
      <c r="B210" s="239">
        <v>209</v>
      </c>
      <c r="C210" s="86" t="s">
        <v>54</v>
      </c>
      <c r="D210" s="241">
        <f>COUNTIF($C$1:$C210,C210)</f>
        <v>4</v>
      </c>
      <c r="E210" s="241" t="str">
        <f t="shared" si="23"/>
        <v>Structure4</v>
      </c>
      <c r="F210" s="86" t="s">
        <v>160</v>
      </c>
      <c r="G210" s="242">
        <v>0.18367968749999999</v>
      </c>
      <c r="H210" s="245">
        <v>97.243830521178182</v>
      </c>
    </row>
    <row r="211" spans="1:8">
      <c r="A211" s="86" t="str">
        <v>RCD_HHTYPE_DV_105</v>
      </c>
      <c r="B211" s="239">
        <v>210</v>
      </c>
      <c r="C211" s="86" t="s">
        <v>54</v>
      </c>
      <c r="D211" s="241">
        <f>COUNTIF($C$1:$C211,C211)</f>
        <v>5</v>
      </c>
      <c r="E211" s="241" t="str">
        <f t="shared" si="23"/>
        <v>Structure5</v>
      </c>
      <c r="F211" s="86" t="s">
        <v>594</v>
      </c>
      <c r="G211" s="242">
        <v>0.29504687500000004</v>
      </c>
      <c r="H211" s="245">
        <v>92.975521908315699</v>
      </c>
    </row>
    <row r="212" spans="1:8">
      <c r="A212" s="86" t="str">
        <v>RCD_NKIDS05_101</v>
      </c>
      <c r="B212" s="239">
        <v>211</v>
      </c>
      <c r="C212" s="86" t="s">
        <v>596</v>
      </c>
      <c r="D212" s="241">
        <f>COUNTIF($C$1:$C212,C212)</f>
        <v>1</v>
      </c>
      <c r="E212" s="241" t="str">
        <f t="shared" si="23"/>
        <v>Number of Children by Age1</v>
      </c>
      <c r="F212" s="86" t="s">
        <v>597</v>
      </c>
      <c r="G212" s="242">
        <v>0.918921875</v>
      </c>
      <c r="H212" s="245">
        <v>102.097410055155</v>
      </c>
    </row>
    <row r="213" spans="1:8">
      <c r="A213" s="86" t="str">
        <v>RCD_NKIDS05_102</v>
      </c>
      <c r="B213" s="239">
        <v>212</v>
      </c>
      <c r="C213" s="86" t="s">
        <v>596</v>
      </c>
      <c r="D213" s="241">
        <f>COUNTIF($C$1:$C213,C213)</f>
        <v>2</v>
      </c>
      <c r="E213" s="241" t="str">
        <f t="shared" si="23"/>
        <v>Number of Children by Age2</v>
      </c>
      <c r="F213" s="86" t="s">
        <v>599</v>
      </c>
      <c r="G213" s="242">
        <v>5.8164062499999988E-2</v>
      </c>
      <c r="H213" s="245">
        <v>78.423470409316693</v>
      </c>
    </row>
    <row r="214" spans="1:8">
      <c r="A214" s="86" t="str">
        <v>RCD_NKIDS05_103</v>
      </c>
      <c r="B214" s="239">
        <v>213</v>
      </c>
      <c r="C214" s="86" t="s">
        <v>596</v>
      </c>
      <c r="D214" s="241">
        <f>COUNTIF($C$1:$C214,C214)</f>
        <v>3</v>
      </c>
      <c r="E214" s="241" t="str">
        <f t="shared" si="23"/>
        <v>Number of Children by Age3</v>
      </c>
      <c r="F214" s="86" t="s">
        <v>601</v>
      </c>
      <c r="G214" s="242">
        <v>2.2492187500000003E-2</v>
      </c>
      <c r="H214" s="245">
        <v>87.503167003708398</v>
      </c>
    </row>
    <row r="215" spans="1:8">
      <c r="A215" s="86" t="str">
        <v>RCD_NKIDS615_101</v>
      </c>
      <c r="B215" s="239">
        <v>214</v>
      </c>
      <c r="C215" s="86" t="s">
        <v>596</v>
      </c>
      <c r="D215" s="241">
        <f>COUNTIF($C$1:$C215,C215)</f>
        <v>4</v>
      </c>
      <c r="E215" s="241" t="str">
        <f t="shared" si="23"/>
        <v>Number of Children by Age4</v>
      </c>
      <c r="F215" s="86" t="s">
        <v>603</v>
      </c>
      <c r="G215" s="242">
        <v>0.80042187499999984</v>
      </c>
      <c r="H215" s="245">
        <v>102.1141036466224</v>
      </c>
    </row>
    <row r="216" spans="1:8">
      <c r="A216" s="86" t="str">
        <v>RCD_NKIDS615_102</v>
      </c>
      <c r="B216" s="239">
        <v>215</v>
      </c>
      <c r="C216" s="86" t="s">
        <v>596</v>
      </c>
      <c r="D216" s="241">
        <f>COUNTIF($C$1:$C216,C216)</f>
        <v>5</v>
      </c>
      <c r="E216" s="241" t="str">
        <f t="shared" si="23"/>
        <v>Number of Children by Age5</v>
      </c>
      <c r="F216" s="86" t="s">
        <v>605</v>
      </c>
      <c r="G216" s="242">
        <v>0.1108984375</v>
      </c>
      <c r="H216" s="245">
        <v>90.200905436241314</v>
      </c>
    </row>
    <row r="217" spans="1:8">
      <c r="A217" s="86" t="str">
        <v>RCD_NKIDS615_103</v>
      </c>
      <c r="B217" s="239">
        <v>216</v>
      </c>
      <c r="C217" s="86" t="s">
        <v>596</v>
      </c>
      <c r="D217" s="241">
        <f>COUNTIF($C$1:$C217,C217)</f>
        <v>6</v>
      </c>
      <c r="E217" s="241" t="str">
        <f t="shared" si="23"/>
        <v>Number of Children by Age6</v>
      </c>
      <c r="F217" s="86" t="s">
        <v>607</v>
      </c>
      <c r="G217" s="242">
        <v>8.8804687499999993E-2</v>
      </c>
      <c r="H217" s="245">
        <v>95.104467075876272</v>
      </c>
    </row>
    <row r="218" spans="1:8">
      <c r="A218" s="86" t="str">
        <v>A2_CHILDREN1</v>
      </c>
      <c r="B218" s="239">
        <v>217</v>
      </c>
      <c r="C218" s="86" t="s">
        <v>608</v>
      </c>
      <c r="D218" s="241">
        <f>COUNTIF($C$1:$C218,C218)</f>
        <v>1</v>
      </c>
      <c r="E218" s="241" t="str">
        <f t="shared" si="23"/>
        <v>Children in household1</v>
      </c>
      <c r="F218" s="86" t="s">
        <v>609</v>
      </c>
      <c r="G218" s="242">
        <v>0.75909375000000001</v>
      </c>
      <c r="H218" s="245">
        <v>104.69832840010227</v>
      </c>
    </row>
    <row r="219" spans="1:8">
      <c r="A219" s="86" t="str">
        <v>A2_CHILDREN2A</v>
      </c>
      <c r="B219" s="239">
        <v>218</v>
      </c>
      <c r="C219" s="86" t="s">
        <v>608</v>
      </c>
      <c r="D219" s="241">
        <f>COUNTIF($C$1:$C219,C219)</f>
        <v>2</v>
      </c>
      <c r="E219" s="241" t="str">
        <f t="shared" si="23"/>
        <v>Children in household2</v>
      </c>
      <c r="F219" s="86" t="s">
        <v>610</v>
      </c>
      <c r="G219" s="242">
        <v>0.1122109375</v>
      </c>
      <c r="H219" s="245">
        <v>88.463775849378607</v>
      </c>
    </row>
    <row r="220" spans="1:8">
      <c r="A220" s="86" t="str">
        <v>A2_CHILDREN2B</v>
      </c>
      <c r="B220" s="239">
        <v>219</v>
      </c>
      <c r="C220" s="86" t="s">
        <v>608</v>
      </c>
      <c r="D220" s="241">
        <f>COUNTIF($C$1:$C220,C220)</f>
        <v>3</v>
      </c>
      <c r="E220" s="241" t="str">
        <f t="shared" si="23"/>
        <v>Children in household3</v>
      </c>
      <c r="F220" s="86" t="s">
        <v>611</v>
      </c>
      <c r="G220" s="242">
        <v>9.7796875000000005E-2</v>
      </c>
      <c r="H220" s="245">
        <v>90.660314057692062</v>
      </c>
    </row>
    <row r="221" spans="1:8">
      <c r="A221" s="86" t="str">
        <v>A2_CHILDREN3</v>
      </c>
      <c r="B221" s="239">
        <v>220</v>
      </c>
      <c r="C221" s="86" t="s">
        <v>608</v>
      </c>
      <c r="D221" s="241">
        <f>COUNTIF($C$1:$C221,C221)</f>
        <v>4</v>
      </c>
      <c r="E221" s="241" t="str">
        <f t="shared" si="23"/>
        <v>Children in household4</v>
      </c>
      <c r="F221" s="86" t="s">
        <v>612</v>
      </c>
      <c r="G221" s="242">
        <v>3.1E-2</v>
      </c>
      <c r="H221" s="245">
        <v>76.620382399307729</v>
      </c>
    </row>
    <row r="222" spans="1:8">
      <c r="A222" s="86" t="str">
        <v>A2_HHD1</v>
      </c>
      <c r="B222" s="239">
        <v>221</v>
      </c>
      <c r="C222" s="86" t="s">
        <v>613</v>
      </c>
      <c r="D222" s="241">
        <f>COUNTIF($C$1:$C222,C222)</f>
        <v>1</v>
      </c>
      <c r="E222" s="241" t="str">
        <f t="shared" si="23"/>
        <v>Household Size1</v>
      </c>
      <c r="F222" s="86" t="s">
        <v>614</v>
      </c>
      <c r="G222" s="242">
        <v>0.15525781249999998</v>
      </c>
      <c r="H222" s="245">
        <v>84.544630135911319</v>
      </c>
    </row>
    <row r="223" spans="1:8">
      <c r="A223" s="86" t="str">
        <v>A2_HHD2</v>
      </c>
      <c r="B223" s="239">
        <v>222</v>
      </c>
      <c r="C223" s="86" t="s">
        <v>613</v>
      </c>
      <c r="D223" s="241">
        <f>COUNTIF($C$1:$C223,C223)</f>
        <v>2</v>
      </c>
      <c r="E223" s="241" t="str">
        <f t="shared" si="23"/>
        <v>Household Size2</v>
      </c>
      <c r="F223" s="86" t="s">
        <v>615</v>
      </c>
      <c r="G223" s="242">
        <v>0.42841406249999997</v>
      </c>
      <c r="H223" s="245">
        <v>110.45181169218701</v>
      </c>
    </row>
    <row r="224" spans="1:8">
      <c r="A224" s="86" t="str">
        <v>A2_HHD5</v>
      </c>
      <c r="B224" s="239">
        <v>223</v>
      </c>
      <c r="C224" s="86" t="s">
        <v>613</v>
      </c>
      <c r="D224" s="241">
        <f>COUNTIF($C$1:$C224,C224)</f>
        <v>3</v>
      </c>
      <c r="E224" s="241" t="str">
        <f t="shared" si="23"/>
        <v>Household Size3</v>
      </c>
      <c r="F224" s="86" t="s">
        <v>616</v>
      </c>
      <c r="G224" s="242">
        <v>0.34103906249999999</v>
      </c>
      <c r="H224" s="245">
        <v>98.276190292801516</v>
      </c>
    </row>
    <row r="225" spans="1:8">
      <c r="A225" s="86" t="str">
        <v>A2_HHD6</v>
      </c>
      <c r="B225" s="239">
        <v>224</v>
      </c>
      <c r="C225" s="86" t="s">
        <v>613</v>
      </c>
      <c r="D225" s="241">
        <f>COUNTIF($C$1:$C225,C225)</f>
        <v>4</v>
      </c>
      <c r="E225" s="241" t="str">
        <f t="shared" si="23"/>
        <v>Household Size4</v>
      </c>
      <c r="F225" s="86" t="s">
        <v>617</v>
      </c>
      <c r="G225" s="242">
        <v>7.5882812500000008E-2</v>
      </c>
      <c r="H225" s="245">
        <v>92.962795237952278</v>
      </c>
    </row>
    <row r="226" spans="1:8">
      <c r="A226" s="86" t="str">
        <v>rcd_jbnssec8_dv_101</v>
      </c>
      <c r="B226" s="239">
        <v>225</v>
      </c>
      <c r="C226" s="86" t="s">
        <v>620</v>
      </c>
      <c r="D226" s="241">
        <f>COUNTIF($C$1:$C226,C226)</f>
        <v>1</v>
      </c>
      <c r="E226" s="241" t="str">
        <f t="shared" si="23"/>
        <v>NS SEC (% of people in employment)1</v>
      </c>
      <c r="F226" s="86" t="s">
        <v>621</v>
      </c>
      <c r="G226" s="242">
        <v>0.17474218749999998</v>
      </c>
      <c r="H226" s="245">
        <v>130.89838877672128</v>
      </c>
    </row>
    <row r="227" spans="1:8">
      <c r="A227" s="86" t="str">
        <v>rcd_jbnssec8_dv_102</v>
      </c>
      <c r="B227" s="239">
        <v>226</v>
      </c>
      <c r="C227" s="86" t="s">
        <v>620</v>
      </c>
      <c r="D227" s="241">
        <f>COUNTIF($C$1:$C227,C227)</f>
        <v>2</v>
      </c>
      <c r="E227" s="241" t="str">
        <f t="shared" si="23"/>
        <v>NS SEC (% of people in employment)2</v>
      </c>
      <c r="F227" s="86" t="s">
        <v>623</v>
      </c>
      <c r="G227" s="242">
        <v>0.33028906249999995</v>
      </c>
      <c r="H227" s="245">
        <v>113.21253670797746</v>
      </c>
    </row>
    <row r="228" spans="1:8">
      <c r="A228" s="86" t="str">
        <v>rcd_jbnssec8_dv_103</v>
      </c>
      <c r="B228" s="239">
        <v>227</v>
      </c>
      <c r="C228" s="86" t="s">
        <v>620</v>
      </c>
      <c r="D228" s="241">
        <f>COUNTIF($C$1:$C228,C228)</f>
        <v>3</v>
      </c>
      <c r="E228" s="241" t="str">
        <f t="shared" si="23"/>
        <v>NS SEC (% of people in employment)3</v>
      </c>
      <c r="F228" s="86" t="s">
        <v>625</v>
      </c>
      <c r="G228" s="242">
        <v>0.12715625000000003</v>
      </c>
      <c r="H228" s="245">
        <v>95.881676736037804</v>
      </c>
    </row>
    <row r="229" spans="1:8">
      <c r="A229" s="86" t="str">
        <v>rcd_jbnssec8_dv_104</v>
      </c>
      <c r="B229" s="239">
        <v>228</v>
      </c>
      <c r="C229" s="86" t="s">
        <v>620</v>
      </c>
      <c r="D229" s="241">
        <f>COUNTIF($C$1:$C229,C229)</f>
        <v>4</v>
      </c>
      <c r="E229" s="241" t="str">
        <f t="shared" si="23"/>
        <v>NS SEC (% of people in employment)4</v>
      </c>
      <c r="F229" s="86" t="s">
        <v>627</v>
      </c>
      <c r="G229" s="242">
        <v>0.11678906250000001</v>
      </c>
      <c r="H229" s="245">
        <v>113.69987546827724</v>
      </c>
    </row>
    <row r="230" spans="1:8">
      <c r="A230" s="86" t="str">
        <v>rcd_jbnssec8_dv_105</v>
      </c>
      <c r="B230" s="239">
        <v>229</v>
      </c>
      <c r="C230" s="86" t="s">
        <v>620</v>
      </c>
      <c r="D230" s="241">
        <f>COUNTIF($C$1:$C230,C230)</f>
        <v>5</v>
      </c>
      <c r="E230" s="241" t="str">
        <f t="shared" si="23"/>
        <v>NS SEC (% of people in employment)5</v>
      </c>
      <c r="F230" s="86" t="s">
        <v>629</v>
      </c>
      <c r="G230" s="242">
        <v>5.3281249999999995E-2</v>
      </c>
      <c r="H230" s="245">
        <v>80.628209471083906</v>
      </c>
    </row>
    <row r="231" spans="1:8">
      <c r="A231" s="86" t="str">
        <v>rcd_jbnssec8_dv_106</v>
      </c>
      <c r="B231" s="239">
        <v>230</v>
      </c>
      <c r="C231" s="86" t="s">
        <v>620</v>
      </c>
      <c r="D231" s="241">
        <f>COUNTIF($C$1:$C231,C231)</f>
        <v>6</v>
      </c>
      <c r="E231" s="241" t="str">
        <f t="shared" si="23"/>
        <v>NS SEC (% of people in employment)6</v>
      </c>
      <c r="F231" s="86" t="s">
        <v>631</v>
      </c>
      <c r="G231" s="242">
        <v>0.12493750000000002</v>
      </c>
      <c r="H231" s="245">
        <v>71.553228589726814</v>
      </c>
    </row>
    <row r="232" spans="1:8">
      <c r="A232" s="86" t="str">
        <v>rcd_jbnssec8_dv_107</v>
      </c>
      <c r="B232" s="239">
        <v>231</v>
      </c>
      <c r="C232" s="86" t="s">
        <v>620</v>
      </c>
      <c r="D232" s="241">
        <f>COUNTIF($C$1:$C232,C232)</f>
        <v>7</v>
      </c>
      <c r="E232" s="241" t="str">
        <f t="shared" si="23"/>
        <v>NS SEC (% of people in employment)7</v>
      </c>
      <c r="F232" s="86" t="s">
        <v>633</v>
      </c>
      <c r="G232" s="242">
        <v>7.3171874999999997E-2</v>
      </c>
      <c r="H232" s="245">
        <v>73.981230408303546</v>
      </c>
    </row>
    <row r="233" spans="1:8">
      <c r="A233" s="86" t="str">
        <v>CLASS1</v>
      </c>
      <c r="B233" s="239">
        <v>232</v>
      </c>
      <c r="C233" s="86" t="s">
        <v>635</v>
      </c>
      <c r="D233" s="241">
        <f>COUNTIF($C$1:$C233,C233)</f>
        <v>1</v>
      </c>
      <c r="E233" s="241" t="str">
        <f t="shared" si="23"/>
        <v>Social Grade1</v>
      </c>
      <c r="F233" s="86" t="s">
        <v>636</v>
      </c>
      <c r="G233" s="242">
        <v>9.6351562500000015E-2</v>
      </c>
      <c r="H233" s="245">
        <v>165.51302589073649</v>
      </c>
    </row>
    <row r="234" spans="1:8">
      <c r="A234" s="86" t="str">
        <v>CLASS2</v>
      </c>
      <c r="B234" s="239">
        <v>233</v>
      </c>
      <c r="C234" s="86" t="s">
        <v>635</v>
      </c>
      <c r="D234" s="241">
        <f>COUNTIF($C$1:$C234,C234)</f>
        <v>2</v>
      </c>
      <c r="E234" s="241" t="str">
        <f t="shared" si="23"/>
        <v>Social Grade2</v>
      </c>
      <c r="F234" s="86" t="s">
        <v>638</v>
      </c>
      <c r="G234" s="242">
        <v>0.32989062499999999</v>
      </c>
      <c r="H234" s="245">
        <v>130.22835669520148</v>
      </c>
    </row>
    <row r="235" spans="1:8">
      <c r="A235" s="86" t="str">
        <v>CLASS3</v>
      </c>
      <c r="B235" s="239">
        <v>234</v>
      </c>
      <c r="C235" s="86" t="s">
        <v>635</v>
      </c>
      <c r="D235" s="241">
        <f>COUNTIF($C$1:$C235,C235)</f>
        <v>3</v>
      </c>
      <c r="E235" s="241" t="str">
        <f t="shared" si="23"/>
        <v>Social Grade3</v>
      </c>
      <c r="F235" s="86" t="s">
        <v>640</v>
      </c>
      <c r="G235" s="242">
        <v>0.269625</v>
      </c>
      <c r="H235" s="245">
        <v>98.646264924456688</v>
      </c>
    </row>
    <row r="236" spans="1:8">
      <c r="A236" s="86" t="str">
        <v>CLASS4</v>
      </c>
      <c r="B236" s="239">
        <v>235</v>
      </c>
      <c r="C236" s="86" t="s">
        <v>635</v>
      </c>
      <c r="D236" s="241">
        <f>COUNTIF($C$1:$C236,C236)</f>
        <v>4</v>
      </c>
      <c r="E236" s="241" t="str">
        <f t="shared" si="23"/>
        <v>Social Grade4</v>
      </c>
      <c r="F236" s="86" t="s">
        <v>642</v>
      </c>
      <c r="G236" s="242">
        <v>0.16689062500000001</v>
      </c>
      <c r="H236" s="245">
        <v>81.559636407074436</v>
      </c>
    </row>
    <row r="237" spans="1:8">
      <c r="A237" s="86" t="str">
        <v>CLASS5</v>
      </c>
      <c r="B237" s="239">
        <v>236</v>
      </c>
      <c r="C237" s="86" t="s">
        <v>635</v>
      </c>
      <c r="D237" s="241">
        <f>COUNTIF($C$1:$C237,C237)</f>
        <v>5</v>
      </c>
      <c r="E237" s="241" t="str">
        <f t="shared" si="23"/>
        <v>Social Grade5</v>
      </c>
      <c r="F237" s="86" t="s">
        <v>644</v>
      </c>
      <c r="G237" s="242">
        <v>7.6531249999999995E-2</v>
      </c>
      <c r="H237" s="245">
        <v>62.413289526100499</v>
      </c>
    </row>
    <row r="238" spans="1:8">
      <c r="A238" s="86" t="str">
        <v>CLASS6</v>
      </c>
      <c r="B238" s="239">
        <v>237</v>
      </c>
      <c r="C238" s="86" t="s">
        <v>635</v>
      </c>
      <c r="D238" s="241">
        <f>COUNTIF($C$1:$C238,C238)</f>
        <v>6</v>
      </c>
      <c r="E238" s="241" t="str">
        <f t="shared" si="23"/>
        <v>Social Grade6</v>
      </c>
      <c r="F238" s="86" t="s">
        <v>646</v>
      </c>
      <c r="G238" s="242">
        <v>6.0374999999999998E-2</v>
      </c>
      <c r="H238" s="245">
        <v>68.860475112641822</v>
      </c>
    </row>
    <row r="239" spans="1:8">
      <c r="A239" s="86" t="str">
        <v>OCCD2</v>
      </c>
      <c r="B239" s="239">
        <v>238</v>
      </c>
      <c r="C239" s="86" t="s">
        <v>648</v>
      </c>
      <c r="D239" s="241">
        <f>COUNTIF($C$1:$C239,C239)</f>
        <v>1</v>
      </c>
      <c r="E239" s="241" t="str">
        <f t="shared" si="23"/>
        <v>Occupation1</v>
      </c>
      <c r="F239" s="86" t="s">
        <v>649</v>
      </c>
      <c r="G239" s="242">
        <v>8.2195312500000006E-2</v>
      </c>
      <c r="H239" s="245">
        <v>126.08144960356967</v>
      </c>
    </row>
    <row r="240" spans="1:8">
      <c r="A240" s="86" t="str">
        <v>OCCD6</v>
      </c>
      <c r="B240" s="239">
        <v>239</v>
      </c>
      <c r="C240" s="86" t="s">
        <v>648</v>
      </c>
      <c r="D240" s="241">
        <f>COUNTIF($C$1:$C240,C240)</f>
        <v>2</v>
      </c>
      <c r="E240" s="241" t="str">
        <f t="shared" si="23"/>
        <v>Occupation2</v>
      </c>
      <c r="F240" s="86" t="s">
        <v>651</v>
      </c>
      <c r="G240" s="242">
        <v>0.2337421875</v>
      </c>
      <c r="H240" s="245">
        <v>108.15138190961943</v>
      </c>
    </row>
    <row r="241" spans="1:8">
      <c r="A241" s="86" t="str">
        <v>OCCD3</v>
      </c>
      <c r="B241" s="239">
        <v>240</v>
      </c>
      <c r="C241" s="86" t="s">
        <v>648</v>
      </c>
      <c r="D241" s="241">
        <f>COUNTIF($C$1:$C241,C241)</f>
        <v>3</v>
      </c>
      <c r="E241" s="241" t="str">
        <f t="shared" si="23"/>
        <v>Occupation3</v>
      </c>
      <c r="F241" s="86" t="s">
        <v>653</v>
      </c>
      <c r="G241" s="242">
        <v>0.14708593749999999</v>
      </c>
      <c r="H241" s="245">
        <v>98.090510919256701</v>
      </c>
    </row>
    <row r="242" spans="1:8">
      <c r="A242" s="86" t="str">
        <v>OCCD5</v>
      </c>
      <c r="B242" s="239">
        <v>241</v>
      </c>
      <c r="C242" s="86" t="s">
        <v>648</v>
      </c>
      <c r="D242" s="241">
        <f>COUNTIF($C$1:$C242,C242)</f>
        <v>4</v>
      </c>
      <c r="E242" s="241" t="str">
        <f t="shared" si="23"/>
        <v>Occupation4</v>
      </c>
      <c r="F242" s="86" t="s">
        <v>655</v>
      </c>
      <c r="G242" s="242">
        <v>5.2859375E-2</v>
      </c>
      <c r="H242" s="245">
        <v>95.827737309827654</v>
      </c>
    </row>
    <row r="243" spans="1:8">
      <c r="A243" s="86" t="str">
        <v>OCCD8</v>
      </c>
      <c r="B243" s="239">
        <v>242</v>
      </c>
      <c r="C243" s="86" t="s">
        <v>648</v>
      </c>
      <c r="D243" s="241">
        <f>COUNTIF($C$1:$C243,C243)</f>
        <v>5</v>
      </c>
      <c r="E243" s="241" t="str">
        <f t="shared" si="23"/>
        <v>Occupation5</v>
      </c>
      <c r="F243" s="86" t="s">
        <v>657</v>
      </c>
      <c r="G243" s="242">
        <v>0.16742968749999998</v>
      </c>
      <c r="H243" s="245">
        <v>112.36531749385013</v>
      </c>
    </row>
    <row r="244" spans="1:8">
      <c r="A244" s="86" t="str">
        <v>OCCD9</v>
      </c>
      <c r="B244" s="239">
        <v>243</v>
      </c>
      <c r="C244" s="86" t="s">
        <v>648</v>
      </c>
      <c r="D244" s="241">
        <f>COUNTIF($C$1:$C244,C244)</f>
        <v>6</v>
      </c>
      <c r="E244" s="241" t="str">
        <f t="shared" si="23"/>
        <v>Occupation6</v>
      </c>
      <c r="F244" s="86" t="s">
        <v>659</v>
      </c>
      <c r="G244" s="242">
        <v>8.8671875000000011E-2</v>
      </c>
      <c r="H244" s="245">
        <v>117.88625520790383</v>
      </c>
    </row>
    <row r="245" spans="1:8">
      <c r="A245" s="86" t="str">
        <v>OCCD10</v>
      </c>
      <c r="B245" s="239">
        <v>244</v>
      </c>
      <c r="C245" s="86" t="s">
        <v>648</v>
      </c>
      <c r="D245" s="241">
        <f>COUNTIF($C$1:$C245,C245)</f>
        <v>7</v>
      </c>
      <c r="E245" s="241" t="str">
        <f t="shared" si="23"/>
        <v>Occupation7</v>
      </c>
      <c r="F245" s="86" t="s">
        <v>661</v>
      </c>
      <c r="G245" s="242">
        <v>6.2531249999999997E-2</v>
      </c>
      <c r="H245" s="245">
        <v>74.487857921181643</v>
      </c>
    </row>
    <row r="246" spans="1:8">
      <c r="A246" s="86" t="str">
        <v>OCCD11</v>
      </c>
      <c r="B246" s="239">
        <v>245</v>
      </c>
      <c r="C246" s="86" t="s">
        <v>648</v>
      </c>
      <c r="D246" s="241">
        <f>COUNTIF($C$1:$C246,C246)</f>
        <v>8</v>
      </c>
      <c r="E246" s="241" t="str">
        <f t="shared" si="23"/>
        <v>Occupation8</v>
      </c>
      <c r="F246" s="86" t="s">
        <v>663</v>
      </c>
      <c r="G246" s="242">
        <v>9.9351562500000004E-2</v>
      </c>
      <c r="H246" s="245">
        <v>75.912345566244881</v>
      </c>
    </row>
    <row r="247" spans="1:8">
      <c r="A247" s="86" t="str">
        <v>OCCD12</v>
      </c>
      <c r="B247" s="239">
        <v>246</v>
      </c>
      <c r="C247" s="86" t="s">
        <v>648</v>
      </c>
      <c r="D247" s="241">
        <f>COUNTIF($C$1:$C247,C247)</f>
        <v>9</v>
      </c>
      <c r="E247" s="241" t="str">
        <f t="shared" si="23"/>
        <v>Occupation9</v>
      </c>
      <c r="F247" s="86" t="s">
        <v>665</v>
      </c>
      <c r="G247" s="242">
        <v>4.8421875000000003E-2</v>
      </c>
      <c r="H247" s="245">
        <v>100.46901740197809</v>
      </c>
    </row>
    <row r="248" spans="1:8">
      <c r="A248" s="86" t="str">
        <v>OCCD13</v>
      </c>
      <c r="B248" s="239">
        <v>247</v>
      </c>
      <c r="C248" s="86" t="s">
        <v>648</v>
      </c>
      <c r="D248" s="241">
        <f>COUNTIF($C$1:$C248,C248)</f>
        <v>10</v>
      </c>
      <c r="E248" s="241" t="str">
        <f t="shared" si="23"/>
        <v>Occupation10</v>
      </c>
      <c r="F248" s="86" t="s">
        <v>667</v>
      </c>
      <c r="G248" s="242">
        <v>1.7343750000000002E-2</v>
      </c>
      <c r="H248" s="245">
        <v>66.862144622046884</v>
      </c>
    </row>
    <row r="249" spans="1:8">
      <c r="A249" s="86" t="str">
        <v>rcd_qfhigh_101</v>
      </c>
      <c r="B249" s="239">
        <v>248</v>
      </c>
      <c r="C249" s="86" t="s">
        <v>670</v>
      </c>
      <c r="D249" s="241">
        <f>COUNTIF($C$1:$C249,C249)</f>
        <v>1</v>
      </c>
      <c r="E249" s="241" t="str">
        <f t="shared" si="23"/>
        <v>Highest Level of Qualifications (Adults)1</v>
      </c>
      <c r="F249" s="86" t="s">
        <v>671</v>
      </c>
      <c r="G249" s="242">
        <v>0.30878125000000001</v>
      </c>
      <c r="H249" s="245">
        <v>132.92687310443529</v>
      </c>
    </row>
    <row r="250" spans="1:8">
      <c r="A250" s="86" t="str">
        <v>rcd_qfhigh_102</v>
      </c>
      <c r="B250" s="239">
        <v>249</v>
      </c>
      <c r="C250" s="86" t="s">
        <v>670</v>
      </c>
      <c r="D250" s="241">
        <f>COUNTIF($C$1:$C250,C250)</f>
        <v>2</v>
      </c>
      <c r="E250" s="241" t="str">
        <f t="shared" si="23"/>
        <v>Highest Level of Qualifications (Adults)2</v>
      </c>
      <c r="F250" s="86" t="s">
        <v>673</v>
      </c>
      <c r="G250" s="242">
        <v>0.1070546875</v>
      </c>
      <c r="H250" s="245">
        <v>107.09046953330402</v>
      </c>
    </row>
    <row r="251" spans="1:8">
      <c r="A251" s="86" t="str">
        <v>rcd_qfhigh_103</v>
      </c>
      <c r="B251" s="239">
        <v>250</v>
      </c>
      <c r="C251" s="86" t="s">
        <v>670</v>
      </c>
      <c r="D251" s="241">
        <f>COUNTIF($C$1:$C251,C251)</f>
        <v>3</v>
      </c>
      <c r="E251" s="241" t="str">
        <f t="shared" si="23"/>
        <v>Highest Level of Qualifications (Adults)3</v>
      </c>
      <c r="F251" s="86" t="s">
        <v>675</v>
      </c>
      <c r="G251" s="242">
        <v>8.8320312499999984E-2</v>
      </c>
      <c r="H251" s="245">
        <v>100.01491049136261</v>
      </c>
    </row>
    <row r="252" spans="1:8">
      <c r="A252" s="86" t="str">
        <v>rcd_qfhigh_104</v>
      </c>
      <c r="B252" s="239">
        <v>251</v>
      </c>
      <c r="C252" s="86" t="s">
        <v>670</v>
      </c>
      <c r="D252" s="241">
        <f>COUNTIF($C$1:$C252,C252)</f>
        <v>4</v>
      </c>
      <c r="E252" s="241" t="str">
        <f t="shared" si="23"/>
        <v>Highest Level of Qualifications (Adults)4</v>
      </c>
      <c r="F252" s="86" t="s">
        <v>677</v>
      </c>
      <c r="G252" s="242">
        <v>0.33505468749999995</v>
      </c>
      <c r="H252" s="245">
        <v>90.657764162669679</v>
      </c>
    </row>
    <row r="253" spans="1:8">
      <c r="A253" s="86" t="str">
        <v>rcd_qfhigh_105</v>
      </c>
      <c r="B253" s="239">
        <v>252</v>
      </c>
      <c r="C253" s="86" t="s">
        <v>670</v>
      </c>
      <c r="D253" s="241">
        <f>COUNTIF($C$1:$C253,C253)</f>
        <v>5</v>
      </c>
      <c r="E253" s="241" t="str">
        <f t="shared" si="23"/>
        <v>Highest Level of Qualifications (Adults)5</v>
      </c>
      <c r="F253" s="86" t="s">
        <v>679</v>
      </c>
      <c r="G253" s="242">
        <v>0.16112500000000002</v>
      </c>
      <c r="H253" s="245">
        <v>76.758198188352296</v>
      </c>
    </row>
    <row r="254" spans="1:8">
      <c r="A254" s="86" t="str">
        <v>Num_reading</v>
      </c>
      <c r="B254" s="239">
        <v>253</v>
      </c>
      <c r="C254" s="86" t="s">
        <v>681</v>
      </c>
      <c r="D254" s="241">
        <f>COUNTIF($C$1:$C254,C254)</f>
        <v>1</v>
      </c>
      <c r="E254" s="241" t="str">
        <f t="shared" si="23"/>
        <v>England: Pupils at the end of KS11</v>
      </c>
      <c r="F254" s="86" t="s">
        <v>682</v>
      </c>
      <c r="G254" s="242">
        <v>0.93557031249999989</v>
      </c>
      <c r="H254" s="245">
        <v>102.49105252659605</v>
      </c>
    </row>
    <row r="255" spans="1:8">
      <c r="A255" s="86" t="str">
        <v>Num_writing</v>
      </c>
      <c r="B255" s="239">
        <v>254</v>
      </c>
      <c r="C255" s="86" t="s">
        <v>681</v>
      </c>
      <c r="D255" s="241">
        <f>COUNTIF($C$1:$C255,C255)</f>
        <v>2</v>
      </c>
      <c r="E255" s="241" t="str">
        <f t="shared" si="23"/>
        <v>England: Pupils at the end of KS12</v>
      </c>
      <c r="F255" s="86" t="s">
        <v>684</v>
      </c>
      <c r="G255" s="242">
        <v>0.90428124999999993</v>
      </c>
      <c r="H255" s="245">
        <v>103.28726159320894</v>
      </c>
    </row>
    <row r="256" spans="1:8">
      <c r="A256" s="86" t="str">
        <v>Num_maths</v>
      </c>
      <c r="B256" s="239">
        <v>255</v>
      </c>
      <c r="C256" s="86" t="s">
        <v>681</v>
      </c>
      <c r="D256" s="241">
        <f>COUNTIF($C$1:$C256,C256)</f>
        <v>3</v>
      </c>
      <c r="E256" s="241" t="str">
        <f t="shared" si="23"/>
        <v>England: Pupils at the end of KS13</v>
      </c>
      <c r="F256" s="86" t="s">
        <v>686</v>
      </c>
      <c r="G256" s="242">
        <v>0.95560937499999998</v>
      </c>
      <c r="H256" s="245">
        <v>101.91779910430812</v>
      </c>
    </row>
    <row r="257" spans="1:8">
      <c r="A257" s="86" t="str">
        <v>Num_science</v>
      </c>
      <c r="B257" s="239">
        <v>256</v>
      </c>
      <c r="C257" s="86" t="s">
        <v>681</v>
      </c>
      <c r="D257" s="241">
        <f>COUNTIF($C$1:$C257,C257)</f>
        <v>4</v>
      </c>
      <c r="E257" s="241" t="str">
        <f t="shared" si="23"/>
        <v>England: Pupils at the end of KS14</v>
      </c>
      <c r="F257" s="86" t="s">
        <v>688</v>
      </c>
      <c r="G257" s="242">
        <v>0.9498437500000001</v>
      </c>
      <c r="H257" s="245">
        <v>102.68625407546278</v>
      </c>
    </row>
    <row r="258" spans="1:8">
      <c r="A258" s="86" t="str">
        <v>Num_All_Reading</v>
      </c>
      <c r="B258" s="239">
        <v>257</v>
      </c>
      <c r="C258" s="86" t="s">
        <v>690</v>
      </c>
      <c r="D258" s="241">
        <f>COUNTIF($C$1:$C258,C258)</f>
        <v>1</v>
      </c>
      <c r="E258" s="241" t="str">
        <f t="shared" si="23"/>
        <v>England: Pupils at the end of KS21</v>
      </c>
      <c r="F258" s="86" t="s">
        <v>682</v>
      </c>
      <c r="G258" s="242">
        <v>0.92821875000000009</v>
      </c>
      <c r="H258" s="245">
        <v>102.73111234719943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0.8906953125</v>
      </c>
      <c r="H259" s="245">
        <v>103.18987535850232</v>
      </c>
    </row>
    <row r="260" spans="1:8">
      <c r="A260" s="86" t="str">
        <v>Num_All_maths</v>
      </c>
      <c r="B260" s="239">
        <v>259</v>
      </c>
      <c r="C260" s="86" t="s">
        <v>690</v>
      </c>
      <c r="D260" s="241">
        <f>COUNTIF($C$1:$C260,C260)</f>
        <v>3</v>
      </c>
      <c r="E260" s="241" t="str">
        <f t="shared" si="24"/>
        <v>England: Pupils at the end of KS23</v>
      </c>
      <c r="F260" s="86" t="s">
        <v>686</v>
      </c>
      <c r="G260" s="242">
        <v>0.89424999999999999</v>
      </c>
      <c r="H260" s="245">
        <v>102.76399262572534</v>
      </c>
    </row>
    <row r="261" spans="1:8">
      <c r="A261" s="86" t="str">
        <v>Num_All_RWM</v>
      </c>
      <c r="B261" s="239">
        <v>260</v>
      </c>
      <c r="C261" s="86" t="s">
        <v>690</v>
      </c>
      <c r="D261" s="241">
        <f>COUNTIF($C$1:$C261,C261)</f>
        <v>4</v>
      </c>
      <c r="E261" s="241" t="str">
        <f t="shared" si="24"/>
        <v>England: Pupils at the end of KS24</v>
      </c>
      <c r="F261" s="86" t="s">
        <v>694</v>
      </c>
      <c r="G261" s="242">
        <v>0.82575781250000002</v>
      </c>
      <c r="H261" s="245">
        <v>104.3324520632647</v>
      </c>
    </row>
    <row r="262" spans="1:8">
      <c r="A262" s="86" t="str">
        <v>LEVEL2_all</v>
      </c>
      <c r="B262" s="239">
        <v>261</v>
      </c>
      <c r="C262" s="86" t="s">
        <v>696</v>
      </c>
      <c r="D262" s="241">
        <f>COUNTIF($C$1:$C262,C262)</f>
        <v>1</v>
      </c>
      <c r="E262" s="241" t="str">
        <f t="shared" si="24"/>
        <v>England: Pupils at the end of KS41</v>
      </c>
      <c r="F262" s="86" t="s">
        <v>697</v>
      </c>
      <c r="G262" s="242">
        <v>0.73392968750000009</v>
      </c>
      <c r="H262" s="245">
        <v>110.15238823033617</v>
      </c>
    </row>
    <row r="263" spans="1:8">
      <c r="A263" s="86" t="str">
        <v>LEVEL2_EM_all</v>
      </c>
      <c r="B263" s="239">
        <v>262</v>
      </c>
      <c r="C263" s="86" t="s">
        <v>696</v>
      </c>
      <c r="D263" s="241">
        <f>COUNTIF($C$1:$C263,C263)</f>
        <v>2</v>
      </c>
      <c r="E263" s="241" t="str">
        <f t="shared" si="24"/>
        <v>England: Pupils at the end of KS42</v>
      </c>
      <c r="F263" s="86" t="s">
        <v>699</v>
      </c>
      <c r="G263" s="242">
        <v>0.64921093749999992</v>
      </c>
      <c r="H263" s="245">
        <v>111.75960437294728</v>
      </c>
    </row>
    <row r="264" spans="1:8">
      <c r="A264" s="86" t="str">
        <v>NS4T5PAL5P</v>
      </c>
      <c r="B264" s="239">
        <v>263</v>
      </c>
      <c r="C264" s="86" t="s">
        <v>701</v>
      </c>
      <c r="D264" s="241">
        <f>COUNTIF($C$1:$C264,C264)</f>
        <v>1</v>
      </c>
      <c r="E264" s="241" t="str">
        <f t="shared" si="24"/>
        <v>Scotland: Pupils in the S4 cohort1</v>
      </c>
      <c r="F264" s="86" t="s">
        <v>702</v>
      </c>
      <c r="G264" s="242">
        <v>0.54677343749999996</v>
      </c>
      <c r="H264" s="245">
        <v>123.71871573146392</v>
      </c>
    </row>
    <row r="265" spans="1:8">
      <c r="A265" s="86" t="str">
        <v>NS5T3PAL6P</v>
      </c>
      <c r="B265" s="239">
        <v>264</v>
      </c>
      <c r="C265" s="86" t="s">
        <v>704</v>
      </c>
      <c r="D265" s="241">
        <f>COUNTIF($C$1:$C265,C265)</f>
        <v>1</v>
      </c>
      <c r="E265" s="241" t="str">
        <f t="shared" si="24"/>
        <v>Scotland: Pupils in the S5 cohort1</v>
      </c>
      <c r="F265" s="86" t="s">
        <v>705</v>
      </c>
      <c r="G265" s="242">
        <v>0.47546875</v>
      </c>
      <c r="H265" s="245">
        <v>127.99708036101872</v>
      </c>
    </row>
    <row r="266" spans="1:8">
      <c r="A266" s="86" t="str">
        <v>NS5T5PAL6P</v>
      </c>
      <c r="B266" s="239">
        <v>265</v>
      </c>
      <c r="C266" s="86" t="s">
        <v>704</v>
      </c>
      <c r="D266" s="241">
        <f>COUNTIF($C$1:$C266,C266)</f>
        <v>2</v>
      </c>
      <c r="E266" s="241" t="str">
        <f t="shared" si="24"/>
        <v>Scotland: Pupils in the S5 cohort2</v>
      </c>
      <c r="F266" s="86" t="s">
        <v>707</v>
      </c>
      <c r="G266" s="242">
        <v>0.2588359375</v>
      </c>
      <c r="H266" s="245">
        <v>141.90117894857593</v>
      </c>
    </row>
    <row r="267" spans="1:8">
      <c r="A267" s="86" t="str">
        <v>rcd_worktrav_101</v>
      </c>
      <c r="B267" s="239">
        <v>266</v>
      </c>
      <c r="C267" s="86" t="s">
        <v>710</v>
      </c>
      <c r="D267" s="241">
        <f>COUNTIF($C$1:$C267,C267)</f>
        <v>1</v>
      </c>
      <c r="E267" s="241" t="str">
        <f t="shared" si="24"/>
        <v>Travel To Work (% of Workers)1</v>
      </c>
      <c r="F267" s="86" t="s">
        <v>711</v>
      </c>
      <c r="G267" s="242">
        <v>6.8984375000000001E-2</v>
      </c>
      <c r="H267" s="245">
        <v>103.85767527237513</v>
      </c>
    </row>
    <row r="268" spans="1:8">
      <c r="A268" s="86" t="str">
        <v>rcd_worktrav_102</v>
      </c>
      <c r="B268" s="239">
        <v>267</v>
      </c>
      <c r="C268" s="86" t="s">
        <v>710</v>
      </c>
      <c r="D268" s="241">
        <f>COUNTIF($C$1:$C268,C268)</f>
        <v>2</v>
      </c>
      <c r="E268" s="241" t="str">
        <f t="shared" si="24"/>
        <v>Travel To Work (% of Workers)2</v>
      </c>
      <c r="F268" s="86" t="s">
        <v>713</v>
      </c>
      <c r="G268" s="242">
        <v>0.69354687500000001</v>
      </c>
      <c r="H268" s="245">
        <v>103.88690309448614</v>
      </c>
    </row>
    <row r="269" spans="1:8">
      <c r="A269" s="86" t="str">
        <v>rcd_worktrav_103</v>
      </c>
      <c r="B269" s="239">
        <v>268</v>
      </c>
      <c r="C269" s="86" t="s">
        <v>710</v>
      </c>
      <c r="D269" s="241">
        <f>COUNTIF($C$1:$C269,C269)</f>
        <v>3</v>
      </c>
      <c r="E269" s="241" t="str">
        <f t="shared" si="24"/>
        <v>Travel To Work (% of Workers)3</v>
      </c>
      <c r="F269" s="86" t="s">
        <v>715</v>
      </c>
      <c r="G269" s="242">
        <v>3.6929687500000002E-2</v>
      </c>
      <c r="H269" s="245">
        <v>62.941227530010977</v>
      </c>
    </row>
    <row r="270" spans="1:8">
      <c r="A270" s="86" t="str">
        <v>rcd_worktrav_104</v>
      </c>
      <c r="B270" s="239">
        <v>269</v>
      </c>
      <c r="C270" s="86" t="s">
        <v>710</v>
      </c>
      <c r="D270" s="241">
        <f>COUNTIF($C$1:$C270,C270)</f>
        <v>4</v>
      </c>
      <c r="E270" s="241" t="str">
        <f t="shared" si="24"/>
        <v>Travel To Work (% of Workers)4</v>
      </c>
      <c r="F270" s="86" t="s">
        <v>717</v>
      </c>
      <c r="G270" s="242">
        <v>3.3632812500000005E-2</v>
      </c>
      <c r="H270" s="245">
        <v>99.183868077348095</v>
      </c>
    </row>
    <row r="271" spans="1:8">
      <c r="A271" s="86" t="str">
        <v>rcd_worktrav_105</v>
      </c>
      <c r="B271" s="239">
        <v>270</v>
      </c>
      <c r="C271" s="86" t="s">
        <v>710</v>
      </c>
      <c r="D271" s="241">
        <f>COUNTIF($C$1:$C271,C271)</f>
        <v>5</v>
      </c>
      <c r="E271" s="241" t="str">
        <f t="shared" si="24"/>
        <v>Travel To Work (% of Workers)5</v>
      </c>
      <c r="F271" s="86" t="s">
        <v>719</v>
      </c>
      <c r="G271" s="242">
        <v>0.09</v>
      </c>
      <c r="H271" s="245">
        <v>75.209116235334804</v>
      </c>
    </row>
    <row r="272" spans="1:8">
      <c r="A272" s="86" t="str">
        <v>rcd_worktrav_106</v>
      </c>
      <c r="B272" s="239">
        <v>271</v>
      </c>
      <c r="C272" s="86" t="s">
        <v>710</v>
      </c>
      <c r="D272" s="241">
        <f>COUNTIF($C$1:$C272,C272)</f>
        <v>6</v>
      </c>
      <c r="E272" s="241" t="str">
        <f t="shared" si="24"/>
        <v>Travel To Work (% of Workers)6</v>
      </c>
      <c r="F272" s="86" t="s">
        <v>721</v>
      </c>
      <c r="G272" s="242">
        <v>9.7890625000000009E-3</v>
      </c>
      <c r="H272" s="245">
        <v>99.01648543806958</v>
      </c>
    </row>
    <row r="273" spans="1:8">
      <c r="A273" s="86" t="str">
        <v>rcd_worktrav_107</v>
      </c>
      <c r="B273" s="239">
        <v>272</v>
      </c>
      <c r="C273" s="86" t="s">
        <v>710</v>
      </c>
      <c r="D273" s="241">
        <f>COUNTIF($C$1:$C273,C273)</f>
        <v>7</v>
      </c>
      <c r="E273" s="241" t="str">
        <f t="shared" si="24"/>
        <v>Travel To Work (% of Workers)7</v>
      </c>
      <c r="F273" s="86" t="s">
        <v>723</v>
      </c>
      <c r="G273" s="242">
        <v>6.7085937499999998E-2</v>
      </c>
      <c r="H273" s="245">
        <v>153.47890819529312</v>
      </c>
    </row>
    <row r="274" spans="1:8">
      <c r="A274" s="86" t="str">
        <v>car0</v>
      </c>
      <c r="B274" s="239">
        <v>273</v>
      </c>
      <c r="C274" s="86" t="s">
        <v>725</v>
      </c>
      <c r="D274" s="241">
        <f>COUNTIF($C$1:$C274,C274)</f>
        <v>1</v>
      </c>
      <c r="E274" s="241" t="str">
        <f t="shared" si="24"/>
        <v>Car Ownership1</v>
      </c>
      <c r="F274" s="86" t="s">
        <v>726</v>
      </c>
      <c r="G274" s="242">
        <v>9.7140625000000008E-2</v>
      </c>
      <c r="H274" s="245">
        <v>54.751721753486891</v>
      </c>
    </row>
    <row r="275" spans="1:8">
      <c r="A275" s="86" t="str">
        <v>car1</v>
      </c>
      <c r="B275" s="239">
        <v>274</v>
      </c>
      <c r="C275" s="86" t="s">
        <v>725</v>
      </c>
      <c r="D275" s="241">
        <f>COUNTIF($C$1:$C275,C275)</f>
        <v>2</v>
      </c>
      <c r="E275" s="241" t="str">
        <f t="shared" si="24"/>
        <v>Car Ownership2</v>
      </c>
      <c r="F275" s="86" t="s">
        <v>728</v>
      </c>
      <c r="G275" s="242">
        <v>0.34346874999999999</v>
      </c>
      <c r="H275" s="245">
        <v>86.64924957976551</v>
      </c>
    </row>
    <row r="276" spans="1:8">
      <c r="A276" s="86" t="str">
        <v>car2</v>
      </c>
      <c r="B276" s="239">
        <v>275</v>
      </c>
      <c r="C276" s="86" t="s">
        <v>725</v>
      </c>
      <c r="D276" s="241">
        <f>COUNTIF($C$1:$C276,C276)</f>
        <v>3</v>
      </c>
      <c r="E276" s="241" t="str">
        <f t="shared" si="24"/>
        <v>Car Ownership3</v>
      </c>
      <c r="F276" s="86" t="s">
        <v>730</v>
      </c>
      <c r="G276" s="242">
        <v>0.41024218750000008</v>
      </c>
      <c r="H276" s="245">
        <v>124.69026437720527</v>
      </c>
    </row>
    <row r="277" spans="1:8">
      <c r="A277" s="86" t="str">
        <v>car3p</v>
      </c>
      <c r="B277" s="239">
        <v>276</v>
      </c>
      <c r="C277" s="86" t="s">
        <v>725</v>
      </c>
      <c r="D277" s="241">
        <f>COUNTIF($C$1:$C277,C277)</f>
        <v>4</v>
      </c>
      <c r="E277" s="241" t="str">
        <f t="shared" si="24"/>
        <v>Car Ownership4</v>
      </c>
      <c r="F277" s="86" t="s">
        <v>732</v>
      </c>
      <c r="G277" s="242">
        <v>0.14910156250000001</v>
      </c>
      <c r="H277" s="245">
        <v>153.50928289647308</v>
      </c>
    </row>
    <row r="278" spans="1:8">
      <c r="A278" s="86" t="str">
        <v>car1recent</v>
      </c>
      <c r="B278" s="239">
        <v>277</v>
      </c>
      <c r="C278" s="86" t="s">
        <v>725</v>
      </c>
      <c r="D278" s="241">
        <f>COUNTIF($C$1:$C278,C278)</f>
        <v>5</v>
      </c>
      <c r="E278" s="241" t="str">
        <f t="shared" si="24"/>
        <v>Car Ownership5</v>
      </c>
      <c r="F278" s="86" t="s">
        <v>734</v>
      </c>
      <c r="G278" s="242">
        <v>0.165109375</v>
      </c>
      <c r="H278" s="245">
        <v>120.90406080919827</v>
      </c>
    </row>
    <row r="279" spans="1:8">
      <c r="A279" s="86" t="str">
        <v>car1co</v>
      </c>
      <c r="B279" s="239">
        <v>278</v>
      </c>
      <c r="C279" s="86" t="s">
        <v>736</v>
      </c>
      <c r="D279" s="241">
        <f>COUNTIF($C$1:$C279,C279)</f>
        <v>1</v>
      </c>
      <c r="E279" s="241" t="str">
        <f t="shared" si="24"/>
        <v>Main Car (% of car owners)1</v>
      </c>
      <c r="F279" s="86" t="s">
        <v>737</v>
      </c>
      <c r="G279" s="242">
        <v>1.7515625E-2</v>
      </c>
      <c r="H279" s="245">
        <v>109.18803990793053</v>
      </c>
    </row>
    <row r="280" spans="1:8">
      <c r="A280" s="86" t="str">
        <v>car1priv</v>
      </c>
      <c r="B280" s="239">
        <v>279</v>
      </c>
      <c r="C280" s="86" t="s">
        <v>736</v>
      </c>
      <c r="D280" s="241">
        <f>COUNTIF($C$1:$C280,C280)</f>
        <v>2</v>
      </c>
      <c r="E280" s="241" t="str">
        <f t="shared" si="24"/>
        <v>Main Car (% of car owners)2</v>
      </c>
      <c r="F280" s="86" t="s">
        <v>739</v>
      </c>
      <c r="G280" s="242">
        <v>0.98248437500000008</v>
      </c>
      <c r="H280" s="245">
        <v>99.850205195297619</v>
      </c>
    </row>
    <row r="281" spans="1:8">
      <c r="A281" s="86" t="str">
        <v>carsaloon</v>
      </c>
      <c r="B281" s="239">
        <v>280</v>
      </c>
      <c r="C281" s="86" t="s">
        <v>736</v>
      </c>
      <c r="D281" s="241">
        <f>COUNTIF($C$1:$C281,C281)</f>
        <v>3</v>
      </c>
      <c r="E281" s="241" t="str">
        <f t="shared" si="24"/>
        <v>Main Car (% of car owners)3</v>
      </c>
      <c r="F281" s="86" t="s">
        <v>741</v>
      </c>
      <c r="G281" s="242">
        <v>0.175234375</v>
      </c>
      <c r="H281" s="245">
        <v>97.811554899222969</v>
      </c>
    </row>
    <row r="282" spans="1:8">
      <c r="A282" s="86" t="str">
        <v>carhatchback</v>
      </c>
      <c r="B282" s="239">
        <v>281</v>
      </c>
      <c r="C282" s="86" t="s">
        <v>736</v>
      </c>
      <c r="D282" s="241">
        <f>COUNTIF($C$1:$C282,C282)</f>
        <v>4</v>
      </c>
      <c r="E282" s="241" t="str">
        <f t="shared" si="24"/>
        <v>Main Car (% of car owners)4</v>
      </c>
      <c r="F282" s="86" t="s">
        <v>743</v>
      </c>
      <c r="G282" s="242">
        <v>0.47285156249999999</v>
      </c>
      <c r="H282" s="245">
        <v>94.440425718618741</v>
      </c>
    </row>
    <row r="283" spans="1:8">
      <c r="A283" s="86" t="str">
        <v>carestate</v>
      </c>
      <c r="B283" s="239">
        <v>282</v>
      </c>
      <c r="C283" s="86" t="s">
        <v>736</v>
      </c>
      <c r="D283" s="241">
        <f>COUNTIF($C$1:$C283,C283)</f>
        <v>5</v>
      </c>
      <c r="E283" s="241" t="str">
        <f t="shared" si="24"/>
        <v>Main Car (% of car owners)5</v>
      </c>
      <c r="F283" s="86" t="s">
        <v>745</v>
      </c>
      <c r="G283" s="242">
        <v>7.9164062499999993E-2</v>
      </c>
      <c r="H283" s="245">
        <v>111.45041515678696</v>
      </c>
    </row>
    <row r="284" spans="1:8">
      <c r="A284" s="86" t="str">
        <v>carlux</v>
      </c>
      <c r="B284" s="239">
        <v>283</v>
      </c>
      <c r="C284" s="86" t="s">
        <v>736</v>
      </c>
      <c r="D284" s="241">
        <f>COUNTIF($C$1:$C284,C284)</f>
        <v>6</v>
      </c>
      <c r="E284" s="241" t="str">
        <f t="shared" si="24"/>
        <v>Main Car (% of car owners)6</v>
      </c>
      <c r="F284" s="86" t="s">
        <v>747</v>
      </c>
      <c r="G284" s="242">
        <v>7.9789062500000008E-2</v>
      </c>
      <c r="H284" s="245">
        <v>101.9016471318412</v>
      </c>
    </row>
    <row r="285" spans="1:8">
      <c r="A285" s="86" t="str">
        <v>carother</v>
      </c>
      <c r="B285" s="239">
        <v>284</v>
      </c>
      <c r="C285" s="86" t="s">
        <v>736</v>
      </c>
      <c r="D285" s="241">
        <f>COUNTIF($C$1:$C285,C285)</f>
        <v>7</v>
      </c>
      <c r="E285" s="241" t="str">
        <f t="shared" si="24"/>
        <v>Main Car (% of car owners)7</v>
      </c>
      <c r="F285" s="86" t="s">
        <v>749</v>
      </c>
      <c r="G285" s="242">
        <v>0.19293750000000001</v>
      </c>
      <c r="H285" s="245">
        <v>112.99405220406489</v>
      </c>
    </row>
    <row r="286" spans="1:8">
      <c r="A286" s="86" t="str">
        <v>car1btnew</v>
      </c>
      <c r="B286" s="239">
        <v>285</v>
      </c>
      <c r="C286" s="86" t="s">
        <v>736</v>
      </c>
      <c r="D286" s="241">
        <f>COUNTIF($C$1:$C286,C286)</f>
        <v>8</v>
      </c>
      <c r="E286" s="241" t="str">
        <f t="shared" si="24"/>
        <v>Main Car (% of car owners)8</v>
      </c>
      <c r="F286" s="86" t="s">
        <v>751</v>
      </c>
      <c r="G286" s="242">
        <v>0.42074999999999996</v>
      </c>
      <c r="H286" s="245">
        <v>111.74264297413315</v>
      </c>
    </row>
    <row r="287" spans="1:8">
      <c r="A287" s="86" t="str">
        <v>car1btused</v>
      </c>
      <c r="B287" s="239">
        <v>286</v>
      </c>
      <c r="C287" s="86" t="s">
        <v>736</v>
      </c>
      <c r="D287" s="241">
        <f>COUNTIF($C$1:$C287,C287)</f>
        <v>9</v>
      </c>
      <c r="E287" s="241" t="str">
        <f t="shared" si="24"/>
        <v>Main Car (% of car owners)9</v>
      </c>
      <c r="F287" s="86" t="s">
        <v>753</v>
      </c>
      <c r="G287" s="242">
        <v>0.57925000000000004</v>
      </c>
      <c r="H287" s="245">
        <v>92.908161062373026</v>
      </c>
    </row>
    <row r="288" spans="1:8">
      <c r="A288" s="86" t="str">
        <v>rcd_hhdyrinc_101</v>
      </c>
      <c r="B288" s="239">
        <v>287</v>
      </c>
      <c r="C288" s="86" t="s">
        <v>755</v>
      </c>
      <c r="D288" s="241">
        <f>COUNTIF($C$1:$C288,C288)</f>
        <v>1</v>
      </c>
      <c r="E288" s="241" t="str">
        <f t="shared" si="24"/>
        <v>Household Annual Income1</v>
      </c>
      <c r="F288" s="86" t="s">
        <v>756</v>
      </c>
      <c r="G288" s="242">
        <v>0.1194375</v>
      </c>
      <c r="H288" s="245">
        <v>74.084456190295697</v>
      </c>
    </row>
    <row r="289" spans="1:8">
      <c r="A289" s="86" t="str">
        <v>rcd_hhdyrinc_102</v>
      </c>
      <c r="B289" s="239">
        <v>288</v>
      </c>
      <c r="C289" s="86" t="s">
        <v>755</v>
      </c>
      <c r="D289" s="241">
        <f>COUNTIF($C$1:$C289,C289)</f>
        <v>2</v>
      </c>
      <c r="E289" s="241" t="str">
        <f t="shared" si="24"/>
        <v>Household Annual Income2</v>
      </c>
      <c r="F289" s="86" t="s">
        <v>757</v>
      </c>
      <c r="G289" s="242">
        <v>0.2711015625</v>
      </c>
      <c r="H289" s="245">
        <v>87.140292241824113</v>
      </c>
    </row>
    <row r="290" spans="1:8">
      <c r="A290" s="86" t="str">
        <v>rcd_hhdyrinc_103</v>
      </c>
      <c r="B290" s="239">
        <v>289</v>
      </c>
      <c r="C290" s="86" t="s">
        <v>755</v>
      </c>
      <c r="D290" s="241">
        <f>COUNTIF($C$1:$C290,C290)</f>
        <v>3</v>
      </c>
      <c r="E290" s="241" t="str">
        <f t="shared" si="24"/>
        <v>Household Annual Income3</v>
      </c>
      <c r="F290" s="86" t="s">
        <v>758</v>
      </c>
      <c r="G290" s="242">
        <v>0.2136171875</v>
      </c>
      <c r="H290" s="245">
        <v>100.24347272640195</v>
      </c>
    </row>
    <row r="291" spans="1:8">
      <c r="A291" s="86" t="str">
        <v>rcd_hhdyrinc_104</v>
      </c>
      <c r="B291" s="239">
        <v>290</v>
      </c>
      <c r="C291" s="86" t="s">
        <v>755</v>
      </c>
      <c r="D291" s="241">
        <f>COUNTIF($C$1:$C291,C291)</f>
        <v>4</v>
      </c>
      <c r="E291" s="241" t="str">
        <f t="shared" si="24"/>
        <v>Household Annual Income4</v>
      </c>
      <c r="F291" s="86" t="s">
        <v>759</v>
      </c>
      <c r="G291" s="242">
        <v>0.147140625</v>
      </c>
      <c r="H291" s="245">
        <v>103.52689310804462</v>
      </c>
    </row>
    <row r="292" spans="1:8">
      <c r="A292" s="86" t="str">
        <v>rcd_hhdyrinc_105</v>
      </c>
      <c r="B292" s="239">
        <v>291</v>
      </c>
      <c r="C292" s="86" t="s">
        <v>755</v>
      </c>
      <c r="D292" s="241">
        <f>COUNTIF($C$1:$C292,C292)</f>
        <v>5</v>
      </c>
      <c r="E292" s="241" t="str">
        <f t="shared" si="24"/>
        <v>Household Annual Income5</v>
      </c>
      <c r="F292" s="86" t="s">
        <v>760</v>
      </c>
      <c r="G292" s="242">
        <v>9.560937500000001E-2</v>
      </c>
      <c r="H292" s="245">
        <v>126.41920593014085</v>
      </c>
    </row>
    <row r="293" spans="1:8">
      <c r="A293" s="86" t="str">
        <v>rcd_hhdyrinc_106</v>
      </c>
      <c r="B293" s="239">
        <v>292</v>
      </c>
      <c r="C293" s="86" t="s">
        <v>755</v>
      </c>
      <c r="D293" s="241">
        <f>COUNTIF($C$1:$C293,C293)</f>
        <v>6</v>
      </c>
      <c r="E293" s="241" t="str">
        <f t="shared" si="24"/>
        <v>Household Annual Income6</v>
      </c>
      <c r="F293" s="86" t="s">
        <v>761</v>
      </c>
      <c r="G293" s="242">
        <v>0.15274218750000002</v>
      </c>
      <c r="H293" s="245">
        <v>157.85708755869749</v>
      </c>
    </row>
    <row r="294" spans="1:8">
      <c r="A294" s="86" t="str">
        <v>incmean</v>
      </c>
      <c r="B294" s="239">
        <v>293</v>
      </c>
      <c r="C294" s="86" t="s">
        <v>755</v>
      </c>
      <c r="D294" s="241">
        <f>COUNTIF($C$1:$C294,C294)</f>
        <v>7</v>
      </c>
      <c r="E294" s="241" t="str">
        <f t="shared" si="24"/>
        <v>Household Annual Income7</v>
      </c>
      <c r="F294" s="86" t="s">
        <v>763</v>
      </c>
      <c r="G294" s="242">
        <v>526.00914161328126</v>
      </c>
      <c r="H294" s="245">
        <v>121.70656189981599</v>
      </c>
    </row>
    <row r="295" spans="1:8">
      <c r="A295" s="86" t="str">
        <v>benbase1</v>
      </c>
      <c r="B295" s="239">
        <v>294</v>
      </c>
      <c r="C295" s="86" t="s">
        <v>765</v>
      </c>
      <c r="D295" s="241">
        <f>COUNTIF($C$1:$C295,C295)</f>
        <v>1</v>
      </c>
      <c r="E295" s="241" t="str">
        <f t="shared" si="24"/>
        <v>Benefits1</v>
      </c>
      <c r="F295" s="86" t="s">
        <v>766</v>
      </c>
      <c r="G295" s="242">
        <v>1.0109375E-2</v>
      </c>
      <c r="H295" s="245">
        <v>52.89642154822635</v>
      </c>
    </row>
    <row r="296" spans="1:8">
      <c r="A296" s="86" t="str">
        <v>benbase2</v>
      </c>
      <c r="B296" s="239">
        <v>295</v>
      </c>
      <c r="C296" s="86" t="s">
        <v>765</v>
      </c>
      <c r="D296" s="241">
        <f>COUNTIF($C$1:$C296,C296)</f>
        <v>2</v>
      </c>
      <c r="E296" s="241" t="str">
        <f t="shared" si="24"/>
        <v>Benefits2</v>
      </c>
      <c r="F296" s="86" t="s">
        <v>768</v>
      </c>
      <c r="G296" s="242">
        <v>3.7109375000000003E-3</v>
      </c>
      <c r="H296" s="245">
        <v>52.273327555710814</v>
      </c>
    </row>
    <row r="297" spans="1:8">
      <c r="A297" s="86" t="str">
        <v>benbase3</v>
      </c>
      <c r="B297" s="239">
        <v>296</v>
      </c>
      <c r="C297" s="86" t="s">
        <v>765</v>
      </c>
      <c r="D297" s="241">
        <f>COUNTIF($C$1:$C297,C297)</f>
        <v>3</v>
      </c>
      <c r="E297" s="241" t="str">
        <f t="shared" si="24"/>
        <v>Benefits3</v>
      </c>
      <c r="F297" s="86" t="s">
        <v>770</v>
      </c>
      <c r="G297" s="242">
        <v>0.11459374999999999</v>
      </c>
      <c r="H297" s="245">
        <v>80.75830326534404</v>
      </c>
    </row>
    <row r="298" spans="1:8">
      <c r="A298" s="86" t="str">
        <v>benbase4</v>
      </c>
      <c r="B298" s="239">
        <v>297</v>
      </c>
      <c r="C298" s="86" t="s">
        <v>765</v>
      </c>
      <c r="D298" s="241">
        <f>COUNTIF($C$1:$C298,C298)</f>
        <v>4</v>
      </c>
      <c r="E298" s="241" t="str">
        <f t="shared" si="24"/>
        <v>Benefits4</v>
      </c>
      <c r="F298" s="86" t="s">
        <v>772</v>
      </c>
      <c r="G298" s="242">
        <v>1.1835937500000001E-2</v>
      </c>
      <c r="H298" s="245">
        <v>53.37259430952885</v>
      </c>
    </row>
    <row r="299" spans="1:8">
      <c r="A299" s="86" t="str">
        <v>finsit_savalot</v>
      </c>
      <c r="B299" s="239">
        <v>298</v>
      </c>
      <c r="C299" s="86" t="s">
        <v>774</v>
      </c>
      <c r="D299" s="241">
        <f>COUNTIF($C$1:$C299,C299)</f>
        <v>1</v>
      </c>
      <c r="E299" s="241" t="str">
        <f t="shared" si="24"/>
        <v>Financial Situation1</v>
      </c>
      <c r="F299" s="86" t="s">
        <v>775</v>
      </c>
      <c r="G299" s="242">
        <v>0.14374999999999999</v>
      </c>
      <c r="H299" s="245">
        <v>124.86005052218081</v>
      </c>
    </row>
    <row r="300" spans="1:8">
      <c r="A300" s="86" t="str">
        <v>finsit_savlittle</v>
      </c>
      <c r="B300" s="239">
        <v>299</v>
      </c>
      <c r="C300" s="86" t="s">
        <v>774</v>
      </c>
      <c r="D300" s="241">
        <f>COUNTIF($C$1:$C300,C300)</f>
        <v>2</v>
      </c>
      <c r="E300" s="241" t="str">
        <f t="shared" si="24"/>
        <v>Financial Situation2</v>
      </c>
      <c r="F300" s="86" t="s">
        <v>777</v>
      </c>
      <c r="G300" s="242">
        <v>0.5507578125</v>
      </c>
      <c r="H300" s="245">
        <v>103.22615237746267</v>
      </c>
    </row>
    <row r="301" spans="1:8">
      <c r="A301" s="86" t="str">
        <v>finsit_even</v>
      </c>
      <c r="B301" s="239">
        <v>300</v>
      </c>
      <c r="C301" s="86" t="s">
        <v>774</v>
      </c>
      <c r="D301" s="241">
        <f>COUNTIF($C$1:$C301,C301)</f>
        <v>3</v>
      </c>
      <c r="E301" s="241" t="str">
        <f t="shared" si="24"/>
        <v>Financial Situation3</v>
      </c>
      <c r="F301" s="86" t="s">
        <v>779</v>
      </c>
      <c r="G301" s="242">
        <v>0.23772656250000002</v>
      </c>
      <c r="H301" s="245">
        <v>82.890659842102508</v>
      </c>
    </row>
    <row r="302" spans="1:8">
      <c r="A302" s="86" t="str">
        <v>finsit_debt</v>
      </c>
      <c r="B302" s="239">
        <v>301</v>
      </c>
      <c r="C302" s="86" t="s">
        <v>774</v>
      </c>
      <c r="D302" s="241">
        <f>COUNTIF($C$1:$C302,C302)</f>
        <v>4</v>
      </c>
      <c r="E302" s="241" t="str">
        <f t="shared" si="24"/>
        <v>Financial Situation4</v>
      </c>
      <c r="F302" s="86" t="s">
        <v>781</v>
      </c>
      <c r="G302" s="242">
        <v>6.849218750000001E-2</v>
      </c>
      <c r="H302" s="245">
        <v>105.67566821818701</v>
      </c>
    </row>
    <row r="303" spans="1:8">
      <c r="A303" s="86" t="str">
        <v>smartband</v>
      </c>
      <c r="B303" s="239">
        <v>302</v>
      </c>
      <c r="C303" s="86" t="s">
        <v>783</v>
      </c>
      <c r="D303" s="241">
        <f>COUNTIF($C$1:$C303,C303)</f>
        <v>1</v>
      </c>
      <c r="E303" s="241" t="str">
        <f t="shared" si="24"/>
        <v>Contactless1</v>
      </c>
      <c r="F303" s="86" t="s">
        <v>784</v>
      </c>
      <c r="G303" s="242">
        <v>0.15101562499999999</v>
      </c>
      <c r="H303" s="245">
        <v>113.76720706837486</v>
      </c>
    </row>
    <row r="304" spans="1:8">
      <c r="A304" s="86" t="str">
        <v>cur_contless</v>
      </c>
      <c r="B304" s="239">
        <v>303</v>
      </c>
      <c r="C304" s="86" t="s">
        <v>783</v>
      </c>
      <c r="D304" s="241">
        <f>COUNTIF($C$1:$C304,C304)</f>
        <v>2</v>
      </c>
      <c r="E304" s="241" t="str">
        <f t="shared" si="24"/>
        <v>Contactless2</v>
      </c>
      <c r="F304" s="86" t="s">
        <v>786</v>
      </c>
      <c r="G304" s="242">
        <v>0.61717187499999993</v>
      </c>
      <c r="H304" s="245">
        <v>101.89854320356417</v>
      </c>
    </row>
    <row r="305" spans="1:8">
      <c r="A305" s="86" t="str">
        <v>CDS_1PLUS</v>
      </c>
      <c r="B305" s="239">
        <v>304</v>
      </c>
      <c r="C305" s="86" t="s">
        <v>788</v>
      </c>
      <c r="D305" s="241">
        <f>COUNTIF($C$1:$C305,C305)</f>
        <v>1</v>
      </c>
      <c r="E305" s="241" t="str">
        <f t="shared" si="24"/>
        <v>Credit Cards1</v>
      </c>
      <c r="F305" s="86" t="s">
        <v>789</v>
      </c>
      <c r="G305" s="242">
        <v>0.62992187500000008</v>
      </c>
      <c r="H305" s="245">
        <v>116.45820927716264</v>
      </c>
    </row>
    <row r="306" spans="1:8">
      <c r="A306" s="86" t="str">
        <v>CDS_2PLUS</v>
      </c>
      <c r="B306" s="239">
        <v>305</v>
      </c>
      <c r="C306" s="86" t="s">
        <v>788</v>
      </c>
      <c r="D306" s="241">
        <f>COUNTIF($C$1:$C306,C306)</f>
        <v>2</v>
      </c>
      <c r="E306" s="241" t="str">
        <f t="shared" si="24"/>
        <v>Credit Cards2</v>
      </c>
      <c r="F306" s="86" t="s">
        <v>791</v>
      </c>
      <c r="G306" s="242">
        <v>0.29131249999999997</v>
      </c>
      <c r="H306" s="245">
        <v>129.74253958787941</v>
      </c>
    </row>
    <row r="307" spans="1:8">
      <c r="A307" s="86" t="str">
        <v>CDS_SPE500PLUS</v>
      </c>
      <c r="B307" s="239">
        <v>306</v>
      </c>
      <c r="C307" s="86" t="s">
        <v>788</v>
      </c>
      <c r="D307" s="241">
        <f>COUNTIF($C$1:$C307,C307)</f>
        <v>3</v>
      </c>
      <c r="E307" s="241" t="str">
        <f t="shared" si="24"/>
        <v>Credit Cards3</v>
      </c>
      <c r="F307" s="86" t="s">
        <v>793</v>
      </c>
      <c r="G307" s="242">
        <v>0.20964843750000001</v>
      </c>
      <c r="H307" s="245">
        <v>145.46650960233768</v>
      </c>
    </row>
    <row r="308" spans="1:8">
      <c r="A308" s="86" t="str">
        <v>CDS_USE6T1M</v>
      </c>
      <c r="B308" s="239">
        <v>307</v>
      </c>
      <c r="C308" s="86" t="s">
        <v>788</v>
      </c>
      <c r="D308" s="241">
        <f>COUNTIF($C$1:$C308,C308)</f>
        <v>4</v>
      </c>
      <c r="E308" s="241" t="str">
        <f t="shared" si="24"/>
        <v>Credit Cards4</v>
      </c>
      <c r="F308" s="86" t="s">
        <v>795</v>
      </c>
      <c r="G308" s="242">
        <v>0.29396875</v>
      </c>
      <c r="H308" s="245">
        <v>136.78876243740692</v>
      </c>
    </row>
    <row r="309" spans="1:8">
      <c r="A309" s="86" t="str">
        <v>CDS_REVOL</v>
      </c>
      <c r="B309" s="239">
        <v>308</v>
      </c>
      <c r="C309" s="86" t="s">
        <v>788</v>
      </c>
      <c r="D309" s="241">
        <f>COUNTIF($C$1:$C309,C309)</f>
        <v>5</v>
      </c>
      <c r="E309" s="241" t="str">
        <f t="shared" si="24"/>
        <v>Credit Cards5</v>
      </c>
      <c r="F309" s="86" t="s">
        <v>797</v>
      </c>
      <c r="G309" s="242">
        <v>7.9281249999999998E-2</v>
      </c>
      <c r="H309" s="245">
        <v>96.583412227150802</v>
      </c>
    </row>
    <row r="310" spans="1:8">
      <c r="A310" s="86" t="str">
        <v>CDS_TRANS</v>
      </c>
      <c r="B310" s="239">
        <v>309</v>
      </c>
      <c r="C310" s="86" t="s">
        <v>788</v>
      </c>
      <c r="D310" s="241">
        <f>COUNTIF($C$1:$C310,C310)</f>
        <v>6</v>
      </c>
      <c r="E310" s="241" t="str">
        <f t="shared" si="24"/>
        <v>Credit Cards6</v>
      </c>
      <c r="F310" s="86" t="s">
        <v>799</v>
      </c>
      <c r="G310" s="242">
        <v>0.49746875000000007</v>
      </c>
      <c r="H310" s="245">
        <v>126.70409615857639</v>
      </c>
    </row>
    <row r="311" spans="1:8">
      <c r="A311" s="86" t="str">
        <v>ca_have</v>
      </c>
      <c r="B311" s="239">
        <v>310</v>
      </c>
      <c r="C311" s="86" t="s">
        <v>801</v>
      </c>
      <c r="D311" s="241">
        <f>COUNTIF($C$1:$C311,C311)</f>
        <v>1</v>
      </c>
      <c r="E311" s="241" t="str">
        <f t="shared" si="24"/>
        <v>Current account, Savings and Investments1</v>
      </c>
      <c r="F311" s="86" t="s">
        <v>802</v>
      </c>
      <c r="G311" s="242">
        <v>0.89771875000000012</v>
      </c>
      <c r="H311" s="245">
        <v>99.571730383261681</v>
      </c>
    </row>
    <row r="312" spans="1:8">
      <c r="A312" s="86" t="str">
        <v>sv_have</v>
      </c>
      <c r="B312" s="239">
        <v>311</v>
      </c>
      <c r="C312" s="86" t="s">
        <v>801</v>
      </c>
      <c r="D312" s="241">
        <f>COUNTIF($C$1:$C312,C312)</f>
        <v>2</v>
      </c>
      <c r="E312" s="241" t="str">
        <f t="shared" si="24"/>
        <v>Current account, Savings and Investments2</v>
      </c>
      <c r="F312" s="86" t="s">
        <v>804</v>
      </c>
      <c r="G312" s="242">
        <v>0.65150781250000001</v>
      </c>
      <c r="H312" s="245">
        <v>111.58598067212877</v>
      </c>
    </row>
    <row r="313" spans="1:8">
      <c r="A313" s="86" t="str">
        <v>unreg_have</v>
      </c>
      <c r="B313" s="239">
        <v>312</v>
      </c>
      <c r="C313" s="86" t="s">
        <v>801</v>
      </c>
      <c r="D313" s="241">
        <f>COUNTIF($C$1:$C313,C313)</f>
        <v>3</v>
      </c>
      <c r="E313" s="241" t="str">
        <f t="shared" si="24"/>
        <v>Current account, Savings and Investments3</v>
      </c>
      <c r="F313" s="86" t="s">
        <v>806</v>
      </c>
      <c r="G313" s="242">
        <v>0.8837421875</v>
      </c>
      <c r="H313" s="245">
        <v>103.11734194473037</v>
      </c>
    </row>
    <row r="314" spans="1:8">
      <c r="A314" s="86" t="str">
        <v>reg_have</v>
      </c>
      <c r="B314" s="239">
        <v>313</v>
      </c>
      <c r="C314" s="86" t="s">
        <v>801</v>
      </c>
      <c r="D314" s="241">
        <f>COUNTIF($C$1:$C314,C314)</f>
        <v>4</v>
      </c>
      <c r="E314" s="241" t="str">
        <f t="shared" si="24"/>
        <v>Current account, Savings and Investments4</v>
      </c>
      <c r="F314" s="86" t="s">
        <v>808</v>
      </c>
      <c r="G314" s="242">
        <v>0.64427343749999988</v>
      </c>
      <c r="H314" s="245">
        <v>103.35033418540721</v>
      </c>
    </row>
    <row r="315" spans="1:8">
      <c r="A315" s="86" t="str">
        <v>SAV_INSTANT</v>
      </c>
      <c r="B315" s="239">
        <v>314</v>
      </c>
      <c r="C315" s="86" t="s">
        <v>801</v>
      </c>
      <c r="D315" s="241">
        <f>COUNTIF($C$1:$C315,C315)</f>
        <v>5</v>
      </c>
      <c r="E315" s="241" t="str">
        <f t="shared" si="24"/>
        <v>Current account, Savings and Investments5</v>
      </c>
      <c r="F315" s="86" t="s">
        <v>810</v>
      </c>
      <c r="G315" s="242">
        <v>0.471296875</v>
      </c>
      <c r="H315" s="245">
        <v>108.17582960213745</v>
      </c>
    </row>
    <row r="316" spans="1:8">
      <c r="A316" s="86" t="str">
        <v>SAV_CASHISA</v>
      </c>
      <c r="B316" s="239">
        <v>315</v>
      </c>
      <c r="C316" s="86" t="s">
        <v>801</v>
      </c>
      <c r="D316" s="241">
        <f>COUNTIF($C$1:$C316,C316)</f>
        <v>6</v>
      </c>
      <c r="E316" s="241" t="str">
        <f t="shared" si="24"/>
        <v>Current account, Savings and Investments6</v>
      </c>
      <c r="F316" s="86" t="s">
        <v>812</v>
      </c>
      <c r="G316" s="242">
        <v>0.30444531249999995</v>
      </c>
      <c r="H316" s="245">
        <v>109.49673732059233</v>
      </c>
    </row>
    <row r="317" spans="1:8">
      <c r="A317" s="86" t="str">
        <v>INV_SHARESISA</v>
      </c>
      <c r="B317" s="239">
        <v>316</v>
      </c>
      <c r="C317" s="86" t="s">
        <v>801</v>
      </c>
      <c r="D317" s="241">
        <f>COUNTIF($C$1:$C317,C317)</f>
        <v>7</v>
      </c>
      <c r="E317" s="241" t="str">
        <f t="shared" si="24"/>
        <v>Current account, Savings and Investments7</v>
      </c>
      <c r="F317" s="86" t="s">
        <v>814</v>
      </c>
      <c r="G317" s="242">
        <v>0.15671093749999998</v>
      </c>
      <c r="H317" s="245">
        <v>143.7615594458471</v>
      </c>
    </row>
    <row r="318" spans="1:8">
      <c r="A318" s="86" t="str">
        <v>INV_UNITTRUST</v>
      </c>
      <c r="B318" s="239">
        <v>317</v>
      </c>
      <c r="C318" s="86" t="s">
        <v>801</v>
      </c>
      <c r="D318" s="241">
        <f>COUNTIF($C$1:$C318,C318)</f>
        <v>8</v>
      </c>
      <c r="E318" s="241" t="str">
        <f t="shared" si="24"/>
        <v>Current account, Savings and Investments8</v>
      </c>
      <c r="F318" s="86" t="s">
        <v>816</v>
      </c>
      <c r="G318" s="242">
        <v>2.3789062500000003E-2</v>
      </c>
      <c r="H318" s="245">
        <v>162.38543772606386</v>
      </c>
    </row>
    <row r="319" spans="1:8">
      <c r="A319" s="86" t="str">
        <v>INV_SHARES</v>
      </c>
      <c r="B319" s="239">
        <v>318</v>
      </c>
      <c r="C319" s="86" t="s">
        <v>801</v>
      </c>
      <c r="D319" s="241">
        <f>COUNTIF($C$1:$C319,C319)</f>
        <v>9</v>
      </c>
      <c r="E319" s="241" t="str">
        <f t="shared" si="24"/>
        <v>Current account, Savings and Investments9</v>
      </c>
      <c r="F319" s="86" t="s">
        <v>818</v>
      </c>
      <c r="G319" s="242">
        <v>0.1525703125</v>
      </c>
      <c r="H319" s="245">
        <v>150.7668700215888</v>
      </c>
    </row>
    <row r="320" spans="1:8">
      <c r="A320" s="86" t="str">
        <v>INV_BONDS</v>
      </c>
      <c r="B320" s="239">
        <v>319</v>
      </c>
      <c r="C320" s="86" t="s">
        <v>801</v>
      </c>
      <c r="D320" s="241">
        <f>COUNTIF($C$1:$C320,C320)</f>
        <v>10</v>
      </c>
      <c r="E320" s="241" t="str">
        <f t="shared" si="24"/>
        <v>Current account, Savings and Investments10</v>
      </c>
      <c r="F320" s="86" t="s">
        <v>820</v>
      </c>
      <c r="G320" s="242">
        <v>3.7171875E-2</v>
      </c>
      <c r="H320" s="245">
        <v>135.43470671388522</v>
      </c>
    </row>
    <row r="321" spans="1:8">
      <c r="A321" s="86" t="str">
        <v>SAV_NATSAV</v>
      </c>
      <c r="B321" s="239">
        <v>320</v>
      </c>
      <c r="C321" s="86" t="s">
        <v>801</v>
      </c>
      <c r="D321" s="241">
        <f>COUNTIF($C$1:$C321,C321)</f>
        <v>11</v>
      </c>
      <c r="E321" s="241" t="str">
        <f t="shared" si="24"/>
        <v>Current account, Savings and Investments11</v>
      </c>
      <c r="F321" s="86" t="s">
        <v>822</v>
      </c>
      <c r="G321" s="242">
        <v>0.26776562500000001</v>
      </c>
      <c r="H321" s="245">
        <v>136.20348843199471</v>
      </c>
    </row>
    <row r="322" spans="1:8">
      <c r="A322" s="86" t="str">
        <v>INV_ANY</v>
      </c>
      <c r="B322" s="239">
        <v>321</v>
      </c>
      <c r="C322" s="86" t="s">
        <v>801</v>
      </c>
      <c r="D322" s="241">
        <f>COUNTIF($C$1:$C322,C322)</f>
        <v>12</v>
      </c>
      <c r="E322" s="241" t="str">
        <f t="shared" si="24"/>
        <v>Current account, Savings and Investments12</v>
      </c>
      <c r="F322" s="86" t="s">
        <v>824</v>
      </c>
      <c r="G322" s="242">
        <v>0.30193750000000003</v>
      </c>
      <c r="H322" s="245">
        <v>138.7239682905722</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0.10920312500000001</v>
      </c>
      <c r="H323" s="245">
        <v>160.29390657920382</v>
      </c>
    </row>
    <row r="324" spans="1:8">
      <c r="A324" s="86" t="str">
        <v>SAV_VALA</v>
      </c>
      <c r="B324" s="239">
        <v>323</v>
      </c>
      <c r="C324" s="86" t="s">
        <v>801</v>
      </c>
      <c r="D324" s="241">
        <f>COUNTIF($C$1:$C324,C324)</f>
        <v>14</v>
      </c>
      <c r="E324" s="241" t="str">
        <f t="shared" si="25"/>
        <v>Current account, Savings and Investments14</v>
      </c>
      <c r="F324" s="86" t="s">
        <v>828</v>
      </c>
      <c r="G324" s="242">
        <v>0.1198203125</v>
      </c>
      <c r="H324" s="245">
        <v>91.566545675671463</v>
      </c>
    </row>
    <row r="325" spans="1:8">
      <c r="A325" s="86" t="str">
        <v>SAV_VAL3</v>
      </c>
      <c r="B325" s="239">
        <v>324</v>
      </c>
      <c r="C325" s="86" t="s">
        <v>801</v>
      </c>
      <c r="D325" s="241">
        <f>COUNTIF($C$1:$C325,C325)</f>
        <v>15</v>
      </c>
      <c r="E325" s="241" t="str">
        <f t="shared" si="25"/>
        <v>Current account, Savings and Investments15</v>
      </c>
      <c r="F325" s="86" t="s">
        <v>830</v>
      </c>
      <c r="G325" s="242">
        <v>0.10183593750000001</v>
      </c>
      <c r="H325" s="245">
        <v>96.491959486566117</v>
      </c>
    </row>
    <row r="326" spans="1:8">
      <c r="A326" s="86" t="str">
        <v>SAV_VAL4</v>
      </c>
      <c r="B326" s="239">
        <v>325</v>
      </c>
      <c r="C326" s="86" t="s">
        <v>801</v>
      </c>
      <c r="D326" s="241">
        <f>COUNTIF($C$1:$C326,C326)</f>
        <v>16</v>
      </c>
      <c r="E326" s="241" t="str">
        <f t="shared" si="25"/>
        <v>Current account, Savings and Investments16</v>
      </c>
      <c r="F326" s="86" t="s">
        <v>832</v>
      </c>
      <c r="G326" s="242">
        <v>0.13620312500000004</v>
      </c>
      <c r="H326" s="245">
        <v>106.14664939828641</v>
      </c>
    </row>
    <row r="327" spans="1:8">
      <c r="A327" s="86" t="str">
        <v>SAV_VALC</v>
      </c>
      <c r="B327" s="239">
        <v>326</v>
      </c>
      <c r="C327" s="86" t="s">
        <v>801</v>
      </c>
      <c r="D327" s="241">
        <f>COUNTIF($C$1:$C327,C327)</f>
        <v>17</v>
      </c>
      <c r="E327" s="241" t="str">
        <f t="shared" si="25"/>
        <v>Current account, Savings and Investments17</v>
      </c>
      <c r="F327" s="86" t="s">
        <v>834</v>
      </c>
      <c r="G327" s="242">
        <v>0.29363281249999995</v>
      </c>
      <c r="H327" s="245">
        <v>134.06288045212455</v>
      </c>
    </row>
    <row r="328" spans="1:8">
      <c r="A328" s="86" t="str">
        <v>LOA_HAS</v>
      </c>
      <c r="B328" s="239">
        <v>327</v>
      </c>
      <c r="C328" s="86" t="s">
        <v>836</v>
      </c>
      <c r="D328" s="241">
        <f>COUNTIF($C$1:$C328,C328)</f>
        <v>1</v>
      </c>
      <c r="E328" s="241" t="str">
        <f t="shared" si="25"/>
        <v>Loans1</v>
      </c>
      <c r="F328" s="86" t="s">
        <v>837</v>
      </c>
      <c r="G328" s="242">
        <v>0.12779687499999998</v>
      </c>
      <c r="H328" s="245">
        <v>102.51001939084215</v>
      </c>
    </row>
    <row r="329" spans="1:8">
      <c r="A329" s="86" t="str">
        <v>LOA_UNS</v>
      </c>
      <c r="B329" s="239">
        <v>328</v>
      </c>
      <c r="C329" s="86" t="s">
        <v>836</v>
      </c>
      <c r="D329" s="241">
        <f>COUNTIF($C$1:$C329,C329)</f>
        <v>2</v>
      </c>
      <c r="E329" s="241" t="str">
        <f t="shared" si="25"/>
        <v>Loans2</v>
      </c>
      <c r="F329" s="86" t="s">
        <v>839</v>
      </c>
      <c r="G329" s="242">
        <v>6.5132812499999998E-2</v>
      </c>
      <c r="H329" s="245">
        <v>97.115174860208342</v>
      </c>
    </row>
    <row r="330" spans="1:8">
      <c r="A330" s="86" t="str">
        <v>LOA_2PLUS</v>
      </c>
      <c r="B330" s="239">
        <v>329</v>
      </c>
      <c r="C330" s="86" t="s">
        <v>836</v>
      </c>
      <c r="D330" s="241">
        <f>COUNTIF($C$1:$C330,C330)</f>
        <v>3</v>
      </c>
      <c r="E330" s="241" t="str">
        <f t="shared" si="25"/>
        <v>Loans3</v>
      </c>
      <c r="F330" s="86" t="s">
        <v>841</v>
      </c>
      <c r="G330" s="242">
        <v>2.5601562500000001E-2</v>
      </c>
      <c r="H330" s="245">
        <v>100.97783174599013</v>
      </c>
    </row>
    <row r="331" spans="1:8">
      <c r="A331" s="86" t="str">
        <v>UNSECGT15K</v>
      </c>
      <c r="B331" s="239">
        <v>330</v>
      </c>
      <c r="C331" s="86" t="s">
        <v>836</v>
      </c>
      <c r="D331" s="241">
        <f>COUNTIF($C$1:$C331,C331)</f>
        <v>4</v>
      </c>
      <c r="E331" s="241" t="str">
        <f t="shared" si="25"/>
        <v>Loans4</v>
      </c>
      <c r="F331" s="86" t="s">
        <v>843</v>
      </c>
      <c r="G331" s="242">
        <v>1.3898437499999999E-2</v>
      </c>
      <c r="H331" s="245">
        <v>115.30424298946878</v>
      </c>
    </row>
    <row r="332" spans="1:8">
      <c r="A332" s="86" t="str">
        <v>PHLTH</v>
      </c>
      <c r="B332" s="239">
        <v>331</v>
      </c>
      <c r="C332" s="86" t="s">
        <v>845</v>
      </c>
      <c r="D332" s="241">
        <f>COUNTIF($C$1:$C332,C332)</f>
        <v>1</v>
      </c>
      <c r="E332" s="241" t="str">
        <f t="shared" si="25"/>
        <v>Insurance and Pensions1</v>
      </c>
      <c r="F332" s="86" t="s">
        <v>846</v>
      </c>
      <c r="G332" s="242">
        <v>5.5601562499999993E-2</v>
      </c>
      <c r="H332" s="245">
        <v>127.4733600619363</v>
      </c>
    </row>
    <row r="333" spans="1:8">
      <c r="A333" s="86" t="str">
        <v>CHLTH</v>
      </c>
      <c r="B333" s="239">
        <v>332</v>
      </c>
      <c r="C333" s="86" t="s">
        <v>845</v>
      </c>
      <c r="D333" s="241">
        <f>COUNTIF($C$1:$C333,C333)</f>
        <v>2</v>
      </c>
      <c r="E333" s="241" t="str">
        <f t="shared" si="25"/>
        <v>Insurance and Pensions2</v>
      </c>
      <c r="F333" s="86" t="s">
        <v>848</v>
      </c>
      <c r="G333" s="242">
        <v>5.6179687500000006E-2</v>
      </c>
      <c r="H333" s="245">
        <v>127.51560930745624</v>
      </c>
    </row>
    <row r="334" spans="1:8">
      <c r="A334" s="86" t="str">
        <v>LIF_ASSUR</v>
      </c>
      <c r="B334" s="239">
        <v>333</v>
      </c>
      <c r="C334" s="86" t="s">
        <v>845</v>
      </c>
      <c r="D334" s="241">
        <f>COUNTIF($C$1:$C334,C334)</f>
        <v>3</v>
      </c>
      <c r="E334" s="241" t="str">
        <f t="shared" si="25"/>
        <v>Insurance and Pensions3</v>
      </c>
      <c r="F334" s="86" t="s">
        <v>850</v>
      </c>
      <c r="G334" s="242">
        <v>0.34734375000000001</v>
      </c>
      <c r="H334" s="245">
        <v>101.42331796001751</v>
      </c>
    </row>
    <row r="335" spans="1:8">
      <c r="A335" s="86" t="str">
        <v>LIF_PROTECT</v>
      </c>
      <c r="B335" s="239">
        <v>334</v>
      </c>
      <c r="C335" s="86" t="s">
        <v>845</v>
      </c>
      <c r="D335" s="241">
        <f>COUNTIF($C$1:$C335,C335)</f>
        <v>4</v>
      </c>
      <c r="E335" s="241" t="str">
        <f t="shared" si="25"/>
        <v>Insurance and Pensions4</v>
      </c>
      <c r="F335" s="86" t="s">
        <v>852</v>
      </c>
      <c r="G335" s="242">
        <v>0.2365546875</v>
      </c>
      <c r="H335" s="245">
        <v>98.60743448717696</v>
      </c>
    </row>
    <row r="336" spans="1:8">
      <c r="A336" s="86" t="str">
        <v>PEN_CO</v>
      </c>
      <c r="B336" s="239">
        <v>335</v>
      </c>
      <c r="C336" s="86" t="s">
        <v>845</v>
      </c>
      <c r="D336" s="241">
        <f>COUNTIF($C$1:$C336,C336)</f>
        <v>5</v>
      </c>
      <c r="E336" s="241" t="str">
        <f t="shared" si="25"/>
        <v>Insurance and Pensions5</v>
      </c>
      <c r="F336" s="86" t="s">
        <v>854</v>
      </c>
      <c r="G336" s="242">
        <v>0.31762499999999994</v>
      </c>
      <c r="H336" s="245">
        <v>93.15590436612321</v>
      </c>
    </row>
    <row r="337" spans="1:8">
      <c r="A337" s="86" t="str">
        <v>PEN_PERS</v>
      </c>
      <c r="B337" s="239">
        <v>336</v>
      </c>
      <c r="C337" s="86" t="s">
        <v>845</v>
      </c>
      <c r="D337" s="241">
        <f>COUNTIF($C$1:$C337,C337)</f>
        <v>6</v>
      </c>
      <c r="E337" s="241" t="str">
        <f t="shared" si="25"/>
        <v>Insurance and Pensions6</v>
      </c>
      <c r="F337" s="86" t="s">
        <v>856</v>
      </c>
      <c r="G337" s="242">
        <v>7.1390624999999999E-2</v>
      </c>
      <c r="H337" s="245">
        <v>114.5520013583284</v>
      </c>
    </row>
    <row r="338" spans="1:8">
      <c r="A338" s="86" t="str">
        <v>PEN_OTHER</v>
      </c>
      <c r="B338" s="239">
        <v>337</v>
      </c>
      <c r="C338" s="86" t="s">
        <v>845</v>
      </c>
      <c r="D338" s="241">
        <f>COUNTIF($C$1:$C338,C338)</f>
        <v>7</v>
      </c>
      <c r="E338" s="241" t="str">
        <f t="shared" si="25"/>
        <v>Insurance and Pensions7</v>
      </c>
      <c r="F338" s="86" t="s">
        <v>858</v>
      </c>
      <c r="G338" s="242">
        <v>0.21345312499999999</v>
      </c>
      <c r="H338" s="245">
        <v>113.66546063377892</v>
      </c>
    </row>
    <row r="339" spans="1:8">
      <c r="A339" s="86" t="str">
        <v>banktool</v>
      </c>
      <c r="B339" s="239">
        <v>338</v>
      </c>
      <c r="C339" s="86" t="s">
        <v>860</v>
      </c>
      <c r="D339" s="241">
        <f>COUNTIF($C$1:$C339,C339)</f>
        <v>1</v>
      </c>
      <c r="E339" s="241" t="str">
        <f t="shared" si="25"/>
        <v>FinTech1</v>
      </c>
      <c r="F339" s="86" t="s">
        <v>861</v>
      </c>
      <c r="G339" s="242">
        <v>5.8499999999999996E-2</v>
      </c>
      <c r="H339" s="245">
        <v>105.75667024877171</v>
      </c>
    </row>
    <row r="340" spans="1:8">
      <c r="A340" s="86" t="str">
        <v>mmgttool</v>
      </c>
      <c r="B340" s="239">
        <v>339</v>
      </c>
      <c r="C340" s="86" t="s">
        <v>860</v>
      </c>
      <c r="D340" s="241">
        <f>COUNTIF($C$1:$C340,C340)</f>
        <v>2</v>
      </c>
      <c r="E340" s="241" t="str">
        <f t="shared" si="25"/>
        <v>FinTech2</v>
      </c>
      <c r="F340" s="86" t="s">
        <v>863</v>
      </c>
      <c r="G340" s="242">
        <v>4.6992187500000004E-2</v>
      </c>
      <c r="H340" s="245">
        <v>100.64783463196272</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0.37027343750000002</v>
      </c>
      <c r="H341" s="245">
        <v>95.887934520969225</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0.40535937500000002</v>
      </c>
      <c r="H342" s="245">
        <v>104.37451103215763</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0.11885156249999999</v>
      </c>
      <c r="H343" s="245">
        <v>100.38458107864987</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4.8937499999999995E-2</v>
      </c>
      <c r="H344" s="245">
        <v>96.614465132750411</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5.7187499999999995E-2</v>
      </c>
      <c r="H345" s="245">
        <v>101.29166791183286</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0.13252343750000001</v>
      </c>
      <c r="H346" s="245">
        <v>93.318904471773521</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0.39564062499999997</v>
      </c>
      <c r="H347" s="245">
        <v>102.30711934666155</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0.22847656250000004</v>
      </c>
      <c r="H348" s="245">
        <v>108.60324718075141</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7.1437500000000015E-2</v>
      </c>
      <c r="H349" s="245">
        <v>86.386630708633376</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0.171828125</v>
      </c>
      <c r="H350" s="245">
        <v>96.554822696846074</v>
      </c>
    </row>
    <row r="351" spans="1:8">
      <c r="A351" s="86" t="str">
        <v>reg_fac</v>
      </c>
      <c r="B351" s="239">
        <v>350</v>
      </c>
      <c r="C351" s="86" t="s">
        <v>883</v>
      </c>
      <c r="D351" s="241">
        <f>COUNTIF($C$1:$C351,C351)</f>
        <v>1</v>
      </c>
      <c r="E351" s="241" t="str">
        <f t="shared" si="25"/>
        <v>Arrange mortgage (% of all people with a mortgage)1</v>
      </c>
      <c r="F351" s="86" t="s">
        <v>867</v>
      </c>
      <c r="G351" s="242">
        <v>0.56782031250000009</v>
      </c>
      <c r="H351" s="245">
        <v>93.08643335630137</v>
      </c>
    </row>
    <row r="352" spans="1:8">
      <c r="A352" s="86" t="str">
        <v>reg_net</v>
      </c>
      <c r="B352" s="239">
        <v>351</v>
      </c>
      <c r="C352" s="86" t="s">
        <v>883</v>
      </c>
      <c r="D352" s="241">
        <f>COUNTIF($C$1:$C352,C352)</f>
        <v>2</v>
      </c>
      <c r="E352" s="241" t="str">
        <f t="shared" si="25"/>
        <v>Arrange mortgage (% of all people with a mortgage)2</v>
      </c>
      <c r="F352" s="86" t="s">
        <v>869</v>
      </c>
      <c r="G352" s="242">
        <v>0.1172578125</v>
      </c>
      <c r="H352" s="245">
        <v>113.67661520121932</v>
      </c>
    </row>
    <row r="353" spans="1:8">
      <c r="A353" s="86" t="str">
        <v>reg_pho</v>
      </c>
      <c r="B353" s="239">
        <v>352</v>
      </c>
      <c r="C353" s="86" t="s">
        <v>883</v>
      </c>
      <c r="D353" s="241">
        <f>COUNTIF($C$1:$C353,C353)</f>
        <v>3</v>
      </c>
      <c r="E353" s="241" t="str">
        <f t="shared" si="25"/>
        <v>Arrange mortgage (% of all people with a mortgage)3</v>
      </c>
      <c r="F353" s="86" t="s">
        <v>871</v>
      </c>
      <c r="G353" s="242">
        <v>0.21215624999999999</v>
      </c>
      <c r="H353" s="245">
        <v>112.50060026717345</v>
      </c>
    </row>
    <row r="354" spans="1:8">
      <c r="A354" s="86" t="str">
        <v>reg_pst</v>
      </c>
      <c r="B354" s="239">
        <v>353</v>
      </c>
      <c r="C354" s="86" t="s">
        <v>883</v>
      </c>
      <c r="D354" s="241">
        <f>COUNTIF($C$1:$C354,C354)</f>
        <v>4</v>
      </c>
      <c r="E354" s="241" t="str">
        <f t="shared" si="25"/>
        <v>Arrange mortgage (% of all people with a mortgage)4</v>
      </c>
      <c r="F354" s="86" t="s">
        <v>873</v>
      </c>
      <c r="G354" s="242">
        <v>6.0656249999999995E-2</v>
      </c>
      <c r="H354" s="245">
        <v>102.49376614816224</v>
      </c>
    </row>
    <row r="355" spans="1:8">
      <c r="A355" s="86" t="str">
        <v>reg_pcs</v>
      </c>
      <c r="B355" s="239">
        <v>354</v>
      </c>
      <c r="C355" s="86" t="s">
        <v>883</v>
      </c>
      <c r="D355" s="241">
        <f>COUNTIF($C$1:$C355,C355)</f>
        <v>5</v>
      </c>
      <c r="E355" s="241" t="str">
        <f t="shared" si="25"/>
        <v>Arrange mortgage (% of all people with a mortgage)5</v>
      </c>
      <c r="F355" s="86" t="s">
        <v>875</v>
      </c>
      <c r="G355" s="242">
        <v>9.9765625000000011E-3</v>
      </c>
      <c r="H355" s="245">
        <v>106.18735130951175</v>
      </c>
    </row>
    <row r="356" spans="1:8">
      <c r="A356" s="86" t="str">
        <v>reg_ifa</v>
      </c>
      <c r="B356" s="239">
        <v>355</v>
      </c>
      <c r="C356" s="86" t="s">
        <v>883</v>
      </c>
      <c r="D356" s="241">
        <f>COUNTIF($C$1:$C356,C356)</f>
        <v>6</v>
      </c>
      <c r="E356" s="241" t="str">
        <f t="shared" si="25"/>
        <v>Arrange mortgage (% of all people with a mortgage)6</v>
      </c>
      <c r="F356" s="86" t="s">
        <v>889</v>
      </c>
      <c r="G356" s="242">
        <v>3.2500000000000001E-2</v>
      </c>
      <c r="H356" s="245">
        <v>109.01953736296011</v>
      </c>
    </row>
    <row r="357" spans="1:8">
      <c r="A357" s="86" t="str">
        <v>manca_branch</v>
      </c>
      <c r="B357" s="239">
        <v>356</v>
      </c>
      <c r="C357" s="86" t="s">
        <v>891</v>
      </c>
      <c r="D357" s="241">
        <f>COUNTIF($C$1:$C357,C357)</f>
        <v>1</v>
      </c>
      <c r="E357" s="241" t="str">
        <f t="shared" si="25"/>
        <v>Manage current account1</v>
      </c>
      <c r="F357" s="86" t="s">
        <v>892</v>
      </c>
      <c r="G357" s="242">
        <v>0.55403906250000001</v>
      </c>
      <c r="H357" s="245">
        <v>96.886284961335093</v>
      </c>
    </row>
    <row r="358" spans="1:8">
      <c r="A358" s="86" t="str">
        <v>manca_net</v>
      </c>
      <c r="B358" s="239">
        <v>357</v>
      </c>
      <c r="C358" s="86" t="s">
        <v>891</v>
      </c>
      <c r="D358" s="241">
        <f>COUNTIF($C$1:$C358,C358)</f>
        <v>2</v>
      </c>
      <c r="E358" s="241" t="str">
        <f t="shared" si="25"/>
        <v>Manage current account2</v>
      </c>
      <c r="F358" s="86" t="s">
        <v>869</v>
      </c>
      <c r="G358" s="242">
        <v>0.63775000000000004</v>
      </c>
      <c r="H358" s="245">
        <v>107.44127407182621</v>
      </c>
    </row>
    <row r="359" spans="1:8">
      <c r="A359" s="86" t="str">
        <v>manca_mobnet</v>
      </c>
      <c r="B359" s="239">
        <v>358</v>
      </c>
      <c r="C359" s="86" t="s">
        <v>891</v>
      </c>
      <c r="D359" s="241">
        <f>COUNTIF($C$1:$C359,C359)</f>
        <v>3</v>
      </c>
      <c r="E359" s="241" t="str">
        <f t="shared" si="25"/>
        <v>Manage current account3</v>
      </c>
      <c r="F359" s="86" t="s">
        <v>895</v>
      </c>
      <c r="G359" s="242">
        <v>0.37745312499999994</v>
      </c>
      <c r="H359" s="245">
        <v>99.783753037409113</v>
      </c>
    </row>
    <row r="360" spans="1:8">
      <c r="A360" s="86" t="str">
        <v>manca_fixnet</v>
      </c>
      <c r="B360" s="239">
        <v>359</v>
      </c>
      <c r="C360" s="86" t="s">
        <v>891</v>
      </c>
      <c r="D360" s="241">
        <f>COUNTIF($C$1:$C360,C360)</f>
        <v>4</v>
      </c>
      <c r="E360" s="241" t="str">
        <f t="shared" si="25"/>
        <v>Manage current account4</v>
      </c>
      <c r="F360" s="86" t="s">
        <v>897</v>
      </c>
      <c r="G360" s="242">
        <v>0.4743906249999999</v>
      </c>
      <c r="H360" s="245">
        <v>116.37131701115835</v>
      </c>
    </row>
    <row r="361" spans="1:8">
      <c r="A361" s="86" t="str">
        <v>manca_pho</v>
      </c>
      <c r="B361" s="239">
        <v>360</v>
      </c>
      <c r="C361" s="86" t="s">
        <v>891</v>
      </c>
      <c r="D361" s="241">
        <f>COUNTIF($C$1:$C361,C361)</f>
        <v>5</v>
      </c>
      <c r="E361" s="241" t="str">
        <f t="shared" si="25"/>
        <v>Manage current account5</v>
      </c>
      <c r="F361" s="86" t="s">
        <v>871</v>
      </c>
      <c r="G361" s="242">
        <v>7.4804687499999994E-2</v>
      </c>
      <c r="H361" s="245">
        <v>106.95590854844919</v>
      </c>
    </row>
    <row r="362" spans="1:8">
      <c r="A362" s="86" t="str">
        <v>manca_pst</v>
      </c>
      <c r="B362" s="239">
        <v>361</v>
      </c>
      <c r="C362" s="86" t="s">
        <v>891</v>
      </c>
      <c r="D362" s="241">
        <f>COUNTIF($C$1:$C362,C362)</f>
        <v>6</v>
      </c>
      <c r="E362" s="241" t="str">
        <f t="shared" si="25"/>
        <v>Manage current account6</v>
      </c>
      <c r="F362" s="86" t="s">
        <v>873</v>
      </c>
      <c r="G362" s="242">
        <v>0.2448671875</v>
      </c>
      <c r="H362" s="245">
        <v>96.947039922337723</v>
      </c>
    </row>
    <row r="363" spans="1:8">
      <c r="A363" s="86" t="str">
        <v>mansv_branch</v>
      </c>
      <c r="B363" s="239">
        <v>362</v>
      </c>
      <c r="C363" s="86" t="s">
        <v>901</v>
      </c>
      <c r="D363" s="241">
        <f>COUNTIF($C$1:$C363,C363)</f>
        <v>1</v>
      </c>
      <c r="E363" s="241" t="str">
        <f t="shared" si="25"/>
        <v>Manage savings account1</v>
      </c>
      <c r="F363" s="86" t="s">
        <v>892</v>
      </c>
      <c r="G363" s="242">
        <v>0.17659375000000002</v>
      </c>
      <c r="H363" s="245">
        <v>98.2912438657346</v>
      </c>
    </row>
    <row r="364" spans="1:8">
      <c r="A364" s="86" t="str">
        <v>mansv_net</v>
      </c>
      <c r="B364" s="239">
        <v>363</v>
      </c>
      <c r="C364" s="86" t="s">
        <v>901</v>
      </c>
      <c r="D364" s="241">
        <f>COUNTIF($C$1:$C364,C364)</f>
        <v>2</v>
      </c>
      <c r="E364" s="241" t="str">
        <f t="shared" si="25"/>
        <v>Manage savings account2</v>
      </c>
      <c r="F364" s="86" t="s">
        <v>869</v>
      </c>
      <c r="G364" s="242">
        <v>0.40449218749999999</v>
      </c>
      <c r="H364" s="245">
        <v>114.85287268490112</v>
      </c>
    </row>
    <row r="365" spans="1:8">
      <c r="A365" s="86" t="str">
        <v>mansv_mobnet</v>
      </c>
      <c r="B365" s="239">
        <v>364</v>
      </c>
      <c r="C365" s="86" t="s">
        <v>901</v>
      </c>
      <c r="D365" s="241">
        <f>COUNTIF($C$1:$C365,C365)</f>
        <v>3</v>
      </c>
      <c r="E365" s="241" t="str">
        <f t="shared" si="25"/>
        <v>Manage savings account3</v>
      </c>
      <c r="F365" s="86" t="s">
        <v>895</v>
      </c>
      <c r="G365" s="242">
        <v>0.20448437500000002</v>
      </c>
      <c r="H365" s="245">
        <v>105.34598564305917</v>
      </c>
    </row>
    <row r="366" spans="1:8">
      <c r="A366" s="86" t="str">
        <v>mansv_fixnet</v>
      </c>
      <c r="B366" s="239">
        <v>365</v>
      </c>
      <c r="C366" s="86" t="s">
        <v>901</v>
      </c>
      <c r="D366" s="241">
        <f>COUNTIF($C$1:$C366,C366)</f>
        <v>4</v>
      </c>
      <c r="E366" s="241" t="str">
        <f t="shared" si="25"/>
        <v>Manage savings account4</v>
      </c>
      <c r="F366" s="86" t="s">
        <v>897</v>
      </c>
      <c r="G366" s="242">
        <v>0.26632031249999999</v>
      </c>
      <c r="H366" s="245">
        <v>123.27360974167736</v>
      </c>
    </row>
    <row r="367" spans="1:8">
      <c r="A367" s="86" t="str">
        <v>mansv_pho</v>
      </c>
      <c r="B367" s="239">
        <v>366</v>
      </c>
      <c r="C367" s="86" t="s">
        <v>901</v>
      </c>
      <c r="D367" s="241">
        <f>COUNTIF($C$1:$C367,C367)</f>
        <v>5</v>
      </c>
      <c r="E367" s="241" t="str">
        <f t="shared" si="25"/>
        <v>Manage savings account5</v>
      </c>
      <c r="F367" s="86" t="s">
        <v>871</v>
      </c>
      <c r="G367" s="242">
        <v>8.47109375E-2</v>
      </c>
      <c r="H367" s="245">
        <v>104.81958488909493</v>
      </c>
    </row>
    <row r="368" spans="1:8">
      <c r="A368" s="86" t="str">
        <v>mansv_pst</v>
      </c>
      <c r="B368" s="239">
        <v>367</v>
      </c>
      <c r="C368" s="86" t="s">
        <v>901</v>
      </c>
      <c r="D368" s="241">
        <f>COUNTIF($C$1:$C368,C368)</f>
        <v>6</v>
      </c>
      <c r="E368" s="241" t="str">
        <f t="shared" si="25"/>
        <v>Manage savings account6</v>
      </c>
      <c r="F368" s="86" t="s">
        <v>873</v>
      </c>
      <c r="G368" s="242">
        <v>0.118546875</v>
      </c>
      <c r="H368" s="245">
        <v>110.25289317676319</v>
      </c>
    </row>
    <row r="369" spans="1:8">
      <c r="A369" s="86" t="str">
        <v>actmanca_branch</v>
      </c>
      <c r="B369" s="239">
        <v>368</v>
      </c>
      <c r="C369" s="86" t="s">
        <v>908</v>
      </c>
      <c r="D369" s="241">
        <f>COUNTIF($C$1:$C369,C369)</f>
        <v>1</v>
      </c>
      <c r="E369" s="241" t="str">
        <f t="shared" si="25"/>
        <v>Actively manage current account1</v>
      </c>
      <c r="F369" s="86" t="s">
        <v>892</v>
      </c>
      <c r="G369" s="242">
        <v>3.0507812499999998E-2</v>
      </c>
      <c r="H369" s="245">
        <v>92.156043869829332</v>
      </c>
    </row>
    <row r="370" spans="1:8">
      <c r="A370" s="86" t="str">
        <v>actmanca_net</v>
      </c>
      <c r="B370" s="239">
        <v>369</v>
      </c>
      <c r="C370" s="86" t="s">
        <v>908</v>
      </c>
      <c r="D370" s="241">
        <f>COUNTIF($C$1:$C370,C370)</f>
        <v>2</v>
      </c>
      <c r="E370" s="241" t="str">
        <f t="shared" si="25"/>
        <v>Actively manage current account2</v>
      </c>
      <c r="F370" s="86" t="s">
        <v>869</v>
      </c>
      <c r="G370" s="242">
        <v>0.40156250000000004</v>
      </c>
      <c r="H370" s="245">
        <v>106.78534562170132</v>
      </c>
    </row>
    <row r="371" spans="1:8">
      <c r="A371" s="86" t="str">
        <v>actmanca_mobnet</v>
      </c>
      <c r="B371" s="239">
        <v>370</v>
      </c>
      <c r="C371" s="86" t="s">
        <v>908</v>
      </c>
      <c r="D371" s="241">
        <f>COUNTIF($C$1:$C371,C371)</f>
        <v>3</v>
      </c>
      <c r="E371" s="241" t="str">
        <f t="shared" si="25"/>
        <v>Actively manage current account3</v>
      </c>
      <c r="F371" s="86" t="s">
        <v>895</v>
      </c>
      <c r="G371" s="242">
        <v>0.24530468750000001</v>
      </c>
      <c r="H371" s="245">
        <v>99.206042355990348</v>
      </c>
    </row>
    <row r="372" spans="1:8">
      <c r="A372" s="86" t="str">
        <v>actmanca_fixnet</v>
      </c>
      <c r="B372" s="239">
        <v>371</v>
      </c>
      <c r="C372" s="86" t="s">
        <v>908</v>
      </c>
      <c r="D372" s="241">
        <f>COUNTIF($C$1:$C372,C372)</f>
        <v>4</v>
      </c>
      <c r="E372" s="241" t="str">
        <f t="shared" si="25"/>
        <v>Actively manage current account4</v>
      </c>
      <c r="F372" s="86" t="s">
        <v>897</v>
      </c>
      <c r="G372" s="242">
        <v>0.19137500000000002</v>
      </c>
      <c r="H372" s="245">
        <v>117.83915319330254</v>
      </c>
    </row>
    <row r="373" spans="1:8">
      <c r="A373" s="86" t="str">
        <v>actmanca_pho</v>
      </c>
      <c r="B373" s="239">
        <v>372</v>
      </c>
      <c r="C373" s="86" t="s">
        <v>908</v>
      </c>
      <c r="D373" s="241">
        <f>COUNTIF($C$1:$C373,C373)</f>
        <v>5</v>
      </c>
      <c r="E373" s="241" t="str">
        <f t="shared" si="25"/>
        <v>Actively manage current account5</v>
      </c>
      <c r="F373" s="86" t="s">
        <v>871</v>
      </c>
      <c r="G373" s="242">
        <v>1.1835937500000001E-2</v>
      </c>
      <c r="H373" s="245">
        <v>97.988628472263954</v>
      </c>
    </row>
    <row r="374" spans="1:8">
      <c r="A374" s="86" t="str">
        <v>P600T</v>
      </c>
      <c r="B374" s="239">
        <v>373</v>
      </c>
      <c r="C374" s="86" t="s">
        <v>914</v>
      </c>
      <c r="D374" s="241">
        <f>COUNTIF($C$1:$C374,C374)</f>
        <v>1</v>
      </c>
      <c r="E374" s="241" t="str">
        <f t="shared" si="25"/>
        <v>Expenditure per adult per week1</v>
      </c>
      <c r="F374" s="86" t="s">
        <v>915</v>
      </c>
      <c r="G374" s="242">
        <v>6.1731484375000001</v>
      </c>
      <c r="H374" s="245">
        <v>123.61592564384809</v>
      </c>
    </row>
    <row r="375" spans="1:8">
      <c r="A375" s="86" t="str">
        <v>P601T</v>
      </c>
      <c r="B375" s="239">
        <v>374</v>
      </c>
      <c r="C375" s="86" t="s">
        <v>914</v>
      </c>
      <c r="D375" s="241">
        <f>COUNTIF($C$1:$C375,C375)</f>
        <v>2</v>
      </c>
      <c r="E375" s="241" t="str">
        <f t="shared" si="25"/>
        <v>Expenditure per adult per week2</v>
      </c>
      <c r="F375" s="86" t="s">
        <v>917</v>
      </c>
      <c r="G375" s="242">
        <v>0.69675781250000002</v>
      </c>
      <c r="H375" s="245">
        <v>113.27218188333654</v>
      </c>
    </row>
    <row r="376" spans="1:8">
      <c r="A376" s="86" t="str">
        <v>ALC</v>
      </c>
      <c r="B376" s="239">
        <v>375</v>
      </c>
      <c r="C376" s="86" t="s">
        <v>914</v>
      </c>
      <c r="D376" s="241">
        <f>COUNTIF($C$1:$C376,C376)</f>
        <v>3</v>
      </c>
      <c r="E376" s="241" t="str">
        <f t="shared" si="25"/>
        <v>Expenditure per adult per week3</v>
      </c>
      <c r="F376" s="86" t="s">
        <v>919</v>
      </c>
      <c r="G376" s="242">
        <v>0.11456250000000001</v>
      </c>
      <c r="H376" s="245">
        <v>127.16015416380586</v>
      </c>
    </row>
    <row r="377" spans="1:8">
      <c r="A377" s="86" t="str">
        <v>TOB</v>
      </c>
      <c r="B377" s="239">
        <v>376</v>
      </c>
      <c r="C377" s="86" t="s">
        <v>914</v>
      </c>
      <c r="D377" s="241">
        <f>COUNTIF($C$1:$C377,C377)</f>
        <v>4</v>
      </c>
      <c r="E377" s="241" t="str">
        <f t="shared" si="25"/>
        <v>Expenditure per adult per week4</v>
      </c>
      <c r="F377" s="86" t="s">
        <v>921</v>
      </c>
      <c r="G377" s="242">
        <v>2.3859374999999999E-2</v>
      </c>
      <c r="H377" s="245">
        <v>65.267277475151317</v>
      </c>
    </row>
    <row r="378" spans="1:8">
      <c r="A378" s="86" t="str">
        <v>P603T</v>
      </c>
      <c r="B378" s="239">
        <v>377</v>
      </c>
      <c r="C378" s="86" t="s">
        <v>914</v>
      </c>
      <c r="D378" s="241">
        <f>COUNTIF($C$1:$C378,C378)</f>
        <v>5</v>
      </c>
      <c r="E378" s="241" t="str">
        <f t="shared" si="25"/>
        <v>Expenditure per adult per week5</v>
      </c>
      <c r="F378" s="86" t="s">
        <v>923</v>
      </c>
      <c r="G378" s="242">
        <v>0.29078906250000003</v>
      </c>
      <c r="H378" s="245">
        <v>117.05771184037953</v>
      </c>
    </row>
    <row r="379" spans="1:8">
      <c r="A379" s="86" t="str">
        <v>P604T</v>
      </c>
      <c r="B379" s="239">
        <v>378</v>
      </c>
      <c r="C379" s="86" t="s">
        <v>914</v>
      </c>
      <c r="D379" s="241">
        <f>COUNTIF($C$1:$C379,C379)</f>
        <v>6</v>
      </c>
      <c r="E379" s="241" t="str">
        <f t="shared" si="25"/>
        <v>Expenditure per adult per week6</v>
      </c>
      <c r="F379" s="86" t="s">
        <v>925</v>
      </c>
      <c r="G379" s="242">
        <v>0.7390000000000001</v>
      </c>
      <c r="H379" s="245">
        <v>105.05605418357237</v>
      </c>
    </row>
    <row r="380" spans="1:8">
      <c r="A380" s="86" t="str">
        <v>P605T</v>
      </c>
      <c r="B380" s="239">
        <v>379</v>
      </c>
      <c r="C380" s="86" t="s">
        <v>914</v>
      </c>
      <c r="D380" s="241">
        <f>COUNTIF($C$1:$C380,C380)</f>
        <v>7</v>
      </c>
      <c r="E380" s="241" t="str">
        <f t="shared" si="25"/>
        <v>Expenditure per adult per week7</v>
      </c>
      <c r="F380" s="86" t="s">
        <v>927</v>
      </c>
      <c r="G380" s="242">
        <v>0.5479453125</v>
      </c>
      <c r="H380" s="245">
        <v>133.53015759979465</v>
      </c>
    </row>
    <row r="381" spans="1:8">
      <c r="A381" s="86" t="str">
        <v>C61111</v>
      </c>
      <c r="B381" s="239">
        <v>380</v>
      </c>
      <c r="C381" s="86" t="s">
        <v>914</v>
      </c>
      <c r="D381" s="241">
        <f>COUNTIF($C$1:$C381,C381)</f>
        <v>8</v>
      </c>
      <c r="E381" s="241" t="str">
        <f t="shared" si="25"/>
        <v>Expenditure per adult per week8</v>
      </c>
      <c r="F381" s="86" t="s">
        <v>929</v>
      </c>
      <c r="G381" s="242">
        <v>2.4609375000000005E-3</v>
      </c>
      <c r="H381" s="245">
        <v>99.623054796332227</v>
      </c>
    </row>
    <row r="382" spans="1:8">
      <c r="A382" s="86" t="str">
        <v>C61112</v>
      </c>
      <c r="B382" s="239">
        <v>381</v>
      </c>
      <c r="C382" s="86" t="s">
        <v>914</v>
      </c>
      <c r="D382" s="241">
        <f>COUNTIF($C$1:$C382,C382)</f>
        <v>9</v>
      </c>
      <c r="E382" s="241" t="str">
        <f t="shared" si="25"/>
        <v>Expenditure per adult per week9</v>
      </c>
      <c r="F382" s="86" t="s">
        <v>931</v>
      </c>
      <c r="G382" s="242">
        <v>1.9976562500000003E-2</v>
      </c>
      <c r="H382" s="245">
        <v>125.14256151580447</v>
      </c>
    </row>
    <row r="383" spans="1:8">
      <c r="A383" s="86" t="str">
        <v>C61211</v>
      </c>
      <c r="B383" s="239">
        <v>382</v>
      </c>
      <c r="C383" s="86" t="s">
        <v>914</v>
      </c>
      <c r="D383" s="241">
        <f>COUNTIF($C$1:$C383,C383)</f>
        <v>10</v>
      </c>
      <c r="E383" s="241" t="str">
        <f t="shared" si="25"/>
        <v>Expenditure per adult per week10</v>
      </c>
      <c r="F383" s="86" t="s">
        <v>933</v>
      </c>
      <c r="G383" s="242">
        <v>2.0703125000000001E-3</v>
      </c>
      <c r="H383" s="245">
        <v>110.34937225743539</v>
      </c>
    </row>
    <row r="384" spans="1:8">
      <c r="A384" s="86" t="str">
        <v>C61311</v>
      </c>
      <c r="B384" s="239">
        <v>383</v>
      </c>
      <c r="C384" s="86" t="s">
        <v>914</v>
      </c>
      <c r="D384" s="241">
        <f>COUNTIF($C$1:$C384,C384)</f>
        <v>11</v>
      </c>
      <c r="E384" s="241" t="str">
        <f t="shared" si="25"/>
        <v>Expenditure per adult per week11</v>
      </c>
      <c r="F384" s="86" t="s">
        <v>935</v>
      </c>
      <c r="G384" s="242">
        <v>2.4640624999999999E-2</v>
      </c>
      <c r="H384" s="245">
        <v>136.59206959724057</v>
      </c>
    </row>
    <row r="385" spans="1:8">
      <c r="A385" s="86" t="str">
        <v>C61312</v>
      </c>
      <c r="B385" s="239">
        <v>384</v>
      </c>
      <c r="C385" s="86" t="s">
        <v>914</v>
      </c>
      <c r="D385" s="241">
        <f>COUNTIF($C$1:$C385,C385)</f>
        <v>12</v>
      </c>
      <c r="E385" s="241" t="str">
        <f t="shared" si="25"/>
        <v>Expenditure per adult per week12</v>
      </c>
      <c r="F385" s="86" t="s">
        <v>937</v>
      </c>
      <c r="G385" s="242">
        <v>3.1250000000000001E-4</v>
      </c>
      <c r="H385" s="245">
        <v>129.33031475717186</v>
      </c>
    </row>
    <row r="386" spans="1:8">
      <c r="A386" s="86" t="str">
        <v>C61313</v>
      </c>
      <c r="B386" s="239">
        <v>385</v>
      </c>
      <c r="C386" s="86" t="s">
        <v>914</v>
      </c>
      <c r="D386" s="241">
        <f>COUNTIF($C$1:$C386,C386)</f>
        <v>13</v>
      </c>
      <c r="E386" s="241" t="str">
        <f t="shared" si="25"/>
        <v>Expenditure per adult per week13</v>
      </c>
      <c r="F386" s="86" t="s">
        <v>939</v>
      </c>
      <c r="G386" s="242">
        <v>6.0859375000000011E-3</v>
      </c>
      <c r="H386" s="245">
        <v>133.91882760710681</v>
      </c>
    </row>
    <row r="387" spans="1:8">
      <c r="A387" s="86" t="str">
        <v>C62112</v>
      </c>
      <c r="B387" s="239">
        <v>386</v>
      </c>
      <c r="C387" s="86" t="s">
        <v>914</v>
      </c>
      <c r="D387" s="241">
        <f>COUNTIF($C$1:$C387,C387)</f>
        <v>14</v>
      </c>
      <c r="E387" s="241" t="str">
        <f t="shared" ref="E387:E450" si="26">C387&amp;D387</f>
        <v>Expenditure per adult per week14</v>
      </c>
      <c r="F387" s="86" t="s">
        <v>941</v>
      </c>
      <c r="G387" s="242">
        <v>4.0468750000000001E-3</v>
      </c>
      <c r="H387" s="245">
        <v>166.01132668012795</v>
      </c>
    </row>
    <row r="388" spans="1:8">
      <c r="A388" s="86" t="str">
        <v>C62113</v>
      </c>
      <c r="B388" s="239">
        <v>387</v>
      </c>
      <c r="C388" s="86" t="s">
        <v>914</v>
      </c>
      <c r="D388" s="241">
        <f>COUNTIF($C$1:$C388,C388)</f>
        <v>15</v>
      </c>
      <c r="E388" s="241" t="str">
        <f t="shared" si="26"/>
        <v>Expenditure per adult per week15</v>
      </c>
      <c r="F388" s="86" t="s">
        <v>943</v>
      </c>
      <c r="G388" s="242">
        <v>3.2031250000000001E-4</v>
      </c>
      <c r="H388" s="245">
        <v>167.82376854317229</v>
      </c>
    </row>
    <row r="389" spans="1:8">
      <c r="A389" s="86" t="str">
        <v>C62114</v>
      </c>
      <c r="B389" s="239">
        <v>388</v>
      </c>
      <c r="C389" s="86" t="s">
        <v>914</v>
      </c>
      <c r="D389" s="241">
        <f>COUNTIF($C$1:$C389,C389)</f>
        <v>16</v>
      </c>
      <c r="E389" s="241" t="str">
        <f t="shared" si="26"/>
        <v>Expenditure per adult per week16</v>
      </c>
      <c r="F389" s="86" t="s">
        <v>945</v>
      </c>
      <c r="G389" s="242">
        <v>2.1953125000000002E-3</v>
      </c>
      <c r="H389" s="245">
        <v>156.7846855537328</v>
      </c>
    </row>
    <row r="390" spans="1:8">
      <c r="A390" s="86" t="str">
        <v>C62211</v>
      </c>
      <c r="B390" s="239">
        <v>389</v>
      </c>
      <c r="C390" s="86" t="s">
        <v>914</v>
      </c>
      <c r="D390" s="241">
        <f>COUNTIF($C$1:$C390,C390)</f>
        <v>17</v>
      </c>
      <c r="E390" s="241" t="str">
        <f t="shared" si="26"/>
        <v>Expenditure per adult per week17</v>
      </c>
      <c r="F390" s="86" t="s">
        <v>947</v>
      </c>
      <c r="G390" s="242">
        <v>1.5429687500000001E-2</v>
      </c>
      <c r="H390" s="245">
        <v>144.18964006500468</v>
      </c>
    </row>
    <row r="391" spans="1:8">
      <c r="A391" s="86" t="str">
        <v>C62212</v>
      </c>
      <c r="B391" s="239">
        <v>390</v>
      </c>
      <c r="C391" s="86" t="s">
        <v>914</v>
      </c>
      <c r="D391" s="241">
        <f>COUNTIF($C$1:$C391,C391)</f>
        <v>18</v>
      </c>
      <c r="E391" s="241" t="str">
        <f t="shared" si="26"/>
        <v>Expenditure per adult per week18</v>
      </c>
      <c r="F391" s="86" t="s">
        <v>949</v>
      </c>
      <c r="G391" s="242">
        <v>2.5062500000000001E-2</v>
      </c>
      <c r="H391" s="245">
        <v>170.88555403093591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1.1828125E-2</v>
      </c>
      <c r="H393" s="245">
        <v>156.85617790894347</v>
      </c>
    </row>
    <row r="394" spans="1:8">
      <c r="A394" s="86" t="str">
        <v>C63111</v>
      </c>
      <c r="B394" s="239">
        <v>393</v>
      </c>
      <c r="C394" s="86" t="s">
        <v>914</v>
      </c>
      <c r="D394" s="241">
        <f>COUNTIF($C$1:$C394,C394)</f>
        <v>21</v>
      </c>
      <c r="E394" s="241" t="str">
        <f t="shared" si="26"/>
        <v>Expenditure per adult per week21</v>
      </c>
      <c r="F394" s="86" t="s">
        <v>955</v>
      </c>
      <c r="G394" s="242">
        <v>9.2187500000000017E-4</v>
      </c>
      <c r="H394" s="245">
        <v>119.31753154375535</v>
      </c>
    </row>
    <row r="395" spans="1:8">
      <c r="A395" s="86" t="str">
        <v>P607T</v>
      </c>
      <c r="B395" s="239">
        <v>394</v>
      </c>
      <c r="C395" s="86" t="s">
        <v>914</v>
      </c>
      <c r="D395" s="241">
        <f>COUNTIF($C$1:$C395,C395)</f>
        <v>22</v>
      </c>
      <c r="E395" s="241" t="str">
        <f t="shared" si="26"/>
        <v>Expenditure per adult per week22</v>
      </c>
      <c r="F395" s="86" t="s">
        <v>957</v>
      </c>
      <c r="G395" s="242">
        <v>1.0985</v>
      </c>
      <c r="H395" s="245">
        <v>130.81454436422985</v>
      </c>
    </row>
    <row r="396" spans="1:8">
      <c r="A396" s="86" t="str">
        <v>P608T</v>
      </c>
      <c r="B396" s="239">
        <v>395</v>
      </c>
      <c r="C396" s="86" t="s">
        <v>914</v>
      </c>
      <c r="D396" s="241">
        <f>COUNTIF($C$1:$C396,C396)</f>
        <v>23</v>
      </c>
      <c r="E396" s="241" t="str">
        <f t="shared" si="26"/>
        <v>Expenditure per adult per week23</v>
      </c>
      <c r="F396" s="86" t="s">
        <v>959</v>
      </c>
      <c r="G396" s="242">
        <v>0.17732031249999997</v>
      </c>
      <c r="H396" s="245">
        <v>105.30891649463028</v>
      </c>
    </row>
    <row r="397" spans="1:8">
      <c r="A397" s="86" t="str">
        <v>P609T</v>
      </c>
      <c r="B397" s="239">
        <v>396</v>
      </c>
      <c r="C397" s="86" t="s">
        <v>914</v>
      </c>
      <c r="D397" s="241">
        <f>COUNTIF($C$1:$C397,C397)</f>
        <v>24</v>
      </c>
      <c r="E397" s="241" t="str">
        <f t="shared" si="26"/>
        <v>Expenditure per adult per week24</v>
      </c>
      <c r="F397" s="86" t="s">
        <v>961</v>
      </c>
      <c r="G397" s="242">
        <v>1.0493359375</v>
      </c>
      <c r="H397" s="245">
        <v>132.98291893902004</v>
      </c>
    </row>
    <row r="398" spans="1:8">
      <c r="A398" s="86" t="str">
        <v>P610T</v>
      </c>
      <c r="B398" s="239">
        <v>397</v>
      </c>
      <c r="C398" s="86" t="s">
        <v>914</v>
      </c>
      <c r="D398" s="241">
        <f>COUNTIF($C$1:$C398,C398)</f>
        <v>25</v>
      </c>
      <c r="E398" s="241" t="str">
        <f t="shared" si="26"/>
        <v>Expenditure per adult per week25</v>
      </c>
      <c r="F398" s="86" t="s">
        <v>963</v>
      </c>
      <c r="G398" s="242">
        <v>0.13954687500000001</v>
      </c>
      <c r="H398" s="245">
        <v>175.10614896951225</v>
      </c>
    </row>
    <row r="399" spans="1:8">
      <c r="A399" s="86" t="str">
        <v>P611T</v>
      </c>
      <c r="B399" s="239">
        <v>398</v>
      </c>
      <c r="C399" s="86" t="s">
        <v>914</v>
      </c>
      <c r="D399" s="241">
        <f>COUNTIF($C$1:$C399,C399)</f>
        <v>26</v>
      </c>
      <c r="E399" s="241" t="str">
        <f t="shared" si="26"/>
        <v>Expenditure per adult per week26</v>
      </c>
      <c r="F399" s="86" t="s">
        <v>965</v>
      </c>
      <c r="G399" s="242">
        <v>0.60628906250000003</v>
      </c>
      <c r="H399" s="245">
        <v>125.46658278552458</v>
      </c>
    </row>
    <row r="400" spans="1:8">
      <c r="A400" s="86" t="str">
        <v>P612T</v>
      </c>
      <c r="B400" s="239">
        <v>399</v>
      </c>
      <c r="C400" s="86" t="s">
        <v>914</v>
      </c>
      <c r="D400" s="241">
        <f>COUNTIF($C$1:$C400,C400)</f>
        <v>27</v>
      </c>
      <c r="E400" s="241" t="str">
        <f t="shared" si="26"/>
        <v>Expenditure per adult per week27</v>
      </c>
      <c r="F400" s="86" t="s">
        <v>967</v>
      </c>
      <c r="G400" s="242">
        <v>0.57311718750000007</v>
      </c>
      <c r="H400" s="245">
        <v>127.68927589892347</v>
      </c>
    </row>
    <row r="401" spans="1:8">
      <c r="A401" s="86" t="str">
        <v>WEBSPEND</v>
      </c>
      <c r="B401" s="239">
        <v>400</v>
      </c>
      <c r="C401" s="86" t="s">
        <v>914</v>
      </c>
      <c r="D401" s="241">
        <f>COUNTIF($C$1:$C401,C401)</f>
        <v>28</v>
      </c>
      <c r="E401" s="241" t="str">
        <f t="shared" si="26"/>
        <v>Expenditure per adult per week28</v>
      </c>
      <c r="F401" s="86" t="s">
        <v>969</v>
      </c>
      <c r="G401" s="242">
        <v>0.25729687500000004</v>
      </c>
      <c r="H401" s="245">
        <v>133.20389320981286</v>
      </c>
    </row>
    <row r="402" spans="1:8">
      <c r="A402" s="86" t="str">
        <v>onlineuse12</v>
      </c>
      <c r="B402" s="239">
        <v>401</v>
      </c>
      <c r="C402" s="86" t="s">
        <v>972</v>
      </c>
      <c r="D402" s="241">
        <f>COUNTIF($C$1:$C402,C402)</f>
        <v>1</v>
      </c>
      <c r="E402" s="241" t="str">
        <f t="shared" si="26"/>
        <v>Internet Access: Overall1</v>
      </c>
      <c r="F402" s="86" t="s">
        <v>973</v>
      </c>
      <c r="G402" s="242">
        <v>0.93037500000000006</v>
      </c>
      <c r="H402" s="245">
        <v>103.06954722427845</v>
      </c>
    </row>
    <row r="403" spans="1:8">
      <c r="A403" s="86" t="str">
        <v>onlineuse5</v>
      </c>
      <c r="B403" s="239">
        <v>402</v>
      </c>
      <c r="C403" s="86" t="s">
        <v>972</v>
      </c>
      <c r="D403" s="241">
        <f>COUNTIF($C$1:$C403,C403)</f>
        <v>2</v>
      </c>
      <c r="E403" s="241" t="str">
        <f t="shared" si="26"/>
        <v>Internet Access: Overall2</v>
      </c>
      <c r="F403" s="86" t="s">
        <v>975</v>
      </c>
      <c r="G403" s="242">
        <v>5.8734374999999998E-2</v>
      </c>
      <c r="H403" s="245">
        <v>70.174347730077855</v>
      </c>
    </row>
    <row r="404" spans="1:8">
      <c r="A404" s="86" t="str">
        <v>netfreq1</v>
      </c>
      <c r="B404" s="239">
        <v>403</v>
      </c>
      <c r="C404" s="86" t="s">
        <v>978</v>
      </c>
      <c r="D404" s="241">
        <f>COUNTIF($C$1:$C404,C404)</f>
        <v>1</v>
      </c>
      <c r="E404" s="241" t="str">
        <f t="shared" si="26"/>
        <v>Internet Access: Frequency1</v>
      </c>
      <c r="F404" s="86" t="s">
        <v>979</v>
      </c>
      <c r="G404" s="242">
        <v>2.2343749999999999E-2</v>
      </c>
      <c r="H404" s="245">
        <v>94.378515544168238</v>
      </c>
    </row>
    <row r="405" spans="1:8">
      <c r="A405" s="86" t="str">
        <v>netfreq2t10</v>
      </c>
      <c r="B405" s="239">
        <v>404</v>
      </c>
      <c r="C405" s="86" t="s">
        <v>978</v>
      </c>
      <c r="D405" s="241">
        <f>COUNTIF($C$1:$C405,C405)</f>
        <v>2</v>
      </c>
      <c r="E405" s="241" t="str">
        <f t="shared" si="26"/>
        <v>Internet Access: Frequency2</v>
      </c>
      <c r="F405" s="86" t="s">
        <v>981</v>
      </c>
      <c r="G405" s="242">
        <v>0.41046093750000001</v>
      </c>
      <c r="H405" s="245">
        <v>97.669145908048563</v>
      </c>
    </row>
    <row r="406" spans="1:8">
      <c r="A406" s="86" t="str">
        <v>netfreq10p</v>
      </c>
      <c r="B406" s="239">
        <v>405</v>
      </c>
      <c r="C406" s="86" t="s">
        <v>978</v>
      </c>
      <c r="D406" s="241">
        <f>COUNTIF($C$1:$C406,C406)</f>
        <v>3</v>
      </c>
      <c r="E406" s="241" t="str">
        <f t="shared" si="26"/>
        <v>Internet Access: Frequency3</v>
      </c>
      <c r="F406" s="86" t="s">
        <v>983</v>
      </c>
      <c r="G406" s="242">
        <v>0.49786718750000003</v>
      </c>
      <c r="H406" s="245">
        <v>108.53807314308797</v>
      </c>
    </row>
    <row r="407" spans="1:8">
      <c r="A407" s="86" t="str">
        <v>ONHOURS0</v>
      </c>
      <c r="B407" s="239">
        <v>406</v>
      </c>
      <c r="C407" s="86" t="s">
        <v>985</v>
      </c>
      <c r="D407" s="241">
        <f>COUNTIF($C$1:$C407,C407)</f>
        <v>1</v>
      </c>
      <c r="E407" s="241" t="str">
        <f t="shared" si="26"/>
        <v>Internet Access: Usage in Last Week1</v>
      </c>
      <c r="F407" s="86" t="s">
        <v>986</v>
      </c>
      <c r="G407" s="242">
        <v>7.7406249999999996E-2</v>
      </c>
      <c r="H407" s="245">
        <v>71.794142506064276</v>
      </c>
    </row>
    <row r="408" spans="1:8">
      <c r="A408" s="86" t="str">
        <v>ONHOURS1</v>
      </c>
      <c r="B408" s="239">
        <v>407</v>
      </c>
      <c r="C408" s="86" t="s">
        <v>985</v>
      </c>
      <c r="D408" s="241">
        <f>COUNTIF($C$1:$C408,C408)</f>
        <v>2</v>
      </c>
      <c r="E408" s="241" t="str">
        <f t="shared" si="26"/>
        <v>Internet Access: Usage in Last Week2</v>
      </c>
      <c r="F408" s="86" t="s">
        <v>988</v>
      </c>
      <c r="G408" s="242">
        <v>9.060156250000001E-2</v>
      </c>
      <c r="H408" s="245">
        <v>99.495397860675197</v>
      </c>
    </row>
    <row r="409" spans="1:8">
      <c r="A409" s="86" t="str">
        <v>ONHOURS2</v>
      </c>
      <c r="B409" s="239">
        <v>408</v>
      </c>
      <c r="C409" s="86" t="s">
        <v>985</v>
      </c>
      <c r="D409" s="241">
        <f>COUNTIF($C$1:$C409,C409)</f>
        <v>3</v>
      </c>
      <c r="E409" s="241" t="str">
        <f t="shared" si="26"/>
        <v>Internet Access: Usage in Last Week3</v>
      </c>
      <c r="F409" s="86" t="s">
        <v>990</v>
      </c>
      <c r="G409" s="242">
        <v>0.23644531250000003</v>
      </c>
      <c r="H409" s="245">
        <v>96.00010682379839</v>
      </c>
    </row>
    <row r="410" spans="1:8">
      <c r="A410" s="86" t="str">
        <v>ONHOURS3</v>
      </c>
      <c r="B410" s="239">
        <v>409</v>
      </c>
      <c r="C410" s="86" t="s">
        <v>985</v>
      </c>
      <c r="D410" s="241">
        <f>COUNTIF($C$1:$C410,C410)</f>
        <v>4</v>
      </c>
      <c r="E410" s="241" t="str">
        <f t="shared" si="26"/>
        <v>Internet Access: Usage in Last Week4</v>
      </c>
      <c r="F410" s="86" t="s">
        <v>992</v>
      </c>
      <c r="G410" s="242">
        <v>0.27845312500000002</v>
      </c>
      <c r="H410" s="245">
        <v>105.90488156580855</v>
      </c>
    </row>
    <row r="411" spans="1:8">
      <c r="A411" s="86" t="str">
        <v>ONHOURS4</v>
      </c>
      <c r="B411" s="239">
        <v>410</v>
      </c>
      <c r="C411" s="86" t="s">
        <v>985</v>
      </c>
      <c r="D411" s="241">
        <f>COUNTIF($C$1:$C411,C411)</f>
        <v>5</v>
      </c>
      <c r="E411" s="241" t="str">
        <f t="shared" si="26"/>
        <v>Internet Access: Usage in Last Week5</v>
      </c>
      <c r="F411" s="86" t="s">
        <v>994</v>
      </c>
      <c r="G411" s="242">
        <v>0.31649218750000002</v>
      </c>
      <c r="H411" s="245">
        <v>108.57376820673194</v>
      </c>
    </row>
    <row r="412" spans="1:8">
      <c r="A412" s="86" t="str">
        <v>TECH18</v>
      </c>
      <c r="B412" s="239">
        <v>411</v>
      </c>
      <c r="C412" s="86" t="s">
        <v>996</v>
      </c>
      <c r="D412" s="241">
        <f>COUNTIF($C$1:$C412,C412)</f>
        <v>1</v>
      </c>
      <c r="E412" s="241" t="str">
        <f t="shared" si="26"/>
        <v>Technology at Home1</v>
      </c>
      <c r="F412" s="86" t="s">
        <v>997</v>
      </c>
      <c r="G412" s="242">
        <v>8.6953124999999992E-2</v>
      </c>
      <c r="H412" s="245">
        <v>109.76905287665042</v>
      </c>
    </row>
    <row r="413" spans="1:8">
      <c r="A413" s="86" t="str">
        <v>TECH19</v>
      </c>
      <c r="B413" s="239">
        <v>412</v>
      </c>
      <c r="C413" s="86" t="s">
        <v>996</v>
      </c>
      <c r="D413" s="241">
        <f>COUNTIF($C$1:$C413,C413)</f>
        <v>2</v>
      </c>
      <c r="E413" s="241" t="str">
        <f t="shared" si="26"/>
        <v>Technology at Home2</v>
      </c>
      <c r="F413" s="86" t="s">
        <v>999</v>
      </c>
      <c r="G413" s="242">
        <v>0.21917187500000002</v>
      </c>
      <c r="H413" s="245">
        <v>95.684423776990116</v>
      </c>
    </row>
    <row r="414" spans="1:8">
      <c r="A414" s="86" t="str">
        <v>mobhas</v>
      </c>
      <c r="B414" s="239">
        <v>413</v>
      </c>
      <c r="C414" s="86" t="s">
        <v>1002</v>
      </c>
      <c r="D414" s="241">
        <f>COUNTIF($C$1:$C414,C414)</f>
        <v>1</v>
      </c>
      <c r="E414" s="241" t="str">
        <f t="shared" si="26"/>
        <v>Mobile phone1</v>
      </c>
      <c r="F414" s="86" t="s">
        <v>1003</v>
      </c>
      <c r="G414" s="242">
        <v>0.90075781249999998</v>
      </c>
      <c r="H414" s="245">
        <v>101.11069834756852</v>
      </c>
    </row>
    <row r="415" spans="1:8">
      <c r="A415" s="86" t="str">
        <v>mob_smart</v>
      </c>
      <c r="B415" s="239">
        <v>414</v>
      </c>
      <c r="C415" s="86" t="s">
        <v>1002</v>
      </c>
      <c r="D415" s="241">
        <f>COUNTIF($C$1:$C415,C415)</f>
        <v>2</v>
      </c>
      <c r="E415" s="241" t="str">
        <f t="shared" si="26"/>
        <v>Mobile phone2</v>
      </c>
      <c r="F415" s="86" t="s">
        <v>1005</v>
      </c>
      <c r="G415" s="242">
        <v>0.76342968750000006</v>
      </c>
      <c r="H415" s="245">
        <v>102.40850513171583</v>
      </c>
    </row>
    <row r="416" spans="1:8">
      <c r="A416" s="86" t="str">
        <v>ips_iphone</v>
      </c>
      <c r="B416" s="239">
        <v>415</v>
      </c>
      <c r="C416" s="86" t="s">
        <v>1002</v>
      </c>
      <c r="D416" s="241">
        <f>COUNTIF($C$1:$C416,C416)</f>
        <v>3</v>
      </c>
      <c r="E416" s="241" t="str">
        <f t="shared" si="26"/>
        <v>Mobile phone3</v>
      </c>
      <c r="F416" s="86" t="s">
        <v>1007</v>
      </c>
      <c r="G416" s="242">
        <v>0.35407031249999998</v>
      </c>
      <c r="H416" s="245">
        <v>110.74891191156601</v>
      </c>
    </row>
    <row r="417" spans="1:8">
      <c r="A417" s="86" t="str">
        <v>TECH29</v>
      </c>
      <c r="B417" s="239">
        <v>416</v>
      </c>
      <c r="C417" s="86" t="s">
        <v>1009</v>
      </c>
      <c r="D417" s="241">
        <f>COUNTIF($C$1:$C417,C417)</f>
        <v>1</v>
      </c>
      <c r="E417" s="241" t="str">
        <f t="shared" si="26"/>
        <v>Tablet Devices1</v>
      </c>
      <c r="F417" s="86" t="s">
        <v>1010</v>
      </c>
      <c r="G417" s="242">
        <v>0.51989843749999998</v>
      </c>
      <c r="H417" s="245">
        <v>108.68842530251537</v>
      </c>
    </row>
    <row r="418" spans="1:8">
      <c r="A418" s="86" t="str">
        <v>socmed_lessthanmonthly</v>
      </c>
      <c r="B418" s="239">
        <v>417</v>
      </c>
      <c r="C418" s="86" t="s">
        <v>1012</v>
      </c>
      <c r="D418" s="241">
        <f>COUNTIF($C$1:$C418,C418)</f>
        <v>1</v>
      </c>
      <c r="E418" s="241" t="str">
        <f t="shared" si="26"/>
        <v>Overall Social Media Activity1</v>
      </c>
      <c r="F418" s="86" t="s">
        <v>1013</v>
      </c>
      <c r="G418" s="242">
        <v>3.6734375000000007E-2</v>
      </c>
      <c r="H418" s="245">
        <v>100.79591061156714</v>
      </c>
    </row>
    <row r="419" spans="1:8">
      <c r="A419" s="86" t="str">
        <v>socmed_lessthanweekly</v>
      </c>
      <c r="B419" s="239">
        <v>418</v>
      </c>
      <c r="C419" s="86" t="s">
        <v>1012</v>
      </c>
      <c r="D419" s="241">
        <f>COUNTIF($C$1:$C419,C419)</f>
        <v>2</v>
      </c>
      <c r="E419" s="241" t="str">
        <f t="shared" si="26"/>
        <v>Overall Social Media Activity2</v>
      </c>
      <c r="F419" s="86" t="s">
        <v>1015</v>
      </c>
      <c r="G419" s="242">
        <v>5.3078125000000004E-2</v>
      </c>
      <c r="H419" s="245">
        <v>103.69541193078267</v>
      </c>
    </row>
    <row r="420" spans="1:8">
      <c r="A420" s="86" t="str">
        <v>socmed_weekly</v>
      </c>
      <c r="B420" s="239">
        <v>419</v>
      </c>
      <c r="C420" s="86" t="s">
        <v>1012</v>
      </c>
      <c r="D420" s="241">
        <f>COUNTIF($C$1:$C420,C420)</f>
        <v>3</v>
      </c>
      <c r="E420" s="241" t="str">
        <f t="shared" si="26"/>
        <v>Overall Social Media Activity3</v>
      </c>
      <c r="F420" s="86" t="s">
        <v>1017</v>
      </c>
      <c r="G420" s="242">
        <v>0.16803125000000002</v>
      </c>
      <c r="H420" s="245">
        <v>107.30384690475563</v>
      </c>
    </row>
    <row r="421" spans="1:8">
      <c r="A421" s="86" t="str">
        <v>socmed_daily</v>
      </c>
      <c r="B421" s="239">
        <v>420</v>
      </c>
      <c r="C421" s="86" t="s">
        <v>1012</v>
      </c>
      <c r="D421" s="241">
        <f>COUNTIF($C$1:$C421,C421)</f>
        <v>4</v>
      </c>
      <c r="E421" s="241" t="str">
        <f t="shared" si="26"/>
        <v>Overall Social Media Activity4</v>
      </c>
      <c r="F421" s="86" t="s">
        <v>1019</v>
      </c>
      <c r="G421" s="242">
        <v>0.49943749999999998</v>
      </c>
      <c r="H421" s="245">
        <v>99.264859312124827</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0.23762500000000003</v>
      </c>
      <c r="H422" s="245">
        <v>99.836318198137803</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0.11864843750000001</v>
      </c>
      <c r="H423" s="245">
        <v>95.806309524808881</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0.28195312500000003</v>
      </c>
      <c r="H424" s="245">
        <v>104.36077740017377</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0.1334453125</v>
      </c>
      <c r="H425" s="245">
        <v>100.14460411482371</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0.175984375</v>
      </c>
      <c r="H426" s="245">
        <v>102.26568330601091</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0.19790625000000001</v>
      </c>
      <c r="H427" s="245">
        <v>102.36885364191824</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0.47064843750000002</v>
      </c>
      <c r="H428" s="245">
        <v>101.31898248074565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0.24387500000000001</v>
      </c>
      <c r="H429" s="245">
        <v>104.956005248081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0.22757812499999999</v>
      </c>
      <c r="H430" s="245">
        <v>103.42531346369806</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0.70831250000000001</v>
      </c>
      <c r="H431" s="245">
        <v>102.16564043452524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0.32692968750000007</v>
      </c>
      <c r="H432" s="245">
        <v>101.34935527573006</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0.23056249999999998</v>
      </c>
      <c r="H433" s="245">
        <v>103.38890083433144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5.8015625000000008E-2</v>
      </c>
      <c r="H434" s="245">
        <v>99.783281320588074</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5.5367187499999998E-2</v>
      </c>
      <c r="H435" s="245">
        <v>99.940070728751721</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0.8363593749999999</v>
      </c>
      <c r="H436" s="245">
        <v>104.58500553511685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0.62146875000000001</v>
      </c>
      <c r="H437" s="245">
        <v>99.780480998154047</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0.43980468750000001</v>
      </c>
      <c r="H438" s="245">
        <v>96.905060921937107</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5.4382812500000002E-2</v>
      </c>
      <c r="H439" s="245">
        <v>101.15997574425317</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0.37584374999999998</v>
      </c>
      <c r="H440" s="245">
        <v>101.84592474899419</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0.1666328125</v>
      </c>
      <c r="H441" s="245">
        <v>110.10312639106763</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0.15780468749999998</v>
      </c>
      <c r="H442" s="245">
        <v>101.28540007018047</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0.10815625000000001</v>
      </c>
      <c r="H443" s="245">
        <v>99.399585234015504</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0.1093984375</v>
      </c>
      <c r="H444" s="245">
        <v>102.55936266738381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0.19953124999999999</v>
      </c>
      <c r="H445" s="245">
        <v>101.09607837345655</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0.14874999999999999</v>
      </c>
      <c r="H446" s="245">
        <v>102.64148893086241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6.9109375000000015E-2</v>
      </c>
      <c r="H447" s="245">
        <v>101.00877837687359</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6.7078125000000016E-2</v>
      </c>
      <c r="H448" s="245">
        <v>106.06250756477864</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0.310953125</v>
      </c>
      <c r="H449" s="245">
        <v>103.7149467811348</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5.5249999999999994E-2</v>
      </c>
      <c r="H450" s="245">
        <v>101.72043237833212</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0.58921093749999998</v>
      </c>
      <c r="H451" s="245">
        <v>106.83249287561361</v>
      </c>
    </row>
    <row r="452" spans="1:8">
      <c r="A452" s="86" t="str">
        <v>vod_subscribe</v>
      </c>
      <c r="B452" s="239">
        <v>451</v>
      </c>
      <c r="C452" s="86" t="s">
        <v>1082</v>
      </c>
      <c r="D452" s="241">
        <f>COUNTIF($C$1:$C452,C452)</f>
        <v>1</v>
      </c>
      <c r="E452" s="241" t="str">
        <f t="shared" si="27"/>
        <v>TV Subscription services1</v>
      </c>
      <c r="F452" s="86" t="s">
        <v>1083</v>
      </c>
      <c r="G452" s="242">
        <v>0.58597656250000008</v>
      </c>
      <c r="H452" s="245">
        <v>102.60135059444863</v>
      </c>
    </row>
    <row r="453" spans="1:8">
      <c r="A453" s="86" t="str">
        <v>vod_netflix</v>
      </c>
      <c r="B453" s="239">
        <v>452</v>
      </c>
      <c r="C453" s="86" t="s">
        <v>1082</v>
      </c>
      <c r="D453" s="241">
        <f>COUNTIF($C$1:$C453,C453)</f>
        <v>2</v>
      </c>
      <c r="E453" s="241" t="str">
        <f t="shared" si="27"/>
        <v>TV Subscription services2</v>
      </c>
      <c r="F453" s="86" t="s">
        <v>1085</v>
      </c>
      <c r="G453" s="242">
        <v>0.43069531249999993</v>
      </c>
      <c r="H453" s="245">
        <v>101.90493399380303</v>
      </c>
    </row>
    <row r="454" spans="1:8">
      <c r="A454" s="86" t="str">
        <v>vod_amzprime</v>
      </c>
      <c r="B454" s="239">
        <v>453</v>
      </c>
      <c r="C454" s="86" t="s">
        <v>1082</v>
      </c>
      <c r="D454" s="241">
        <f>COUNTIF($C$1:$C454,C454)</f>
        <v>3</v>
      </c>
      <c r="E454" s="241" t="str">
        <f t="shared" si="27"/>
        <v>TV Subscription services3</v>
      </c>
      <c r="F454" s="86" t="s">
        <v>1087</v>
      </c>
      <c r="G454" s="242">
        <v>0.26145312500000001</v>
      </c>
      <c r="H454" s="245">
        <v>103.98164600039522</v>
      </c>
    </row>
    <row r="455" spans="1:8">
      <c r="A455" s="86" t="str">
        <v>vod_skyplayer</v>
      </c>
      <c r="B455" s="239">
        <v>454</v>
      </c>
      <c r="C455" s="86" t="s">
        <v>1082</v>
      </c>
      <c r="D455" s="241">
        <f>COUNTIF($C$1:$C455,C455)</f>
        <v>4</v>
      </c>
      <c r="E455" s="241" t="str">
        <f t="shared" si="27"/>
        <v>TV Subscription services4</v>
      </c>
      <c r="F455" s="86" t="s">
        <v>1089</v>
      </c>
      <c r="G455" s="242">
        <v>0.1205703125</v>
      </c>
      <c r="H455" s="245">
        <v>104.13090299549556</v>
      </c>
    </row>
    <row r="456" spans="1:8">
      <c r="A456" s="86" t="str">
        <v>vod_skygo</v>
      </c>
      <c r="B456" s="239">
        <v>455</v>
      </c>
      <c r="C456" s="86" t="s">
        <v>1082</v>
      </c>
      <c r="D456" s="241">
        <f>COUNTIF($C$1:$C456,C456)</f>
        <v>5</v>
      </c>
      <c r="E456" s="241" t="str">
        <f t="shared" si="27"/>
        <v>TV Subscription services5</v>
      </c>
      <c r="F456" s="86" t="s">
        <v>1091</v>
      </c>
      <c r="G456" s="242">
        <v>0.10350781249999999</v>
      </c>
      <c r="H456" s="245">
        <v>103.82909479997578</v>
      </c>
    </row>
    <row r="457" spans="1:8">
      <c r="A457" s="86" t="str">
        <v>vod_nowtv</v>
      </c>
      <c r="B457" s="239">
        <v>456</v>
      </c>
      <c r="C457" s="86" t="s">
        <v>1082</v>
      </c>
      <c r="D457" s="241">
        <f>COUNTIF($C$1:$C457,C457)</f>
        <v>6</v>
      </c>
      <c r="E457" s="241" t="str">
        <f t="shared" si="27"/>
        <v>TV Subscription services6</v>
      </c>
      <c r="F457" s="86" t="s">
        <v>1093</v>
      </c>
      <c r="G457" s="242">
        <v>0.1159375</v>
      </c>
      <c r="H457" s="245">
        <v>104.12558754505415</v>
      </c>
    </row>
    <row r="458" spans="1:8">
      <c r="A458" s="86" t="str">
        <v>vod_eetv</v>
      </c>
      <c r="B458" s="239">
        <v>457</v>
      </c>
      <c r="C458" s="86" t="s">
        <v>1082</v>
      </c>
      <c r="D458" s="241">
        <f>COUNTIF($C$1:$C458,C458)</f>
        <v>7</v>
      </c>
      <c r="E458" s="241" t="str">
        <f t="shared" si="27"/>
        <v>TV Subscription services7</v>
      </c>
      <c r="F458" s="86" t="s">
        <v>1095</v>
      </c>
      <c r="G458" s="242">
        <v>5.0187499999999989E-2</v>
      </c>
      <c r="H458" s="245">
        <v>102.33727424617858</v>
      </c>
    </row>
    <row r="459" spans="1:8">
      <c r="A459" s="86" t="str">
        <v>vod_appletv</v>
      </c>
      <c r="B459" s="239">
        <v>458</v>
      </c>
      <c r="C459" s="86" t="s">
        <v>1082</v>
      </c>
      <c r="D459" s="241">
        <f>COUNTIF($C$1:$C459,C459)</f>
        <v>8</v>
      </c>
      <c r="E459" s="241" t="str">
        <f t="shared" si="27"/>
        <v>TV Subscription services8</v>
      </c>
      <c r="F459" s="86" t="s">
        <v>1097</v>
      </c>
      <c r="G459" s="242">
        <v>6.2687500000000007E-2</v>
      </c>
      <c r="H459" s="245">
        <v>104.93378792448851</v>
      </c>
    </row>
    <row r="460" spans="1:8">
      <c r="A460" s="86" t="str">
        <v>vod_btsport</v>
      </c>
      <c r="B460" s="239">
        <v>459</v>
      </c>
      <c r="C460" s="86" t="s">
        <v>1082</v>
      </c>
      <c r="D460" s="241">
        <f>COUNTIF($C$1:$C460,C460)</f>
        <v>9</v>
      </c>
      <c r="E460" s="241" t="str">
        <f t="shared" si="27"/>
        <v>TV Subscription services9</v>
      </c>
      <c r="F460" s="86" t="s">
        <v>1099</v>
      </c>
      <c r="G460" s="242">
        <v>0.106640625</v>
      </c>
      <c r="H460" s="245">
        <v>104.02679314981886</v>
      </c>
    </row>
    <row r="461" spans="1:8">
      <c r="A461" s="86" t="str">
        <v>vod_settop</v>
      </c>
      <c r="B461" s="239">
        <v>460</v>
      </c>
      <c r="C461" s="86" t="s">
        <v>1082</v>
      </c>
      <c r="D461" s="241">
        <f>COUNTIF($C$1:$C461,C461)</f>
        <v>10</v>
      </c>
      <c r="E461" s="241" t="str">
        <f t="shared" si="27"/>
        <v>TV Subscription services10</v>
      </c>
      <c r="F461" s="86" t="s">
        <v>1101</v>
      </c>
      <c r="G461" s="242">
        <v>0.20335937500000001</v>
      </c>
      <c r="H461" s="245">
        <v>103.63460423404591</v>
      </c>
    </row>
    <row r="462" spans="1:8">
      <c r="A462" s="86" t="str">
        <v>vod_free</v>
      </c>
      <c r="B462" s="239">
        <v>461</v>
      </c>
      <c r="C462" s="86" t="s">
        <v>1103</v>
      </c>
      <c r="D462" s="241">
        <f>COUNTIF($C$1:$C462,C462)</f>
        <v>1</v>
      </c>
      <c r="E462" s="241" t="str">
        <f t="shared" si="27"/>
        <v>TV free online catchup / video services1</v>
      </c>
      <c r="F462" s="86" t="s">
        <v>1104</v>
      </c>
      <c r="G462" s="242">
        <v>0.48423437500000005</v>
      </c>
      <c r="H462" s="245">
        <v>103.17404603904892</v>
      </c>
    </row>
    <row r="463" spans="1:8">
      <c r="A463" s="86" t="str">
        <v>vod_youtube</v>
      </c>
      <c r="B463" s="239">
        <v>462</v>
      </c>
      <c r="C463" s="86" t="s">
        <v>1103</v>
      </c>
      <c r="D463" s="241">
        <f>COUNTIF($C$1:$C463,C463)</f>
        <v>2</v>
      </c>
      <c r="E463" s="241" t="str">
        <f t="shared" si="27"/>
        <v>TV free online catchup / video services2</v>
      </c>
      <c r="F463" s="86" t="s">
        <v>1106</v>
      </c>
      <c r="G463" s="242">
        <v>0.22867187500000002</v>
      </c>
      <c r="H463" s="245">
        <v>96.844637274386073</v>
      </c>
    </row>
    <row r="464" spans="1:8">
      <c r="A464" s="86" t="str">
        <v>vod_iplayer</v>
      </c>
      <c r="B464" s="239">
        <v>463</v>
      </c>
      <c r="C464" s="86" t="s">
        <v>1103</v>
      </c>
      <c r="D464" s="241">
        <f>COUNTIF($C$1:$C464,C464)</f>
        <v>3</v>
      </c>
      <c r="E464" s="241" t="str">
        <f t="shared" si="27"/>
        <v>TV free online catchup / video services3</v>
      </c>
      <c r="F464" s="86" t="s">
        <v>1108</v>
      </c>
      <c r="G464" s="242">
        <v>0.30596093749999997</v>
      </c>
      <c r="H464" s="245">
        <v>107.38834556778096</v>
      </c>
    </row>
    <row r="465" spans="1:8">
      <c r="A465" s="86" t="str">
        <v>vod_itvhub</v>
      </c>
      <c r="B465" s="239">
        <v>464</v>
      </c>
      <c r="C465" s="86" t="s">
        <v>1103</v>
      </c>
      <c r="D465" s="241">
        <f>COUNTIF($C$1:$C465,C465)</f>
        <v>4</v>
      </c>
      <c r="E465" s="241" t="str">
        <f t="shared" si="27"/>
        <v>TV free online catchup / video services4</v>
      </c>
      <c r="F465" s="86" t="s">
        <v>1110</v>
      </c>
      <c r="G465" s="242">
        <v>0.18283593750000002</v>
      </c>
      <c r="H465" s="245">
        <v>100.18841158284869</v>
      </c>
    </row>
    <row r="466" spans="1:8">
      <c r="A466" s="86" t="str">
        <v>vod_all4</v>
      </c>
      <c r="B466" s="239">
        <v>465</v>
      </c>
      <c r="C466" s="86" t="s">
        <v>1103</v>
      </c>
      <c r="D466" s="241">
        <f>COUNTIF($C$1:$C466,C466)</f>
        <v>5</v>
      </c>
      <c r="E466" s="241" t="str">
        <f t="shared" si="27"/>
        <v>TV free online catchup / video services5</v>
      </c>
      <c r="F466" s="86" t="s">
        <v>1112</v>
      </c>
      <c r="G466" s="242">
        <v>0.16264843749999999</v>
      </c>
      <c r="H466" s="245">
        <v>102.46020596358329</v>
      </c>
    </row>
    <row r="467" spans="1:8">
      <c r="A467" s="86" t="str">
        <v>vod_demand5</v>
      </c>
      <c r="B467" s="239">
        <v>466</v>
      </c>
      <c r="C467" s="86" t="s">
        <v>1103</v>
      </c>
      <c r="D467" s="241">
        <f>COUNTIF($C$1:$C467,C467)</f>
        <v>6</v>
      </c>
      <c r="E467" s="241" t="str">
        <f t="shared" si="27"/>
        <v>TV free online catchup / video services6</v>
      </c>
      <c r="F467" s="86" t="s">
        <v>1114</v>
      </c>
      <c r="G467" s="242">
        <v>7.6937499999999992E-2</v>
      </c>
      <c r="H467" s="245">
        <v>98.385131908421087</v>
      </c>
    </row>
    <row r="468" spans="1:8">
      <c r="A468" s="86" t="str">
        <v>vod_stvplayer</v>
      </c>
      <c r="B468" s="239">
        <v>467</v>
      </c>
      <c r="C468" s="86" t="s">
        <v>1103</v>
      </c>
      <c r="D468" s="241">
        <f>COUNTIF($C$1:$C468,C468)</f>
        <v>7</v>
      </c>
      <c r="E468" s="241" t="str">
        <f t="shared" si="27"/>
        <v>TV free online catchup / video services7</v>
      </c>
      <c r="F468" s="86" t="s">
        <v>1116</v>
      </c>
      <c r="G468" s="242">
        <v>5.7218749999999999E-2</v>
      </c>
      <c r="H468" s="245">
        <v>101.7603229709829</v>
      </c>
    </row>
    <row r="469" spans="1:8">
      <c r="A469" s="86" t="str">
        <v>bookholiday</v>
      </c>
      <c r="B469" s="239">
        <v>468</v>
      </c>
      <c r="C469" s="86" t="s">
        <v>1118</v>
      </c>
      <c r="D469" s="241">
        <f>COUNTIF($C$1:$C469,C469)</f>
        <v>1</v>
      </c>
      <c r="E469" s="241" t="str">
        <f t="shared" si="27"/>
        <v>Online activity (one or more times per week)1</v>
      </c>
      <c r="F469" s="86" t="s">
        <v>1119</v>
      </c>
      <c r="G469" s="242">
        <v>5.8195312499999999E-2</v>
      </c>
      <c r="H469" s="245">
        <v>94.563842071356461</v>
      </c>
    </row>
    <row r="470" spans="1:8">
      <c r="A470" s="86" t="str">
        <v>gambling</v>
      </c>
      <c r="B470" s="239">
        <v>469</v>
      </c>
      <c r="C470" s="86" t="s">
        <v>1118</v>
      </c>
      <c r="D470" s="241">
        <f>COUNTIF($C$1:$C470,C470)</f>
        <v>2</v>
      </c>
      <c r="E470" s="241" t="str">
        <f t="shared" si="27"/>
        <v>Online activity (one or more times per week)2</v>
      </c>
      <c r="F470" s="86" t="s">
        <v>1121</v>
      </c>
      <c r="G470" s="242">
        <v>0.13175781250000002</v>
      </c>
      <c r="H470" s="245">
        <v>96.328590991985081</v>
      </c>
    </row>
    <row r="471" spans="1:8">
      <c r="A471" s="86" t="str">
        <v>managefinances</v>
      </c>
      <c r="B471" s="239">
        <v>470</v>
      </c>
      <c r="C471" s="86" t="s">
        <v>1118</v>
      </c>
      <c r="D471" s="241">
        <f>COUNTIF($C$1:$C471,C471)</f>
        <v>3</v>
      </c>
      <c r="E471" s="241" t="str">
        <f t="shared" si="27"/>
        <v>Online activity (one or more times per week)3</v>
      </c>
      <c r="F471" s="86" t="s">
        <v>1123</v>
      </c>
      <c r="G471" s="242">
        <v>0.61070312500000001</v>
      </c>
      <c r="H471" s="245">
        <v>102.51578428205362</v>
      </c>
    </row>
    <row r="472" spans="1:8">
      <c r="A472" s="86" t="str">
        <v>auctions</v>
      </c>
      <c r="B472" s="239">
        <v>471</v>
      </c>
      <c r="C472" s="86" t="s">
        <v>1118</v>
      </c>
      <c r="D472" s="241">
        <f>COUNTIF($C$1:$C472,C472)</f>
        <v>4</v>
      </c>
      <c r="E472" s="241" t="str">
        <f t="shared" si="27"/>
        <v>Online activity (one or more times per week)4</v>
      </c>
      <c r="F472" s="86" t="s">
        <v>1125</v>
      </c>
      <c r="G472" s="242">
        <v>0.20653125</v>
      </c>
      <c r="H472" s="245">
        <v>100.8740029197011</v>
      </c>
    </row>
    <row r="473" spans="1:8">
      <c r="A473" s="86" t="str">
        <v>shopping</v>
      </c>
      <c r="B473" s="239">
        <v>472</v>
      </c>
      <c r="C473" s="86" t="s">
        <v>1118</v>
      </c>
      <c r="D473" s="241">
        <f>COUNTIF($C$1:$C473,C473)</f>
        <v>5</v>
      </c>
      <c r="E473" s="241" t="str">
        <f t="shared" si="27"/>
        <v>Online activity (one or more times per week)5</v>
      </c>
      <c r="F473" s="86" t="s">
        <v>1127</v>
      </c>
      <c r="G473" s="242">
        <v>0.29117968750000001</v>
      </c>
      <c r="H473" s="245">
        <v>103.31684694808618</v>
      </c>
    </row>
    <row r="474" spans="1:8">
      <c r="A474" s="86" t="str">
        <v>souceinfo</v>
      </c>
      <c r="B474" s="239">
        <v>473</v>
      </c>
      <c r="C474" s="86" t="s">
        <v>1118</v>
      </c>
      <c r="D474" s="241">
        <f>COUNTIF($C$1:$C474,C474)</f>
        <v>6</v>
      </c>
      <c r="E474" s="241" t="str">
        <f t="shared" si="27"/>
        <v>Online activity (one or more times per week)6</v>
      </c>
      <c r="F474" s="86" t="s">
        <v>1129</v>
      </c>
      <c r="G474" s="242">
        <v>0.5674296875</v>
      </c>
      <c r="H474" s="245">
        <v>105.92777979166475</v>
      </c>
    </row>
    <row r="475" spans="1:8">
      <c r="A475" s="86" t="str">
        <v>searchengine</v>
      </c>
      <c r="B475" s="239">
        <v>474</v>
      </c>
      <c r="C475" s="86" t="s">
        <v>1118</v>
      </c>
      <c r="D475" s="241">
        <f>COUNTIF($C$1:$C475,C475)</f>
        <v>7</v>
      </c>
      <c r="E475" s="241" t="str">
        <f t="shared" si="27"/>
        <v>Online activity (one or more times per week)7</v>
      </c>
      <c r="F475" s="86" t="s">
        <v>1131</v>
      </c>
      <c r="G475" s="242">
        <v>0.85959375000000016</v>
      </c>
      <c r="H475" s="245">
        <v>103.94474578487336</v>
      </c>
    </row>
    <row r="476" spans="1:8">
      <c r="A476" s="86" t="str">
        <v>res_cars</v>
      </c>
      <c r="B476" s="239">
        <v>475</v>
      </c>
      <c r="C476" s="86" t="s">
        <v>1133</v>
      </c>
      <c r="D476" s="241">
        <f>COUNTIF($C$1:$C476,C476)</f>
        <v>1</v>
      </c>
      <c r="E476" s="241" t="str">
        <f t="shared" si="27"/>
        <v>Researched the last purchase online before buying1</v>
      </c>
      <c r="F476" s="86" t="s">
        <v>1134</v>
      </c>
      <c r="G476" s="242">
        <v>0.52595312500000002</v>
      </c>
      <c r="H476" s="245">
        <v>103.94945537772156</v>
      </c>
    </row>
    <row r="477" spans="1:8">
      <c r="A477" s="86" t="str">
        <v>res_tech</v>
      </c>
      <c r="B477" s="239">
        <v>476</v>
      </c>
      <c r="C477" s="86" t="s">
        <v>1133</v>
      </c>
      <c r="D477" s="241">
        <f>COUNTIF($C$1:$C477,C477)</f>
        <v>2</v>
      </c>
      <c r="E477" s="241" t="str">
        <f t="shared" si="27"/>
        <v>Researched the last purchase online before buying2</v>
      </c>
      <c r="F477" s="86" t="s">
        <v>1136</v>
      </c>
      <c r="G477" s="242">
        <v>0.75739843750000002</v>
      </c>
      <c r="H477" s="245">
        <v>103.26130894563077</v>
      </c>
    </row>
    <row r="478" spans="1:8">
      <c r="A478" s="86" t="str">
        <v>res_tickets</v>
      </c>
      <c r="B478" s="239">
        <v>477</v>
      </c>
      <c r="C478" s="86" t="s">
        <v>1133</v>
      </c>
      <c r="D478" s="241">
        <f>COUNTIF($C$1:$C478,C478)</f>
        <v>3</v>
      </c>
      <c r="E478" s="241" t="str">
        <f t="shared" si="27"/>
        <v>Researched the last purchase online before buying3</v>
      </c>
      <c r="F478" s="86" t="s">
        <v>1138</v>
      </c>
      <c r="G478" s="242">
        <v>0.76306249999999998</v>
      </c>
      <c r="H478" s="245">
        <v>103.16984489391388</v>
      </c>
    </row>
    <row r="479" spans="1:8">
      <c r="A479" s="86" t="str">
        <v>res_clothes</v>
      </c>
      <c r="B479" s="239">
        <v>478</v>
      </c>
      <c r="C479" s="86" t="s">
        <v>1133</v>
      </c>
      <c r="D479" s="241">
        <f>COUNTIF($C$1:$C479,C479)</f>
        <v>4</v>
      </c>
      <c r="E479" s="241" t="str">
        <f t="shared" si="27"/>
        <v>Researched the last purchase online before buying4</v>
      </c>
      <c r="F479" s="86" t="s">
        <v>1140</v>
      </c>
      <c r="G479" s="242">
        <v>0.61713281249999996</v>
      </c>
      <c r="H479" s="245">
        <v>103.43225600623613</v>
      </c>
    </row>
    <row r="480" spans="1:8">
      <c r="A480" s="86" t="str">
        <v>res_groceries</v>
      </c>
      <c r="B480" s="239">
        <v>479</v>
      </c>
      <c r="C480" s="86" t="s">
        <v>1133</v>
      </c>
      <c r="D480" s="241">
        <f>COUNTIF($C$1:$C480,C480)</f>
        <v>5</v>
      </c>
      <c r="E480" s="241" t="str">
        <f t="shared" si="27"/>
        <v>Researched the last purchase online before buying5</v>
      </c>
      <c r="F480" s="86" t="s">
        <v>1142</v>
      </c>
      <c r="G480" s="242">
        <v>0.35725781249999999</v>
      </c>
      <c r="H480" s="245">
        <v>105.33174053072172</v>
      </c>
    </row>
    <row r="481" spans="1:8">
      <c r="A481" s="86" t="str">
        <v>res_holidays</v>
      </c>
      <c r="B481" s="239">
        <v>480</v>
      </c>
      <c r="C481" s="86" t="s">
        <v>1133</v>
      </c>
      <c r="D481" s="241">
        <f>COUNTIF($C$1:$C481,C481)</f>
        <v>6</v>
      </c>
      <c r="E481" s="241" t="str">
        <f t="shared" si="27"/>
        <v>Researched the last purchase online before buying6</v>
      </c>
      <c r="F481" s="86" t="s">
        <v>1144</v>
      </c>
      <c r="G481" s="242">
        <v>0.83492187500000015</v>
      </c>
      <c r="H481" s="245">
        <v>104.38413508816215</v>
      </c>
    </row>
    <row r="482" spans="1:8">
      <c r="A482" s="86" t="str">
        <v>res_domesticappl</v>
      </c>
      <c r="B482" s="239">
        <v>481</v>
      </c>
      <c r="C482" s="86" t="s">
        <v>1133</v>
      </c>
      <c r="D482" s="241">
        <f>COUNTIF($C$1:$C482,C482)</f>
        <v>7</v>
      </c>
      <c r="E482" s="241" t="str">
        <f t="shared" si="27"/>
        <v>Researched the last purchase online before buying7</v>
      </c>
      <c r="F482" s="86" t="s">
        <v>1146</v>
      </c>
      <c r="G482" s="242">
        <v>0.70239843749999997</v>
      </c>
      <c r="H482" s="245">
        <v>103.21598333696977</v>
      </c>
    </row>
    <row r="483" spans="1:8">
      <c r="A483" s="86" t="str">
        <v>res_luxurygoods</v>
      </c>
      <c r="B483" s="239">
        <v>482</v>
      </c>
      <c r="C483" s="86" t="s">
        <v>1133</v>
      </c>
      <c r="D483" s="241">
        <f>COUNTIF($C$1:$C483,C483)</f>
        <v>8</v>
      </c>
      <c r="E483" s="241" t="str">
        <f t="shared" si="27"/>
        <v>Researched the last purchase online before buying8</v>
      </c>
      <c r="F483" s="86" t="s">
        <v>1148</v>
      </c>
      <c r="G483" s="242">
        <v>0.67989062499999997</v>
      </c>
      <c r="H483" s="245">
        <v>102.76940915998298</v>
      </c>
    </row>
    <row r="484" spans="1:8">
      <c r="A484" s="86" t="str">
        <v>res_music</v>
      </c>
      <c r="B484" s="239">
        <v>483</v>
      </c>
      <c r="C484" s="86" t="s">
        <v>1133</v>
      </c>
      <c r="D484" s="241">
        <f>COUNTIF($C$1:$C484,C484)</f>
        <v>9</v>
      </c>
      <c r="E484" s="241" t="str">
        <f t="shared" si="27"/>
        <v>Researched the last purchase online before buying9</v>
      </c>
      <c r="F484" s="86" t="s">
        <v>1150</v>
      </c>
      <c r="G484" s="242">
        <v>0.83350781250000006</v>
      </c>
      <c r="H484" s="245">
        <v>104.36734564123149</v>
      </c>
    </row>
    <row r="485" spans="1:8">
      <c r="A485" s="86" t="str">
        <v>res_finance</v>
      </c>
      <c r="B485" s="239">
        <v>484</v>
      </c>
      <c r="C485" s="86" t="s">
        <v>1133</v>
      </c>
      <c r="D485" s="241">
        <f>COUNTIF($C$1:$C485,C485)</f>
        <v>10</v>
      </c>
      <c r="E485" s="241" t="str">
        <f t="shared" si="27"/>
        <v>Researched the last purchase online before buying10</v>
      </c>
      <c r="F485" s="86" t="s">
        <v>1152</v>
      </c>
      <c r="G485" s="242">
        <v>0.77507031250000002</v>
      </c>
      <c r="H485" s="245">
        <v>103.87541287519393</v>
      </c>
    </row>
    <row r="486" spans="1:8">
      <c r="A486" s="86" t="str">
        <v>res_groomingprod</v>
      </c>
      <c r="B486" s="239">
        <v>485</v>
      </c>
      <c r="C486" s="86" t="s">
        <v>1133</v>
      </c>
      <c r="D486" s="241">
        <f>COUNTIF($C$1:$C486,C486)</f>
        <v>11</v>
      </c>
      <c r="E486" s="241" t="str">
        <f t="shared" si="27"/>
        <v>Researched the last purchase online before buying11</v>
      </c>
      <c r="F486" s="86" t="s">
        <v>1154</v>
      </c>
      <c r="G486" s="242">
        <v>0.51945312500000007</v>
      </c>
      <c r="H486" s="245">
        <v>104.59954527578881</v>
      </c>
    </row>
    <row r="487" spans="1:8">
      <c r="A487" s="86" t="str">
        <v>res_alcohol</v>
      </c>
      <c r="B487" s="239">
        <v>486</v>
      </c>
      <c r="C487" s="86" t="s">
        <v>1133</v>
      </c>
      <c r="D487" s="241">
        <f>COUNTIF($C$1:$C487,C487)</f>
        <v>12</v>
      </c>
      <c r="E487" s="241" t="str">
        <f t="shared" si="27"/>
        <v>Researched the last purchase online before buying12</v>
      </c>
      <c r="F487" s="86" t="s">
        <v>1156</v>
      </c>
      <c r="G487" s="242">
        <v>0.29623437499999999</v>
      </c>
      <c r="H487" s="245">
        <v>106.72491825569975</v>
      </c>
    </row>
    <row r="488" spans="1:8">
      <c r="A488" s="86" t="str">
        <v>res_gaming</v>
      </c>
      <c r="B488" s="239">
        <v>487</v>
      </c>
      <c r="C488" s="86" t="s">
        <v>1133</v>
      </c>
      <c r="D488" s="241">
        <f>COUNTIF($C$1:$C488,C488)</f>
        <v>13</v>
      </c>
      <c r="E488" s="241" t="str">
        <f t="shared" si="27"/>
        <v>Researched the last purchase online before buying13</v>
      </c>
      <c r="F488" s="86" t="s">
        <v>1158</v>
      </c>
      <c r="G488" s="242">
        <v>0.77878124999999998</v>
      </c>
      <c r="H488" s="245">
        <v>103.95798521518687</v>
      </c>
    </row>
    <row r="489" spans="1:8">
      <c r="A489" s="86" t="str">
        <v>res_sportsequip</v>
      </c>
      <c r="B489" s="239">
        <v>488</v>
      </c>
      <c r="C489" s="86" t="s">
        <v>1133</v>
      </c>
      <c r="D489" s="241">
        <f>COUNTIF($C$1:$C489,C489)</f>
        <v>14</v>
      </c>
      <c r="E489" s="241" t="str">
        <f t="shared" si="27"/>
        <v>Researched the last purchase online before buying14</v>
      </c>
      <c r="F489" s="86" t="s">
        <v>1160</v>
      </c>
      <c r="G489" s="242">
        <v>0.64378906250000001</v>
      </c>
      <c r="H489" s="245">
        <v>105.55555869587732</v>
      </c>
    </row>
    <row r="490" spans="1:8">
      <c r="A490" s="86" t="str">
        <v>res_diy</v>
      </c>
      <c r="B490" s="239">
        <v>489</v>
      </c>
      <c r="C490" s="86" t="s">
        <v>1133</v>
      </c>
      <c r="D490" s="241">
        <f>COUNTIF($C$1:$C490,C490)</f>
        <v>15</v>
      </c>
      <c r="E490" s="241" t="str">
        <f t="shared" si="27"/>
        <v>Researched the last purchase online before buying15</v>
      </c>
      <c r="F490" s="86" t="s">
        <v>1162</v>
      </c>
      <c r="G490" s="242">
        <v>0.52671093749999998</v>
      </c>
      <c r="H490" s="245">
        <v>102.55475765673047</v>
      </c>
    </row>
    <row r="491" spans="1:8">
      <c r="A491" s="86" t="str">
        <v>pur_onl_cars</v>
      </c>
      <c r="B491" s="239">
        <v>490</v>
      </c>
      <c r="C491" s="86" t="s">
        <v>1164</v>
      </c>
      <c r="D491" s="241">
        <f>COUNTIF($C$1:$C491,C491)</f>
        <v>1</v>
      </c>
      <c r="E491" s="241" t="str">
        <f t="shared" si="27"/>
        <v>Bought the last purchase online using any device1</v>
      </c>
      <c r="F491" s="86" t="s">
        <v>1134</v>
      </c>
      <c r="G491" s="242">
        <v>9.8265625000000009E-2</v>
      </c>
      <c r="H491" s="245">
        <v>103.20055583605172</v>
      </c>
    </row>
    <row r="492" spans="1:8">
      <c r="A492" s="86" t="str">
        <v>pur_onl_tech</v>
      </c>
      <c r="B492" s="239">
        <v>491</v>
      </c>
      <c r="C492" s="86" t="s">
        <v>1164</v>
      </c>
      <c r="D492" s="241">
        <f>COUNTIF($C$1:$C492,C492)</f>
        <v>2</v>
      </c>
      <c r="E492" s="241" t="str">
        <f t="shared" si="27"/>
        <v>Bought the last purchase online using any device2</v>
      </c>
      <c r="F492" s="86" t="s">
        <v>1136</v>
      </c>
      <c r="G492" s="242">
        <v>0.481375</v>
      </c>
      <c r="H492" s="245">
        <v>105.70464588220699</v>
      </c>
    </row>
    <row r="493" spans="1:8">
      <c r="A493" s="130" t="str">
        <v>pur_onl_tickets</v>
      </c>
      <c r="B493" s="239">
        <v>492</v>
      </c>
      <c r="C493" s="130" t="s">
        <v>1164</v>
      </c>
      <c r="D493" s="241">
        <f>COUNTIF($C$1:$C493,C493)</f>
        <v>3</v>
      </c>
      <c r="E493" s="241" t="str">
        <f t="shared" si="27"/>
        <v>Bought the last purchase online using any device3</v>
      </c>
      <c r="F493" s="130" t="s">
        <v>1138</v>
      </c>
      <c r="G493" s="243">
        <v>0.43741406250000003</v>
      </c>
      <c r="H493" s="246">
        <v>108.07366024415242</v>
      </c>
    </row>
    <row r="494" spans="1:8">
      <c r="A494" s="130" t="str">
        <v>pur_onl_clothes</v>
      </c>
      <c r="B494" s="239">
        <v>493</v>
      </c>
      <c r="C494" s="130" t="s">
        <v>1164</v>
      </c>
      <c r="D494" s="241">
        <f>COUNTIF($C$1:$C494,C494)</f>
        <v>4</v>
      </c>
      <c r="E494" s="241" t="str">
        <f t="shared" si="27"/>
        <v>Bought the last purchase online using any device4</v>
      </c>
      <c r="F494" s="130" t="s">
        <v>1140</v>
      </c>
      <c r="G494" s="243">
        <v>0.45100000000000001</v>
      </c>
      <c r="H494" s="246">
        <v>105.52683166619144</v>
      </c>
    </row>
    <row r="495" spans="1:8">
      <c r="A495" s="130" t="str">
        <v>pur_onl_groceries</v>
      </c>
      <c r="B495" s="239">
        <v>494</v>
      </c>
      <c r="C495" s="130" t="s">
        <v>1164</v>
      </c>
      <c r="D495" s="241">
        <f>COUNTIF($C$1:$C495,C495)</f>
        <v>5</v>
      </c>
      <c r="E495" s="241" t="str">
        <f t="shared" si="27"/>
        <v>Bought the last purchase online using any device5</v>
      </c>
      <c r="F495" s="130" t="s">
        <v>1142</v>
      </c>
      <c r="G495" s="243">
        <v>0.23428125</v>
      </c>
      <c r="H495" s="246">
        <v>106.80349067627918</v>
      </c>
    </row>
    <row r="496" spans="1:8">
      <c r="A496" s="130" t="str">
        <v>pur_onl_holidays</v>
      </c>
      <c r="B496" s="239">
        <v>495</v>
      </c>
      <c r="C496" s="130" t="s">
        <v>1164</v>
      </c>
      <c r="D496" s="241">
        <f>COUNTIF($C$1:$C496,C496)</f>
        <v>6</v>
      </c>
      <c r="E496" s="241" t="str">
        <f t="shared" si="27"/>
        <v>Bought the last purchase online using any device6</v>
      </c>
      <c r="F496" s="130" t="s">
        <v>1144</v>
      </c>
      <c r="G496" s="243">
        <v>0.52935156250000004</v>
      </c>
      <c r="H496" s="246">
        <v>109.65312858698191</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0.38177343750000003</v>
      </c>
      <c r="H497" s="246">
        <v>101.79585396856652</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0.20806250000000001</v>
      </c>
      <c r="H498" s="246">
        <v>103.205396733775</v>
      </c>
    </row>
    <row r="499" spans="1:8">
      <c r="A499" s="130" t="str">
        <v>pur_onl_music</v>
      </c>
      <c r="B499" s="239">
        <v>498</v>
      </c>
      <c r="C499" s="130" t="s">
        <v>1164</v>
      </c>
      <c r="D499" s="241">
        <f>COUNTIF($C$1:$C499,C499)</f>
        <v>9</v>
      </c>
      <c r="E499" s="241" t="str">
        <f t="shared" si="27"/>
        <v>Bought the last purchase online using any device9</v>
      </c>
      <c r="F499" s="130" t="s">
        <v>1150</v>
      </c>
      <c r="G499" s="243">
        <v>0.46695312499999997</v>
      </c>
      <c r="H499" s="246">
        <v>108.93265934603909</v>
      </c>
    </row>
    <row r="500" spans="1:8">
      <c r="A500" s="130" t="str">
        <v>pur_onl_finance</v>
      </c>
      <c r="B500" s="239">
        <v>499</v>
      </c>
      <c r="C500" s="130" t="s">
        <v>1164</v>
      </c>
      <c r="D500" s="241">
        <f>COUNTIF($C$1:$C500,C500)</f>
        <v>10</v>
      </c>
      <c r="E500" s="241" t="str">
        <f t="shared" si="27"/>
        <v>Bought the last purchase online using any device10</v>
      </c>
      <c r="F500" s="130" t="s">
        <v>1152</v>
      </c>
      <c r="G500" s="243">
        <v>0.50856250000000003</v>
      </c>
      <c r="H500" s="246">
        <v>106.76986725229369</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0.29764062499999999</v>
      </c>
      <c r="H501" s="246">
        <v>106.46597493227598</v>
      </c>
    </row>
    <row r="502" spans="1:8">
      <c r="A502" s="130" t="str">
        <v>pur_onl_alcohol</v>
      </c>
      <c r="B502" s="239">
        <v>501</v>
      </c>
      <c r="C502" s="130" t="s">
        <v>1164</v>
      </c>
      <c r="D502" s="241">
        <f>COUNTIF($C$1:$C502,C502)</f>
        <v>12</v>
      </c>
      <c r="E502" s="241" t="str">
        <f t="shared" si="27"/>
        <v>Bought the last purchase online using any device12</v>
      </c>
      <c r="F502" s="130" t="s">
        <v>1156</v>
      </c>
      <c r="G502" s="243">
        <v>0.15875781250000001</v>
      </c>
      <c r="H502" s="246">
        <v>113.08820923573009</v>
      </c>
    </row>
    <row r="503" spans="1:8">
      <c r="A503" s="130" t="str">
        <v>pur_onl_gaming</v>
      </c>
      <c r="B503" s="239">
        <v>502</v>
      </c>
      <c r="C503" s="130" t="s">
        <v>1164</v>
      </c>
      <c r="D503" s="241">
        <f>COUNTIF($C$1:$C503,C503)</f>
        <v>13</v>
      </c>
      <c r="E503" s="241" t="str">
        <f t="shared" si="27"/>
        <v>Bought the last purchase online using any device13</v>
      </c>
      <c r="F503" s="130" t="s">
        <v>1158</v>
      </c>
      <c r="G503" s="243">
        <v>0.27053906250000004</v>
      </c>
      <c r="H503" s="246">
        <v>100.33542449831315</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0.29459374999999999</v>
      </c>
      <c r="H504" s="246">
        <v>110.64080886188627</v>
      </c>
    </row>
    <row r="505" spans="1:8">
      <c r="A505" s="130" t="str">
        <v>pur_onl_diy</v>
      </c>
      <c r="B505" s="239">
        <v>504</v>
      </c>
      <c r="C505" s="130" t="s">
        <v>1164</v>
      </c>
      <c r="D505" s="241">
        <f>COUNTIF($C$1:$C505,C505)</f>
        <v>15</v>
      </c>
      <c r="E505" s="241" t="str">
        <f t="shared" si="27"/>
        <v>Bought the last purchase online using any device15</v>
      </c>
      <c r="F505" s="130" t="s">
        <v>1162</v>
      </c>
      <c r="G505" s="243">
        <v>0.2515703125</v>
      </c>
      <c r="H505" s="246">
        <v>105.43159505966592</v>
      </c>
    </row>
    <row r="506" spans="1:8">
      <c r="A506" s="130" t="str">
        <v>site_airbnb</v>
      </c>
      <c r="B506" s="239">
        <v>505</v>
      </c>
      <c r="C506" s="130" t="s">
        <v>1180</v>
      </c>
      <c r="D506" s="241">
        <f>COUNTIF($C$1:$C506,C506)</f>
        <v>1</v>
      </c>
      <c r="E506" s="241" t="str">
        <f t="shared" si="27"/>
        <v>Favourite web sites1</v>
      </c>
      <c r="F506" s="130" t="s">
        <v>1181</v>
      </c>
      <c r="G506" s="243">
        <v>5.5390625000000006E-2</v>
      </c>
      <c r="H506" s="246">
        <v>111.73608052356879</v>
      </c>
    </row>
    <row r="507" spans="1:8">
      <c r="A507" s="130" t="str">
        <v>site_amazon</v>
      </c>
      <c r="B507" s="239">
        <v>506</v>
      </c>
      <c r="C507" s="130" t="s">
        <v>1180</v>
      </c>
      <c r="D507" s="241">
        <f>COUNTIF($C$1:$C507,C507)</f>
        <v>2</v>
      </c>
      <c r="E507" s="241" t="str">
        <f t="shared" si="27"/>
        <v>Favourite web sites2</v>
      </c>
      <c r="F507" s="130" t="s">
        <v>1183</v>
      </c>
      <c r="G507" s="243">
        <v>0.52124999999999999</v>
      </c>
      <c r="H507" s="246">
        <v>102.53046983262368</v>
      </c>
    </row>
    <row r="508" spans="1:8">
      <c r="A508" s="86" t="str">
        <v>site_itunes</v>
      </c>
      <c r="B508" s="239">
        <v>507</v>
      </c>
      <c r="C508" s="86" t="s">
        <v>1180</v>
      </c>
      <c r="D508" s="241">
        <f>COUNTIF($C$1:$C508,C508)</f>
        <v>3</v>
      </c>
      <c r="E508" s="241" t="str">
        <f t="shared" si="27"/>
        <v>Favourite web sites3</v>
      </c>
      <c r="F508" s="86" t="s">
        <v>1185</v>
      </c>
      <c r="G508" s="242">
        <v>5.7671874999999991E-2</v>
      </c>
      <c r="H508" s="245">
        <v>102.20318077480472</v>
      </c>
    </row>
    <row r="509" spans="1:8">
      <c r="A509" s="86" t="str">
        <v>site_argos</v>
      </c>
      <c r="B509" s="239">
        <v>508</v>
      </c>
      <c r="C509" s="86" t="s">
        <v>1180</v>
      </c>
      <c r="D509" s="241">
        <f>COUNTIF($C$1:$C509,C509)</f>
        <v>4</v>
      </c>
      <c r="E509" s="241" t="str">
        <f t="shared" si="27"/>
        <v>Favourite web sites4</v>
      </c>
      <c r="F509" s="86" t="s">
        <v>1187</v>
      </c>
      <c r="G509" s="242">
        <v>0.1222890625</v>
      </c>
      <c r="H509" s="245">
        <v>88.122656379922105</v>
      </c>
    </row>
    <row r="510" spans="1:8">
      <c r="A510" s="86" t="str">
        <v>site_asos</v>
      </c>
      <c r="B510" s="239">
        <v>509</v>
      </c>
      <c r="C510" s="86" t="s">
        <v>1180</v>
      </c>
      <c r="D510" s="241">
        <f>COUNTIF($C$1:$C510,C510)</f>
        <v>5</v>
      </c>
      <c r="E510" s="241" t="str">
        <f t="shared" si="27"/>
        <v>Favourite web sites5</v>
      </c>
      <c r="F510" s="86" t="s">
        <v>1189</v>
      </c>
      <c r="G510" s="242">
        <v>8.3804687500000002E-2</v>
      </c>
      <c r="H510" s="245">
        <v>109.481550854031</v>
      </c>
    </row>
    <row r="511" spans="1:8">
      <c r="A511" s="86" t="str">
        <v>site_audible</v>
      </c>
      <c r="B511" s="239">
        <v>510</v>
      </c>
      <c r="C511" s="86" t="s">
        <v>1180</v>
      </c>
      <c r="D511" s="241">
        <f>COUNTIF($C$1:$C511,C511)</f>
        <v>6</v>
      </c>
      <c r="E511" s="241" t="str">
        <f t="shared" si="27"/>
        <v>Favourite web sites6</v>
      </c>
      <c r="F511" s="86" t="s">
        <v>1191</v>
      </c>
      <c r="G511" s="242">
        <v>3.1523437500000001E-2</v>
      </c>
      <c r="H511" s="245">
        <v>100.20734909076863</v>
      </c>
    </row>
    <row r="512" spans="1:8">
      <c r="A512" s="86" t="str">
        <v>site_autotrader</v>
      </c>
      <c r="B512" s="239">
        <v>511</v>
      </c>
      <c r="C512" s="86" t="s">
        <v>1180</v>
      </c>
      <c r="D512" s="241">
        <f>COUNTIF($C$1:$C512,C512)</f>
        <v>7</v>
      </c>
      <c r="E512" s="241" t="str">
        <f t="shared" si="27"/>
        <v>Favourite web sites7</v>
      </c>
      <c r="F512" s="86" t="s">
        <v>1193</v>
      </c>
      <c r="G512" s="242">
        <v>3.6484374999999999E-2</v>
      </c>
      <c r="H512" s="245">
        <v>105.06714426620884</v>
      </c>
    </row>
    <row r="513" spans="1:8">
      <c r="A513" s="86" t="str">
        <v>site_bbcgoodfood</v>
      </c>
      <c r="B513" s="239">
        <v>512</v>
      </c>
      <c r="C513" s="86" t="s">
        <v>1180</v>
      </c>
      <c r="D513" s="241">
        <f>COUNTIF($C$1:$C513,C513)</f>
        <v>8</v>
      </c>
      <c r="E513" s="241" t="str">
        <f t="shared" si="27"/>
        <v>Favourite web sites8</v>
      </c>
      <c r="F513" s="86" t="s">
        <v>1195</v>
      </c>
      <c r="G513" s="242">
        <v>0.1117109375</v>
      </c>
      <c r="H513" s="245">
        <v>105.2496860533866</v>
      </c>
    </row>
    <row r="514" spans="1:8">
      <c r="A514" s="86" t="str">
        <v>site_bbcnews</v>
      </c>
      <c r="B514" s="239">
        <v>513</v>
      </c>
      <c r="C514" s="86" t="s">
        <v>1180</v>
      </c>
      <c r="D514" s="241">
        <f>COUNTIF($C$1:$C514,C514)</f>
        <v>9</v>
      </c>
      <c r="E514" s="241" t="str">
        <f t="shared" si="27"/>
        <v>Favourite web sites9</v>
      </c>
      <c r="F514" s="86" t="s">
        <v>1197</v>
      </c>
      <c r="G514" s="242">
        <v>0.32274218750000006</v>
      </c>
      <c r="H514" s="245">
        <v>114.09478656404239</v>
      </c>
    </row>
    <row r="515" spans="1:8">
      <c r="A515" s="86" t="str">
        <v>site_bbcsport</v>
      </c>
      <c r="B515" s="239">
        <v>514</v>
      </c>
      <c r="C515" s="86" t="s">
        <v>1180</v>
      </c>
      <c r="D515" s="241">
        <f>COUNTIF($C$1:$C515,C515)</f>
        <v>10</v>
      </c>
      <c r="E515" s="241" t="str">
        <f t="shared" ref="E515:E578" si="28">C515&amp;D515</f>
        <v>Favourite web sites10</v>
      </c>
      <c r="F515" s="86" t="s">
        <v>1199</v>
      </c>
      <c r="G515" s="242">
        <v>0.16695312500000001</v>
      </c>
      <c r="H515" s="245">
        <v>107.45895040401932</v>
      </c>
    </row>
    <row r="516" spans="1:8">
      <c r="A516" s="86" t="str">
        <v>site_bet365</v>
      </c>
      <c r="B516" s="239">
        <v>515</v>
      </c>
      <c r="C516" s="86" t="s">
        <v>1180</v>
      </c>
      <c r="D516" s="241">
        <f>COUNTIF($C$1:$C516,C516)</f>
        <v>11</v>
      </c>
      <c r="E516" s="241" t="str">
        <f t="shared" si="28"/>
        <v>Favourite web sites11</v>
      </c>
      <c r="F516" s="86" t="s">
        <v>1201</v>
      </c>
      <c r="G516" s="242">
        <v>2.5562500000000002E-2</v>
      </c>
      <c r="H516" s="245">
        <v>99.923801252848662</v>
      </c>
    </row>
    <row r="517" spans="1:8">
      <c r="A517" s="86" t="str">
        <v>site_bing</v>
      </c>
      <c r="B517" s="239">
        <v>516</v>
      </c>
      <c r="C517" s="86" t="s">
        <v>1180</v>
      </c>
      <c r="D517" s="241">
        <f>COUNTIF($C$1:$C517,C517)</f>
        <v>12</v>
      </c>
      <c r="E517" s="241" t="str">
        <f t="shared" si="28"/>
        <v>Favourite web sites12</v>
      </c>
      <c r="F517" s="86" t="s">
        <v>1203</v>
      </c>
      <c r="G517" s="242">
        <v>1.9929687500000001E-2</v>
      </c>
      <c r="H517" s="245">
        <v>98.719035214686414</v>
      </c>
    </row>
    <row r="518" spans="1:8">
      <c r="A518" s="86" t="str">
        <v>site_boots</v>
      </c>
      <c r="B518" s="239">
        <v>517</v>
      </c>
      <c r="C518" s="86" t="s">
        <v>1180</v>
      </c>
      <c r="D518" s="241">
        <f>COUNTIF($C$1:$C518,C518)</f>
        <v>13</v>
      </c>
      <c r="E518" s="241" t="str">
        <f t="shared" si="28"/>
        <v>Favourite web sites13</v>
      </c>
      <c r="F518" s="86" t="s">
        <v>1205</v>
      </c>
      <c r="G518" s="242">
        <v>0.1086015625</v>
      </c>
      <c r="H518" s="245">
        <v>100.50237961167913</v>
      </c>
    </row>
    <row r="519" spans="1:8">
      <c r="A519" s="86" t="str">
        <v>site_buzzfeed</v>
      </c>
      <c r="B519" s="239">
        <v>518</v>
      </c>
      <c r="C519" s="86" t="s">
        <v>1180</v>
      </c>
      <c r="D519" s="241">
        <f>COUNTIF($C$1:$C519,C519)</f>
        <v>14</v>
      </c>
      <c r="E519" s="241" t="str">
        <f t="shared" si="28"/>
        <v>Favourite web sites14</v>
      </c>
      <c r="F519" s="86" t="s">
        <v>1207</v>
      </c>
      <c r="G519" s="242">
        <v>3.9328124999999999E-2</v>
      </c>
      <c r="H519" s="245">
        <v>109.20835625146761</v>
      </c>
    </row>
    <row r="520" spans="1:8">
      <c r="A520" s="86" t="str">
        <v>site_carphonewarehouse</v>
      </c>
      <c r="B520" s="239">
        <v>519</v>
      </c>
      <c r="C520" s="86" t="s">
        <v>1180</v>
      </c>
      <c r="D520" s="241">
        <f>COUNTIF($C$1:$C520,C520)</f>
        <v>15</v>
      </c>
      <c r="E520" s="241" t="str">
        <f t="shared" si="28"/>
        <v>Favourite web sites15</v>
      </c>
      <c r="F520" s="86" t="s">
        <v>1209</v>
      </c>
      <c r="G520" s="242">
        <v>1.7984375000000004E-2</v>
      </c>
      <c r="H520" s="245">
        <v>100.25631887188919</v>
      </c>
    </row>
    <row r="521" spans="1:8">
      <c r="A521" s="86" t="str">
        <v>site_comparethemarket</v>
      </c>
      <c r="B521" s="239">
        <v>520</v>
      </c>
      <c r="C521" s="86" t="s">
        <v>1180</v>
      </c>
      <c r="D521" s="241">
        <f>COUNTIF($C$1:$C521,C521)</f>
        <v>16</v>
      </c>
      <c r="E521" s="241" t="str">
        <f t="shared" si="28"/>
        <v>Favourite web sites16</v>
      </c>
      <c r="F521" s="86" t="s">
        <v>1211</v>
      </c>
      <c r="G521" s="242">
        <v>6.6500000000000004E-2</v>
      </c>
      <c r="H521" s="245">
        <v>100.58570362906178</v>
      </c>
    </row>
    <row r="522" spans="1:8">
      <c r="A522" s="86" t="str">
        <v>site_confused</v>
      </c>
      <c r="B522" s="239">
        <v>521</v>
      </c>
      <c r="C522" s="86" t="s">
        <v>1180</v>
      </c>
      <c r="D522" s="241">
        <f>COUNTIF($C$1:$C522,C522)</f>
        <v>17</v>
      </c>
      <c r="E522" s="241" t="str">
        <f t="shared" si="28"/>
        <v>Favourite web sites17</v>
      </c>
      <c r="F522" s="86" t="s">
        <v>1213</v>
      </c>
      <c r="G522" s="242">
        <v>2.66171875E-2</v>
      </c>
      <c r="H522" s="245">
        <v>98.851267715831881</v>
      </c>
    </row>
    <row r="523" spans="1:8">
      <c r="A523" s="86" t="str">
        <v>site_currys</v>
      </c>
      <c r="B523" s="239">
        <v>522</v>
      </c>
      <c r="C523" s="86" t="s">
        <v>1180</v>
      </c>
      <c r="D523" s="241">
        <f>COUNTIF($C$1:$C523,C523)</f>
        <v>18</v>
      </c>
      <c r="E523" s="241" t="str">
        <f t="shared" si="28"/>
        <v>Favourite web sites18</v>
      </c>
      <c r="F523" s="86" t="s">
        <v>1215</v>
      </c>
      <c r="G523" s="242">
        <v>5.8648437499999997E-2</v>
      </c>
      <c r="H523" s="245">
        <v>95.609356342625148</v>
      </c>
    </row>
    <row r="524" spans="1:8">
      <c r="A524" s="86" t="str">
        <v>site_digitalspy</v>
      </c>
      <c r="B524" s="239">
        <v>523</v>
      </c>
      <c r="C524" s="86" t="s">
        <v>1180</v>
      </c>
      <c r="D524" s="241">
        <f>COUNTIF($C$1:$C524,C524)</f>
        <v>19</v>
      </c>
      <c r="E524" s="241" t="str">
        <f t="shared" si="28"/>
        <v>Favourite web sites19</v>
      </c>
      <c r="F524" s="86" t="s">
        <v>1217</v>
      </c>
      <c r="G524" s="242">
        <v>2.4921875000000003E-2</v>
      </c>
      <c r="H524" s="245">
        <v>113.6211441574599</v>
      </c>
    </row>
    <row r="525" spans="1:8">
      <c r="A525" s="86" t="str">
        <v>site_direct</v>
      </c>
      <c r="B525" s="239">
        <v>524</v>
      </c>
      <c r="C525" s="86" t="s">
        <v>1180</v>
      </c>
      <c r="D525" s="241">
        <f>COUNTIF($C$1:$C525,C525)</f>
        <v>20</v>
      </c>
      <c r="E525" s="241" t="str">
        <f t="shared" si="28"/>
        <v>Favourite web sites20</v>
      </c>
      <c r="F525" s="86" t="s">
        <v>1219</v>
      </c>
      <c r="G525" s="242">
        <v>7.1234374999999989E-2</v>
      </c>
      <c r="H525" s="245">
        <v>97.585376742847671</v>
      </c>
    </row>
    <row r="526" spans="1:8">
      <c r="A526" s="86" t="str">
        <v>site_ebay</v>
      </c>
      <c r="B526" s="239">
        <v>525</v>
      </c>
      <c r="C526" s="86" t="s">
        <v>1180</v>
      </c>
      <c r="D526" s="241">
        <f>COUNTIF($C$1:$C526,C526)</f>
        <v>21</v>
      </c>
      <c r="E526" s="241" t="str">
        <f t="shared" si="28"/>
        <v>Favourite web sites21</v>
      </c>
      <c r="F526" s="86" t="s">
        <v>1221</v>
      </c>
      <c r="G526" s="242">
        <v>0.29472656249999996</v>
      </c>
      <c r="H526" s="245">
        <v>99.2492715999376</v>
      </c>
    </row>
    <row r="527" spans="1:8">
      <c r="A527" s="86" t="str">
        <v>site_etsy</v>
      </c>
      <c r="B527" s="239">
        <v>526</v>
      </c>
      <c r="C527" s="86" t="s">
        <v>1180</v>
      </c>
      <c r="D527" s="241">
        <f>COUNTIF($C$1:$C527,C527)</f>
        <v>22</v>
      </c>
      <c r="E527" s="241" t="str">
        <f t="shared" si="28"/>
        <v>Favourite web sites22</v>
      </c>
      <c r="F527" s="86" t="s">
        <v>1223</v>
      </c>
      <c r="G527" s="242">
        <v>7.1171874999999996E-2</v>
      </c>
      <c r="H527" s="245">
        <v>104.58474475836735</v>
      </c>
    </row>
    <row r="528" spans="1:8">
      <c r="A528" s="86" t="str">
        <v>site_expedia</v>
      </c>
      <c r="B528" s="239">
        <v>527</v>
      </c>
      <c r="C528" s="86" t="s">
        <v>1180</v>
      </c>
      <c r="D528" s="241">
        <f>COUNTIF($C$1:$C528,C528)</f>
        <v>23</v>
      </c>
      <c r="E528" s="241" t="str">
        <f t="shared" si="28"/>
        <v>Favourite web sites23</v>
      </c>
      <c r="F528" s="86" t="s">
        <v>1225</v>
      </c>
      <c r="G528" s="242">
        <v>3.9492187499999998E-2</v>
      </c>
      <c r="H528" s="245">
        <v>96.754624226323045</v>
      </c>
    </row>
    <row r="529" spans="1:8">
      <c r="A529" s="86" t="str">
        <v>site_freecycle</v>
      </c>
      <c r="B529" s="239">
        <v>528</v>
      </c>
      <c r="C529" s="86" t="s">
        <v>1180</v>
      </c>
      <c r="D529" s="241">
        <f>COUNTIF($C$1:$C529,C529)</f>
        <v>24</v>
      </c>
      <c r="E529" s="241" t="str">
        <f t="shared" si="28"/>
        <v>Favourite web sites24</v>
      </c>
      <c r="F529" s="86" t="s">
        <v>1227</v>
      </c>
      <c r="G529" s="242">
        <v>2.9234375000000003E-2</v>
      </c>
      <c r="H529" s="245">
        <v>108.57115424373814</v>
      </c>
    </row>
    <row r="530" spans="1:8">
      <c r="A530" s="86" t="str">
        <v>site_game</v>
      </c>
      <c r="B530" s="239">
        <v>529</v>
      </c>
      <c r="C530" s="86" t="s">
        <v>1180</v>
      </c>
      <c r="D530" s="241">
        <f>COUNTIF($C$1:$C530,C530)</f>
        <v>25</v>
      </c>
      <c r="E530" s="241" t="str">
        <f t="shared" si="28"/>
        <v>Favourite web sites25</v>
      </c>
      <c r="F530" s="86" t="s">
        <v>1229</v>
      </c>
      <c r="G530" s="242">
        <v>2.7601562500000003E-2</v>
      </c>
      <c r="H530" s="245">
        <v>90.354919169306399</v>
      </c>
    </row>
    <row r="531" spans="1:8">
      <c r="A531" s="86" t="str">
        <v>site_gmail</v>
      </c>
      <c r="B531" s="239">
        <v>530</v>
      </c>
      <c r="C531" s="86" t="s">
        <v>1180</v>
      </c>
      <c r="D531" s="241">
        <f>COUNTIF($C$1:$C531,C531)</f>
        <v>26</v>
      </c>
      <c r="E531" s="241" t="str">
        <f t="shared" si="28"/>
        <v>Favourite web sites26</v>
      </c>
      <c r="F531" s="86" t="s">
        <v>1231</v>
      </c>
      <c r="G531" s="242">
        <v>0.24397656249999999</v>
      </c>
      <c r="H531" s="245">
        <v>101.11276151473906</v>
      </c>
    </row>
    <row r="532" spans="1:8">
      <c r="A532" s="86" t="str">
        <v>site_google</v>
      </c>
      <c r="B532" s="239">
        <v>531</v>
      </c>
      <c r="C532" s="86" t="s">
        <v>1180</v>
      </c>
      <c r="D532" s="241">
        <f>COUNTIF($C$1:$C532,C532)</f>
        <v>27</v>
      </c>
      <c r="E532" s="241" t="str">
        <f t="shared" si="28"/>
        <v>Favourite web sites27</v>
      </c>
      <c r="F532" s="86" t="s">
        <v>1233</v>
      </c>
      <c r="G532" s="242">
        <v>0.43091406250000003</v>
      </c>
      <c r="H532" s="245">
        <v>104.94248907226142</v>
      </c>
    </row>
    <row r="533" spans="1:8">
      <c r="A533" s="86" t="str">
        <v>site_groupon</v>
      </c>
      <c r="B533" s="239">
        <v>532</v>
      </c>
      <c r="C533" s="86" t="s">
        <v>1180</v>
      </c>
      <c r="D533" s="241">
        <f>COUNTIF($C$1:$C533,C533)</f>
        <v>28</v>
      </c>
      <c r="E533" s="241" t="str">
        <f t="shared" si="28"/>
        <v>Favourite web sites28</v>
      </c>
      <c r="F533" s="86" t="s">
        <v>1235</v>
      </c>
      <c r="G533" s="242">
        <v>7.1242187499999998E-2</v>
      </c>
      <c r="H533" s="245">
        <v>98.844654406065615</v>
      </c>
    </row>
    <row r="534" spans="1:8">
      <c r="A534" s="86" t="str">
        <v>site_gumtree</v>
      </c>
      <c r="B534" s="239">
        <v>533</v>
      </c>
      <c r="C534" s="86" t="s">
        <v>1180</v>
      </c>
      <c r="D534" s="241">
        <f>COUNTIF($C$1:$C534,C534)</f>
        <v>29</v>
      </c>
      <c r="E534" s="241" t="str">
        <f t="shared" si="28"/>
        <v>Favourite web sites29</v>
      </c>
      <c r="F534" s="86" t="s">
        <v>1237</v>
      </c>
      <c r="G534" s="242">
        <v>6.1171874999999994E-2</v>
      </c>
      <c r="H534" s="245">
        <v>91.66909506259033</v>
      </c>
    </row>
    <row r="535" spans="1:8">
      <c r="A535" s="86" t="str">
        <v>site_healthline</v>
      </c>
      <c r="B535" s="239">
        <v>534</v>
      </c>
      <c r="C535" s="86" t="s">
        <v>1180</v>
      </c>
      <c r="D535" s="241">
        <f>COUNTIF($C$1:$C535,C535)</f>
        <v>30</v>
      </c>
      <c r="E535" s="241" t="str">
        <f t="shared" si="28"/>
        <v>Favourite web sites30</v>
      </c>
      <c r="F535" s="86" t="s">
        <v>1239</v>
      </c>
      <c r="G535" s="242">
        <v>1.07421875E-2</v>
      </c>
      <c r="H535" s="245">
        <v>97.383735614202109</v>
      </c>
    </row>
    <row r="536" spans="1:8">
      <c r="A536" s="86" t="str">
        <v>site_hotels</v>
      </c>
      <c r="B536" s="239">
        <v>535</v>
      </c>
      <c r="C536" s="86" t="s">
        <v>1180</v>
      </c>
      <c r="D536" s="241">
        <f>COUNTIF($C$1:$C536,C536)</f>
        <v>31</v>
      </c>
      <c r="E536" s="241" t="str">
        <f t="shared" si="28"/>
        <v>Favourite web sites31</v>
      </c>
      <c r="F536" s="86" t="s">
        <v>1241</v>
      </c>
      <c r="G536" s="242">
        <v>3.8351562499999999E-2</v>
      </c>
      <c r="H536" s="245">
        <v>101.09927743907478</v>
      </c>
    </row>
    <row r="537" spans="1:8">
      <c r="A537" s="86" t="str">
        <v>site_hotukdeals</v>
      </c>
      <c r="B537" s="239">
        <v>536</v>
      </c>
      <c r="C537" s="86" t="s">
        <v>1180</v>
      </c>
      <c r="D537" s="241">
        <f>COUNTIF($C$1:$C537,C537)</f>
        <v>32</v>
      </c>
      <c r="E537" s="241" t="str">
        <f t="shared" si="28"/>
        <v>Favourite web sites32</v>
      </c>
      <c r="F537" s="86" t="s">
        <v>1243</v>
      </c>
      <c r="G537" s="242">
        <v>4.4820312500000001E-2</v>
      </c>
      <c r="H537" s="245">
        <v>100.26082212550899</v>
      </c>
    </row>
    <row r="538" spans="1:8">
      <c r="A538" s="86" t="str">
        <v>site_huffingtonpost</v>
      </c>
      <c r="B538" s="239">
        <v>537</v>
      </c>
      <c r="C538" s="86" t="s">
        <v>1180</v>
      </c>
      <c r="D538" s="241">
        <f>COUNTIF($C$1:$C538,C538)</f>
        <v>33</v>
      </c>
      <c r="E538" s="241" t="str">
        <f t="shared" si="28"/>
        <v>Favourite web sites33</v>
      </c>
      <c r="F538" s="86" t="s">
        <v>1245</v>
      </c>
      <c r="G538" s="242">
        <v>2.6515625000000001E-2</v>
      </c>
      <c r="H538" s="245">
        <v>104.33581643931696</v>
      </c>
    </row>
    <row r="539" spans="1:8">
      <c r="A539" s="86" t="str">
        <v>site_hungryhouse</v>
      </c>
      <c r="B539" s="239">
        <v>538</v>
      </c>
      <c r="C539" s="86" t="s">
        <v>1180</v>
      </c>
      <c r="D539" s="241">
        <f>COUNTIF($C$1:$C539,C539)</f>
        <v>34</v>
      </c>
      <c r="E539" s="241" t="str">
        <f t="shared" si="28"/>
        <v>Favourite web sites34</v>
      </c>
      <c r="F539" s="86" t="s">
        <v>1247</v>
      </c>
      <c r="G539" s="242">
        <v>1.1796874999999998E-2</v>
      </c>
      <c r="H539" s="245">
        <v>92.442154223848291</v>
      </c>
    </row>
    <row r="540" spans="1:8">
      <c r="A540" s="86" t="str">
        <v>site_ikea</v>
      </c>
      <c r="B540" s="239">
        <v>539</v>
      </c>
      <c r="C540" s="86" t="s">
        <v>1180</v>
      </c>
      <c r="D540" s="241">
        <f>COUNTIF($C$1:$C540,C540)</f>
        <v>35</v>
      </c>
      <c r="E540" s="241" t="str">
        <f t="shared" si="28"/>
        <v>Favourite web sites35</v>
      </c>
      <c r="F540" s="86" t="s">
        <v>1249</v>
      </c>
      <c r="G540" s="242">
        <v>7.7625E-2</v>
      </c>
      <c r="H540" s="245">
        <v>98.316992830611554</v>
      </c>
    </row>
    <row r="541" spans="1:8">
      <c r="A541" s="86" t="str">
        <v>site_imdb</v>
      </c>
      <c r="B541" s="239">
        <v>540</v>
      </c>
      <c r="C541" s="86" t="s">
        <v>1180</v>
      </c>
      <c r="D541" s="241">
        <f>COUNTIF($C$1:$C541,C541)</f>
        <v>36</v>
      </c>
      <c r="E541" s="241" t="str">
        <f t="shared" si="28"/>
        <v>Favourite web sites36</v>
      </c>
      <c r="F541" s="86" t="s">
        <v>1251</v>
      </c>
      <c r="G541" s="242">
        <v>5.18828125E-2</v>
      </c>
      <c r="H541" s="245">
        <v>97.908337561891173</v>
      </c>
    </row>
    <row r="542" spans="1:8">
      <c r="A542" s="86" t="str">
        <v>site_jamieoliver</v>
      </c>
      <c r="B542" s="239">
        <v>541</v>
      </c>
      <c r="C542" s="86" t="s">
        <v>1180</v>
      </c>
      <c r="D542" s="241">
        <f>COUNTIF($C$1:$C542,C542)</f>
        <v>37</v>
      </c>
      <c r="E542" s="241" t="str">
        <f t="shared" si="28"/>
        <v>Favourite web sites37</v>
      </c>
      <c r="F542" s="86" t="s">
        <v>1253</v>
      </c>
      <c r="G542" s="242">
        <v>2.4078125000000002E-2</v>
      </c>
      <c r="H542" s="245">
        <v>115.56547978693514</v>
      </c>
    </row>
    <row r="543" spans="1:8">
      <c r="A543" s="86" t="str">
        <v>site_johnlewis</v>
      </c>
      <c r="B543" s="239">
        <v>542</v>
      </c>
      <c r="C543" s="86" t="s">
        <v>1180</v>
      </c>
      <c r="D543" s="241">
        <f>COUNTIF($C$1:$C543,C543)</f>
        <v>38</v>
      </c>
      <c r="E543" s="241" t="str">
        <f t="shared" si="28"/>
        <v>Favourite web sites38</v>
      </c>
      <c r="F543" s="86" t="s">
        <v>1255</v>
      </c>
      <c r="G543" s="242">
        <v>0.1070625</v>
      </c>
      <c r="H543" s="245">
        <v>126.51585048384098</v>
      </c>
    </row>
    <row r="544" spans="1:8">
      <c r="A544" s="86" t="str">
        <v>site_justeat</v>
      </c>
      <c r="B544" s="239">
        <v>543</v>
      </c>
      <c r="C544" s="86" t="s">
        <v>1180</v>
      </c>
      <c r="D544" s="241">
        <f>COUNTIF($C$1:$C544,C544)</f>
        <v>39</v>
      </c>
      <c r="E544" s="241" t="str">
        <f t="shared" si="28"/>
        <v>Favourite web sites39</v>
      </c>
      <c r="F544" s="86" t="s">
        <v>1257</v>
      </c>
      <c r="G544" s="242">
        <v>9.2382812500000008E-2</v>
      </c>
      <c r="H544" s="245">
        <v>83.272905415645866</v>
      </c>
    </row>
    <row r="545" spans="1:8">
      <c r="A545" s="86" t="str">
        <v>site_lastminute</v>
      </c>
      <c r="B545" s="239">
        <v>544</v>
      </c>
      <c r="C545" s="86" t="s">
        <v>1180</v>
      </c>
      <c r="D545" s="241">
        <f>COUNTIF($C$1:$C545,C545)</f>
        <v>40</v>
      </c>
      <c r="E545" s="241" t="str">
        <f t="shared" si="28"/>
        <v>Favourite web sites40</v>
      </c>
      <c r="F545" s="86" t="s">
        <v>1259</v>
      </c>
      <c r="G545" s="242">
        <v>3.0515624999999998E-2</v>
      </c>
      <c r="H545" s="245">
        <v>102.80230621368807</v>
      </c>
    </row>
    <row r="546" spans="1:8">
      <c r="A546" s="86" t="str">
        <v>site_marksandspencer</v>
      </c>
      <c r="B546" s="239">
        <v>545</v>
      </c>
      <c r="C546" s="86" t="s">
        <v>1180</v>
      </c>
      <c r="D546" s="241">
        <f>COUNTIF($C$1:$C546,C546)</f>
        <v>41</v>
      </c>
      <c r="E546" s="241" t="str">
        <f t="shared" si="28"/>
        <v>Favourite web sites41</v>
      </c>
      <c r="F546" s="86" t="s">
        <v>1261</v>
      </c>
      <c r="G546" s="242">
        <v>0.136765625</v>
      </c>
      <c r="H546" s="245">
        <v>113.93953775452799</v>
      </c>
    </row>
    <row r="547" spans="1:8">
      <c r="A547" s="86" t="str">
        <v>site_microsoft</v>
      </c>
      <c r="B547" s="239">
        <v>546</v>
      </c>
      <c r="C547" s="86" t="s">
        <v>1180</v>
      </c>
      <c r="D547" s="241">
        <f>COUNTIF($C$1:$C547,C547)</f>
        <v>42</v>
      </c>
      <c r="E547" s="241" t="str">
        <f t="shared" si="28"/>
        <v>Favourite web sites42</v>
      </c>
      <c r="F547" s="86" t="s">
        <v>1263</v>
      </c>
      <c r="G547" s="242">
        <v>9.1742187500000003E-2</v>
      </c>
      <c r="H547" s="245">
        <v>109.13910874541533</v>
      </c>
    </row>
    <row r="548" spans="1:8">
      <c r="A548" s="86" t="str">
        <v>site_moneysavingexpert</v>
      </c>
      <c r="B548" s="239">
        <v>547</v>
      </c>
      <c r="C548" s="86" t="s">
        <v>1180</v>
      </c>
      <c r="D548" s="241">
        <f>COUNTIF($C$1:$C548,C548)</f>
        <v>43</v>
      </c>
      <c r="E548" s="241" t="str">
        <f t="shared" si="28"/>
        <v>Favourite web sites43</v>
      </c>
      <c r="F548" s="86" t="s">
        <v>1265</v>
      </c>
      <c r="G548" s="242">
        <v>0.18097656250000002</v>
      </c>
      <c r="H548" s="245">
        <v>107.72516662569977</v>
      </c>
    </row>
    <row r="549" spans="1:8">
      <c r="A549" s="86" t="str">
        <v>site_moneysupermarket</v>
      </c>
      <c r="B549" s="239">
        <v>548</v>
      </c>
      <c r="C549" s="86" t="s">
        <v>1180</v>
      </c>
      <c r="D549" s="241">
        <f>COUNTIF($C$1:$C549,C549)</f>
        <v>44</v>
      </c>
      <c r="E549" s="241" t="str">
        <f t="shared" si="28"/>
        <v>Favourite web sites44</v>
      </c>
      <c r="F549" s="86" t="s">
        <v>1267</v>
      </c>
      <c r="G549" s="242">
        <v>8.3335937499999999E-2</v>
      </c>
      <c r="H549" s="245">
        <v>108.72357688622967</v>
      </c>
    </row>
    <row r="550" spans="1:8">
      <c r="A550" s="86" t="str">
        <v>site_msn</v>
      </c>
      <c r="B550" s="239">
        <v>549</v>
      </c>
      <c r="C550" s="86" t="s">
        <v>1180</v>
      </c>
      <c r="D550" s="241">
        <f>COUNTIF($C$1:$C550,C550)</f>
        <v>45</v>
      </c>
      <c r="E550" s="241" t="str">
        <f t="shared" si="28"/>
        <v>Favourite web sites45</v>
      </c>
      <c r="F550" s="86" t="s">
        <v>1269</v>
      </c>
      <c r="G550" s="242">
        <v>3.27890625E-2</v>
      </c>
      <c r="H550" s="245">
        <v>98.723711292466561</v>
      </c>
    </row>
    <row r="551" spans="1:8">
      <c r="A551" s="86" t="str">
        <v>site_mumsnet</v>
      </c>
      <c r="B551" s="239">
        <v>550</v>
      </c>
      <c r="C551" s="86" t="s">
        <v>1180</v>
      </c>
      <c r="D551" s="241">
        <f>COUNTIF($C$1:$C551,C551)</f>
        <v>46</v>
      </c>
      <c r="E551" s="241" t="str">
        <f t="shared" si="28"/>
        <v>Favourite web sites46</v>
      </c>
      <c r="F551" s="86" t="s">
        <v>1271</v>
      </c>
      <c r="G551" s="242">
        <v>2.0539062500000003E-2</v>
      </c>
      <c r="H551" s="245">
        <v>104.61759139851669</v>
      </c>
    </row>
    <row r="552" spans="1:8">
      <c r="A552" s="86" t="str">
        <v>site_nationallottery</v>
      </c>
      <c r="B552" s="239">
        <v>551</v>
      </c>
      <c r="C552" s="86" t="s">
        <v>1180</v>
      </c>
      <c r="D552" s="241">
        <f>COUNTIF($C$1:$C552,C552)</f>
        <v>47</v>
      </c>
      <c r="E552" s="241" t="str">
        <f t="shared" si="28"/>
        <v>Favourite web sites47</v>
      </c>
      <c r="F552" s="86" t="s">
        <v>1273</v>
      </c>
      <c r="G552" s="242">
        <v>0.1057421875</v>
      </c>
      <c r="H552" s="245">
        <v>99.189860695794067</v>
      </c>
    </row>
    <row r="553" spans="1:8">
      <c r="A553" s="86" t="str">
        <v>site_nationalrail</v>
      </c>
      <c r="B553" s="239">
        <v>552</v>
      </c>
      <c r="C553" s="86" t="s">
        <v>1180</v>
      </c>
      <c r="D553" s="241">
        <f>COUNTIF($C$1:$C553,C553)</f>
        <v>48</v>
      </c>
      <c r="E553" s="241" t="str">
        <f t="shared" si="28"/>
        <v>Favourite web sites48</v>
      </c>
      <c r="F553" s="86" t="s">
        <v>1275</v>
      </c>
      <c r="G553" s="242">
        <v>5.9617187500000002E-2</v>
      </c>
      <c r="H553" s="245">
        <v>108.58777328293429</v>
      </c>
    </row>
    <row r="554" spans="1:8">
      <c r="A554" s="86" t="str">
        <v>site_netnums</v>
      </c>
      <c r="B554" s="239">
        <v>553</v>
      </c>
      <c r="C554" s="86" t="s">
        <v>1180</v>
      </c>
      <c r="D554" s="241">
        <f>COUNTIF($C$1:$C554,C554)</f>
        <v>49</v>
      </c>
      <c r="E554" s="241" t="str">
        <f t="shared" si="28"/>
        <v>Favourite web sites49</v>
      </c>
      <c r="F554" s="86" t="s">
        <v>1277</v>
      </c>
      <c r="G554" s="242">
        <v>1.51171875E-2</v>
      </c>
      <c r="H554" s="245">
        <v>100.6093595839546</v>
      </c>
    </row>
    <row r="555" spans="1:8">
      <c r="A555" s="86" t="str">
        <v>site_nhs</v>
      </c>
      <c r="B555" s="239">
        <v>554</v>
      </c>
      <c r="C555" s="86" t="s">
        <v>1180</v>
      </c>
      <c r="D555" s="241">
        <f>COUNTIF($C$1:$C555,C555)</f>
        <v>50</v>
      </c>
      <c r="E555" s="241" t="str">
        <f t="shared" si="28"/>
        <v>Favourite web sites50</v>
      </c>
      <c r="F555" s="86" t="s">
        <v>1279</v>
      </c>
      <c r="G555" s="242">
        <v>6.0953124999999997E-2</v>
      </c>
      <c r="H555" s="245">
        <v>94.986109918802214</v>
      </c>
    </row>
    <row r="556" spans="1:8">
      <c r="A556" s="86" t="str">
        <v>site_notonthehighstreet</v>
      </c>
      <c r="B556" s="239">
        <v>555</v>
      </c>
      <c r="C556" s="86" t="s">
        <v>1180</v>
      </c>
      <c r="D556" s="241">
        <f>COUNTIF($C$1:$C556,C556)</f>
        <v>51</v>
      </c>
      <c r="E556" s="241" t="str">
        <f t="shared" si="28"/>
        <v>Favourite web sites51</v>
      </c>
      <c r="F556" s="86" t="s">
        <v>1281</v>
      </c>
      <c r="G556" s="242">
        <v>4.6632812499999995E-2</v>
      </c>
      <c r="H556" s="245">
        <v>103.20147714364668</v>
      </c>
    </row>
    <row r="557" spans="1:8">
      <c r="A557" s="86" t="str">
        <v>site_premierleague</v>
      </c>
      <c r="B557" s="239">
        <v>556</v>
      </c>
      <c r="C557" s="86" t="s">
        <v>1180</v>
      </c>
      <c r="D557" s="241">
        <f>COUNTIF($C$1:$C557,C557)</f>
        <v>52</v>
      </c>
      <c r="E557" s="241" t="str">
        <f t="shared" si="28"/>
        <v>Favourite web sites52</v>
      </c>
      <c r="F557" s="86" t="s">
        <v>1283</v>
      </c>
      <c r="G557" s="242">
        <v>5.7437500000000002E-2</v>
      </c>
      <c r="H557" s="245">
        <v>99.482598698154689</v>
      </c>
    </row>
    <row r="558" spans="1:8">
      <c r="A558" s="86" t="str">
        <v>site_quidco</v>
      </c>
      <c r="B558" s="239">
        <v>557</v>
      </c>
      <c r="C558" s="86" t="s">
        <v>1180</v>
      </c>
      <c r="D558" s="241">
        <f>COUNTIF($C$1:$C558,C558)</f>
        <v>53</v>
      </c>
      <c r="E558" s="241" t="str">
        <f t="shared" si="28"/>
        <v>Favourite web sites53</v>
      </c>
      <c r="F558" s="86" t="s">
        <v>1285</v>
      </c>
      <c r="G558" s="242">
        <v>3.9054687500000004E-2</v>
      </c>
      <c r="H558" s="245">
        <v>108.77933688418497</v>
      </c>
    </row>
    <row r="559" spans="1:8">
      <c r="A559" s="86" t="str">
        <v>site_quora</v>
      </c>
      <c r="B559" s="239">
        <v>558</v>
      </c>
      <c r="C559" s="86" t="s">
        <v>1180</v>
      </c>
      <c r="D559" s="241">
        <f>COUNTIF($C$1:$C559,C559)</f>
        <v>54</v>
      </c>
      <c r="E559" s="241" t="str">
        <f t="shared" si="28"/>
        <v>Favourite web sites54</v>
      </c>
      <c r="F559" s="86" t="s">
        <v>1287</v>
      </c>
      <c r="G559" s="242">
        <v>1.8828124999999998E-2</v>
      </c>
      <c r="H559" s="245">
        <v>101.35845374402092</v>
      </c>
    </row>
    <row r="560" spans="1:8">
      <c r="A560" s="86" t="str">
        <v>site_rightmove</v>
      </c>
      <c r="B560" s="239">
        <v>559</v>
      </c>
      <c r="C560" s="86" t="s">
        <v>1180</v>
      </c>
      <c r="D560" s="241">
        <f>COUNTIF($C$1:$C560,C560)</f>
        <v>55</v>
      </c>
      <c r="E560" s="241" t="str">
        <f t="shared" si="28"/>
        <v>Favourite web sites55</v>
      </c>
      <c r="F560" s="86" t="s">
        <v>1289</v>
      </c>
      <c r="G560" s="242">
        <v>9.8125000000000004E-2</v>
      </c>
      <c r="H560" s="245">
        <v>120.01157828511178</v>
      </c>
    </row>
    <row r="561" spans="1:8">
      <c r="A561" s="86" t="str">
        <v>site_santander</v>
      </c>
      <c r="B561" s="239">
        <v>560</v>
      </c>
      <c r="C561" s="86" t="s">
        <v>1180</v>
      </c>
      <c r="D561" s="241">
        <f>COUNTIF($C$1:$C561,C561)</f>
        <v>56</v>
      </c>
      <c r="E561" s="241" t="str">
        <f t="shared" si="28"/>
        <v>Favourite web sites56</v>
      </c>
      <c r="F561" s="86" t="s">
        <v>1291</v>
      </c>
      <c r="G561" s="242">
        <v>7.4929687499999981E-2</v>
      </c>
      <c r="H561" s="245">
        <v>108.16564339623595</v>
      </c>
    </row>
    <row r="562" spans="1:8">
      <c r="A562" s="86" t="str">
        <v>site_selfridges</v>
      </c>
      <c r="B562" s="239">
        <v>561</v>
      </c>
      <c r="C562" s="86" t="s">
        <v>1180</v>
      </c>
      <c r="D562" s="241">
        <f>COUNTIF($C$1:$C562,C562)</f>
        <v>57</v>
      </c>
      <c r="E562" s="241" t="str">
        <f t="shared" si="28"/>
        <v>Favourite web sites57</v>
      </c>
      <c r="F562" s="86" t="s">
        <v>1293</v>
      </c>
      <c r="G562" s="242">
        <v>2.009375E-2</v>
      </c>
      <c r="H562" s="245">
        <v>100.89054088968992</v>
      </c>
    </row>
    <row r="563" spans="1:8">
      <c r="A563" s="86" t="str">
        <v>site_skynews</v>
      </c>
      <c r="B563" s="239">
        <v>562</v>
      </c>
      <c r="C563" s="86" t="s">
        <v>1180</v>
      </c>
      <c r="D563" s="241">
        <f>COUNTIF($C$1:$C563,C563)</f>
        <v>58</v>
      </c>
      <c r="E563" s="241" t="str">
        <f t="shared" si="28"/>
        <v>Favourite web sites58</v>
      </c>
      <c r="F563" s="86" t="s">
        <v>1295</v>
      </c>
      <c r="G563" s="242">
        <v>8.5726562500000006E-2</v>
      </c>
      <c r="H563" s="245">
        <v>98.15548945140192</v>
      </c>
    </row>
    <row r="564" spans="1:8">
      <c r="A564" s="86" t="str">
        <v>site_skysports</v>
      </c>
      <c r="B564" s="239">
        <v>563</v>
      </c>
      <c r="C564" s="86" t="s">
        <v>1180</v>
      </c>
      <c r="D564" s="241">
        <f>COUNTIF($C$1:$C564,C564)</f>
        <v>59</v>
      </c>
      <c r="E564" s="241" t="str">
        <f t="shared" si="28"/>
        <v>Favourite web sites59</v>
      </c>
      <c r="F564" s="86" t="s">
        <v>1297</v>
      </c>
      <c r="G564" s="242">
        <v>9.2625000000000013E-2</v>
      </c>
      <c r="H564" s="245">
        <v>99.691153845252259</v>
      </c>
    </row>
    <row r="565" spans="1:8">
      <c r="A565" s="86" t="str">
        <v>site_soundcloud</v>
      </c>
      <c r="B565" s="239">
        <v>564</v>
      </c>
      <c r="C565" s="86" t="s">
        <v>1180</v>
      </c>
      <c r="D565" s="241">
        <f>COUNTIF($C$1:$C565,C565)</f>
        <v>60</v>
      </c>
      <c r="E565" s="241" t="str">
        <f t="shared" si="28"/>
        <v>Favourite web sites60</v>
      </c>
      <c r="F565" s="86" t="s">
        <v>1299</v>
      </c>
      <c r="G565" s="242">
        <v>2.9718750000000002E-2</v>
      </c>
      <c r="H565" s="245">
        <v>104.15681492566816</v>
      </c>
    </row>
    <row r="566" spans="1:8">
      <c r="A566" s="86" t="str">
        <v>site_spotify</v>
      </c>
      <c r="B566" s="239">
        <v>565</v>
      </c>
      <c r="C566" s="86" t="s">
        <v>1180</v>
      </c>
      <c r="D566" s="241">
        <f>COUNTIF($C$1:$C566,C566)</f>
        <v>61</v>
      </c>
      <c r="E566" s="241" t="str">
        <f t="shared" si="28"/>
        <v>Favourite web sites61</v>
      </c>
      <c r="F566" s="86" t="s">
        <v>1301</v>
      </c>
      <c r="G566" s="242">
        <v>0.18235156249999998</v>
      </c>
      <c r="H566" s="245">
        <v>103.76644121889763</v>
      </c>
    </row>
    <row r="567" spans="1:8">
      <c r="A567" s="86" t="str">
        <v>site_tesco</v>
      </c>
      <c r="B567" s="239">
        <v>566</v>
      </c>
      <c r="C567" s="86" t="s">
        <v>1180</v>
      </c>
      <c r="D567" s="241">
        <f>COUNTIF($C$1:$C567,C567)</f>
        <v>62</v>
      </c>
      <c r="E567" s="241" t="str">
        <f t="shared" si="28"/>
        <v>Favourite web sites62</v>
      </c>
      <c r="F567" s="86" t="s">
        <v>1303</v>
      </c>
      <c r="G567" s="242">
        <v>0.14785156249999998</v>
      </c>
      <c r="H567" s="245">
        <v>99.837554931239652</v>
      </c>
    </row>
    <row r="568" spans="1:8">
      <c r="A568" s="86" t="str">
        <v>site_theladbible</v>
      </c>
      <c r="B568" s="239">
        <v>567</v>
      </c>
      <c r="C568" s="86" t="s">
        <v>1180</v>
      </c>
      <c r="D568" s="241">
        <f>COUNTIF($C$1:$C568,C568)</f>
        <v>63</v>
      </c>
      <c r="E568" s="241" t="str">
        <f t="shared" si="28"/>
        <v>Favourite web sites63</v>
      </c>
      <c r="F568" s="86" t="s">
        <v>1305</v>
      </c>
      <c r="G568" s="242">
        <v>3.4734374999999998E-2</v>
      </c>
      <c r="H568" s="245">
        <v>100.25920832964516</v>
      </c>
    </row>
    <row r="569" spans="1:8">
      <c r="A569" s="86" t="str">
        <v>site_ticketmaster</v>
      </c>
      <c r="B569" s="239">
        <v>568</v>
      </c>
      <c r="C569" s="86" t="s">
        <v>1180</v>
      </c>
      <c r="D569" s="241">
        <f>COUNTIF($C$1:$C569,C569)</f>
        <v>64</v>
      </c>
      <c r="E569" s="241" t="str">
        <f t="shared" si="28"/>
        <v>Favourite web sites64</v>
      </c>
      <c r="F569" s="86" t="s">
        <v>1307</v>
      </c>
      <c r="G569" s="242">
        <v>3.3125000000000002E-2</v>
      </c>
      <c r="H569" s="245">
        <v>99.485418014871954</v>
      </c>
    </row>
    <row r="570" spans="1:8">
      <c r="A570" s="86" t="str">
        <v>site_topshop</v>
      </c>
      <c r="B570" s="239">
        <v>569</v>
      </c>
      <c r="C570" s="86" t="s">
        <v>1180</v>
      </c>
      <c r="D570" s="241">
        <f>COUNTIF($C$1:$C570,C570)</f>
        <v>65</v>
      </c>
      <c r="E570" s="241" t="str">
        <f t="shared" si="28"/>
        <v>Favourite web sites65</v>
      </c>
      <c r="F570" s="86" t="s">
        <v>1309</v>
      </c>
      <c r="G570" s="242">
        <v>3.1640624999999999E-2</v>
      </c>
      <c r="H570" s="245">
        <v>102.26621538917695</v>
      </c>
    </row>
    <row r="571" spans="1:8">
      <c r="A571" s="86" t="str">
        <v>site_tripadvisor</v>
      </c>
      <c r="B571" s="239">
        <v>570</v>
      </c>
      <c r="C571" s="86" t="s">
        <v>1180</v>
      </c>
      <c r="D571" s="241">
        <f>COUNTIF($C$1:$C571,C571)</f>
        <v>66</v>
      </c>
      <c r="E571" s="241" t="str">
        <f t="shared" si="28"/>
        <v>Favourite web sites66</v>
      </c>
      <c r="F571" s="86" t="s">
        <v>1311</v>
      </c>
      <c r="G571" s="242">
        <v>0.11849999999999998</v>
      </c>
      <c r="H571" s="245">
        <v>109.42215372615496</v>
      </c>
    </row>
    <row r="572" spans="1:8">
      <c r="A572" s="86" t="str">
        <v>site_trivago</v>
      </c>
      <c r="B572" s="239">
        <v>571</v>
      </c>
      <c r="C572" s="86" t="s">
        <v>1180</v>
      </c>
      <c r="D572" s="241">
        <f>COUNTIF($C$1:$C572,C572)</f>
        <v>67</v>
      </c>
      <c r="E572" s="241" t="str">
        <f t="shared" si="28"/>
        <v>Favourite web sites67</v>
      </c>
      <c r="F572" s="86" t="s">
        <v>1313</v>
      </c>
      <c r="G572" s="242">
        <v>3.4023437499999996E-2</v>
      </c>
      <c r="H572" s="245">
        <v>97.584296438763403</v>
      </c>
    </row>
    <row r="573" spans="1:8">
      <c r="A573" s="86" t="str">
        <v>site_tui</v>
      </c>
      <c r="B573" s="239">
        <v>572</v>
      </c>
      <c r="C573" s="86" t="s">
        <v>1180</v>
      </c>
      <c r="D573" s="241">
        <f>COUNTIF($C$1:$C573,C573)</f>
        <v>68</v>
      </c>
      <c r="E573" s="241" t="str">
        <f t="shared" si="28"/>
        <v>Favourite web sites68</v>
      </c>
      <c r="F573" s="86" t="s">
        <v>1315</v>
      </c>
      <c r="G573" s="242">
        <v>2.7898437499999998E-2</v>
      </c>
      <c r="H573" s="245">
        <v>99.014846487336015</v>
      </c>
    </row>
    <row r="574" spans="1:8">
      <c r="A574" s="86" t="str">
        <v>site_twitch</v>
      </c>
      <c r="B574" s="239">
        <v>573</v>
      </c>
      <c r="C574" s="86" t="s">
        <v>1180</v>
      </c>
      <c r="D574" s="241">
        <f>COUNTIF($C$1:$C574,C574)</f>
        <v>69</v>
      </c>
      <c r="E574" s="241" t="str">
        <f t="shared" si="28"/>
        <v>Favourite web sites69</v>
      </c>
      <c r="F574" s="86" t="s">
        <v>1317</v>
      </c>
      <c r="G574" s="242">
        <v>3.1992187499999998E-2</v>
      </c>
      <c r="H574" s="245">
        <v>108.89030837977025</v>
      </c>
    </row>
    <row r="575" spans="1:8">
      <c r="A575" s="86" t="str">
        <v>site_very</v>
      </c>
      <c r="B575" s="239">
        <v>574</v>
      </c>
      <c r="C575" s="86" t="s">
        <v>1180</v>
      </c>
      <c r="D575" s="241">
        <f>COUNTIF($C$1:$C575,C575)</f>
        <v>70</v>
      </c>
      <c r="E575" s="241" t="str">
        <f t="shared" si="28"/>
        <v>Favourite web sites70</v>
      </c>
      <c r="F575" s="86" t="s">
        <v>1319</v>
      </c>
      <c r="G575" s="242">
        <v>3.0382812499999998E-2</v>
      </c>
      <c r="H575" s="245">
        <v>84.9514640619565</v>
      </c>
    </row>
    <row r="576" spans="1:8">
      <c r="A576" s="86" t="str">
        <v>site_vevo</v>
      </c>
      <c r="B576" s="239">
        <v>575</v>
      </c>
      <c r="C576" s="86" t="s">
        <v>1180</v>
      </c>
      <c r="D576" s="241">
        <f>COUNTIF($C$1:$C576,C576)</f>
        <v>71</v>
      </c>
      <c r="E576" s="241" t="str">
        <f t="shared" si="28"/>
        <v>Favourite web sites71</v>
      </c>
      <c r="F576" s="86" t="s">
        <v>1321</v>
      </c>
      <c r="G576" s="242">
        <v>1.4875000000000001E-2</v>
      </c>
      <c r="H576" s="245">
        <v>107.7672998978569</v>
      </c>
    </row>
    <row r="577" spans="1:8">
      <c r="A577" s="86" t="str">
        <v>site_vice</v>
      </c>
      <c r="B577" s="239">
        <v>576</v>
      </c>
      <c r="C577" s="86" t="s">
        <v>1180</v>
      </c>
      <c r="D577" s="241">
        <f>COUNTIF($C$1:$C577,C577)</f>
        <v>72</v>
      </c>
      <c r="E577" s="241" t="str">
        <f t="shared" si="28"/>
        <v>Favourite web sites72</v>
      </c>
      <c r="F577" s="86" t="s">
        <v>1323</v>
      </c>
      <c r="G577" s="242">
        <v>1.1640625E-2</v>
      </c>
      <c r="H577" s="245">
        <v>105.35911330932936</v>
      </c>
    </row>
    <row r="578" spans="1:8">
      <c r="A578" s="86" t="str">
        <v>site_wikihow</v>
      </c>
      <c r="B578" s="239">
        <v>577</v>
      </c>
      <c r="C578" s="86" t="s">
        <v>1180</v>
      </c>
      <c r="D578" s="241">
        <f>COUNTIF($C$1:$C578,C578)</f>
        <v>73</v>
      </c>
      <c r="E578" s="241" t="str">
        <f t="shared" si="28"/>
        <v>Favourite web sites73</v>
      </c>
      <c r="F578" s="86" t="s">
        <v>1325</v>
      </c>
      <c r="G578" s="242">
        <v>2.2820312499999999E-2</v>
      </c>
      <c r="H578" s="245">
        <v>96.391909530099113</v>
      </c>
    </row>
    <row r="579" spans="1:8">
      <c r="A579" s="86" t="str">
        <v>site_wiki</v>
      </c>
      <c r="B579" s="239">
        <v>578</v>
      </c>
      <c r="C579" s="86" t="s">
        <v>1180</v>
      </c>
      <c r="D579" s="241">
        <f>COUNTIF($C$1:$C579,C579)</f>
        <v>74</v>
      </c>
      <c r="E579" s="241" t="str">
        <f t="shared" ref="E579:E642" si="29">C579&amp;D579</f>
        <v>Favourite web sites74</v>
      </c>
      <c r="F579" s="86" t="s">
        <v>1327</v>
      </c>
      <c r="G579" s="242">
        <v>0.19592187500000002</v>
      </c>
      <c r="H579" s="245">
        <v>107.03079993028994</v>
      </c>
    </row>
    <row r="580" spans="1:8">
      <c r="A580" s="86" t="str">
        <v>site_williamhill</v>
      </c>
      <c r="B580" s="239">
        <v>579</v>
      </c>
      <c r="C580" s="86" t="s">
        <v>1180</v>
      </c>
      <c r="D580" s="241">
        <f>COUNTIF($C$1:$C580,C580)</f>
        <v>75</v>
      </c>
      <c r="E580" s="241" t="str">
        <f t="shared" si="29"/>
        <v>Favourite web sites75</v>
      </c>
      <c r="F580" s="86" t="s">
        <v>1329</v>
      </c>
      <c r="G580" s="242">
        <v>2.5546875E-2</v>
      </c>
      <c r="H580" s="245">
        <v>98.87592404613855</v>
      </c>
    </row>
    <row r="581" spans="1:8">
      <c r="A581" s="86" t="str">
        <v>site_yahoo</v>
      </c>
      <c r="B581" s="239">
        <v>580</v>
      </c>
      <c r="C581" s="86" t="s">
        <v>1180</v>
      </c>
      <c r="D581" s="241">
        <f>COUNTIF($C$1:$C581,C581)</f>
        <v>76</v>
      </c>
      <c r="E581" s="241" t="str">
        <f t="shared" si="29"/>
        <v>Favourite web sites76</v>
      </c>
      <c r="F581" s="86" t="s">
        <v>1331</v>
      </c>
      <c r="G581" s="242">
        <v>6.9664062499999999E-2</v>
      </c>
      <c r="H581" s="245">
        <v>100.14683532951038</v>
      </c>
    </row>
    <row r="582" spans="1:8">
      <c r="A582" s="86" t="str">
        <v>site_zoopla</v>
      </c>
      <c r="B582" s="239">
        <v>581</v>
      </c>
      <c r="C582" s="86" t="s">
        <v>1180</v>
      </c>
      <c r="D582" s="241">
        <f>COUNTIF($C$1:$C582,C582)</f>
        <v>77</v>
      </c>
      <c r="E582" s="241" t="str">
        <f t="shared" si="29"/>
        <v>Favourite web sites77</v>
      </c>
      <c r="F582" s="86" t="s">
        <v>1333</v>
      </c>
      <c r="G582" s="242">
        <v>4.38203125E-2</v>
      </c>
      <c r="H582" s="245">
        <v>98.15485029391408</v>
      </c>
    </row>
    <row r="583" spans="1:8">
      <c r="A583" s="86" t="str">
        <v>shopm10</v>
      </c>
      <c r="B583" s="239">
        <v>582</v>
      </c>
      <c r="C583" s="86" t="s">
        <v>1336</v>
      </c>
      <c r="D583" s="241">
        <f>COUNTIF($C$1:$C583,C583)</f>
        <v>1</v>
      </c>
      <c r="E583" s="241" t="str">
        <f t="shared" si="29"/>
        <v>Supermarket: shop at (1+ times per month)1</v>
      </c>
      <c r="F583" s="86" t="s">
        <v>1337</v>
      </c>
      <c r="G583" s="242">
        <v>0.36728906249999999</v>
      </c>
      <c r="H583" s="245">
        <v>94.752554081239438</v>
      </c>
    </row>
    <row r="584" spans="1:8">
      <c r="A584" s="86" t="str">
        <v>shopm1</v>
      </c>
      <c r="B584" s="239">
        <v>583</v>
      </c>
      <c r="C584" s="86" t="s">
        <v>1336</v>
      </c>
      <c r="D584" s="241">
        <f>COUNTIF($C$1:$C584,C584)</f>
        <v>2</v>
      </c>
      <c r="E584" s="241" t="str">
        <f t="shared" si="29"/>
        <v>Supermarket: shop at (1+ times per month)2</v>
      </c>
      <c r="F584" s="86" t="s">
        <v>1339</v>
      </c>
      <c r="G584" s="242">
        <v>0.34414062499999998</v>
      </c>
      <c r="H584" s="245">
        <v>83.674418240143495</v>
      </c>
    </row>
    <row r="585" spans="1:8">
      <c r="A585" s="86" t="str">
        <v>shopm2</v>
      </c>
      <c r="B585" s="239">
        <v>584</v>
      </c>
      <c r="C585" s="86" t="s">
        <v>1336</v>
      </c>
      <c r="D585" s="241">
        <f>COUNTIF($C$1:$C585,C585)</f>
        <v>3</v>
      </c>
      <c r="E585" s="241" t="str">
        <f t="shared" si="29"/>
        <v>Supermarket: shop at (1+ times per month)3</v>
      </c>
      <c r="F585" s="86" t="s">
        <v>1341</v>
      </c>
      <c r="G585" s="242">
        <v>0.26785937500000001</v>
      </c>
      <c r="H585" s="245">
        <v>109.13965961435493</v>
      </c>
    </row>
    <row r="586" spans="1:8">
      <c r="A586" s="86" t="str">
        <v>shopm11</v>
      </c>
      <c r="B586" s="239">
        <v>585</v>
      </c>
      <c r="C586" s="86" t="s">
        <v>1336</v>
      </c>
      <c r="D586" s="241">
        <f>COUNTIF($C$1:$C586,C586)</f>
        <v>4</v>
      </c>
      <c r="E586" s="241" t="str">
        <f t="shared" si="29"/>
        <v>Supermarket: shop at (1+ times per month)4</v>
      </c>
      <c r="F586" s="86" t="s">
        <v>1343</v>
      </c>
      <c r="G586" s="242">
        <v>0.29672656250000007</v>
      </c>
      <c r="H586" s="245">
        <v>97.534480296148331</v>
      </c>
    </row>
    <row r="587" spans="1:8">
      <c r="A587" s="86" t="str">
        <v>shopm3</v>
      </c>
      <c r="B587" s="239">
        <v>586</v>
      </c>
      <c r="C587" s="86" t="s">
        <v>1336</v>
      </c>
      <c r="D587" s="241">
        <f>COUNTIF($C$1:$C587,C587)</f>
        <v>5</v>
      </c>
      <c r="E587" s="241" t="str">
        <f t="shared" si="29"/>
        <v>Supermarket: shop at (1+ times per month)5</v>
      </c>
      <c r="F587" s="86" t="s">
        <v>1345</v>
      </c>
      <c r="G587" s="242">
        <v>0.30350781250000003</v>
      </c>
      <c r="H587" s="245">
        <v>128.48923476908749</v>
      </c>
    </row>
    <row r="588" spans="1:8">
      <c r="A588" s="86" t="str">
        <v>shopm4</v>
      </c>
      <c r="B588" s="239">
        <v>587</v>
      </c>
      <c r="C588" s="86" t="s">
        <v>1336</v>
      </c>
      <c r="D588" s="241">
        <f>COUNTIF($C$1:$C588,C588)</f>
        <v>6</v>
      </c>
      <c r="E588" s="241" t="str">
        <f t="shared" si="29"/>
        <v>Supermarket: shop at (1+ times per month)6</v>
      </c>
      <c r="F588" s="86" t="s">
        <v>1347</v>
      </c>
      <c r="G588" s="242">
        <v>0.32646093750000005</v>
      </c>
      <c r="H588" s="245">
        <v>96.559246198175344</v>
      </c>
    </row>
    <row r="589" spans="1:8">
      <c r="A589" s="86" t="str">
        <v>shopm5</v>
      </c>
      <c r="B589" s="239">
        <v>588</v>
      </c>
      <c r="C589" s="86" t="s">
        <v>1336</v>
      </c>
      <c r="D589" s="241">
        <f>COUNTIF($C$1:$C589,C589)</f>
        <v>7</v>
      </c>
      <c r="E589" s="241" t="str">
        <f t="shared" si="29"/>
        <v>Supermarket: shop at (1+ times per month)7</v>
      </c>
      <c r="F589" s="86" t="s">
        <v>1349</v>
      </c>
      <c r="G589" s="242">
        <v>0.50796874999999997</v>
      </c>
      <c r="H589" s="245">
        <v>115.08963934460206</v>
      </c>
    </row>
    <row r="590" spans="1:8">
      <c r="A590" s="86" t="str">
        <v>shopm6</v>
      </c>
      <c r="B590" s="239">
        <v>589</v>
      </c>
      <c r="C590" s="86" t="s">
        <v>1336</v>
      </c>
      <c r="D590" s="241">
        <f>COUNTIF($C$1:$C590,C590)</f>
        <v>8</v>
      </c>
      <c r="E590" s="241" t="str">
        <f t="shared" si="29"/>
        <v>Supermarket: shop at (1+ times per month)8</v>
      </c>
      <c r="F590" s="86" t="s">
        <v>1303</v>
      </c>
      <c r="G590" s="242">
        <v>0.64140624999999996</v>
      </c>
      <c r="H590" s="245">
        <v>104.56758971755775</v>
      </c>
    </row>
    <row r="591" spans="1:8">
      <c r="A591" s="86" t="str">
        <v>shopm8</v>
      </c>
      <c r="B591" s="239">
        <v>590</v>
      </c>
      <c r="C591" s="86" t="s">
        <v>1336</v>
      </c>
      <c r="D591" s="241">
        <f>COUNTIF($C$1:$C591,C591)</f>
        <v>9</v>
      </c>
      <c r="E591" s="241" t="str">
        <f t="shared" si="29"/>
        <v>Supermarket: shop at (1+ times per month)9</v>
      </c>
      <c r="F591" s="86" t="s">
        <v>1352</v>
      </c>
      <c r="G591" s="242">
        <v>0.26424999999999998</v>
      </c>
      <c r="H591" s="245">
        <v>158.56106747576024</v>
      </c>
    </row>
    <row r="592" spans="1:8">
      <c r="A592" s="86" t="str">
        <v>DAILY11</v>
      </c>
      <c r="B592" s="239">
        <v>591</v>
      </c>
      <c r="C592" s="86" t="s">
        <v>1355</v>
      </c>
      <c r="D592" s="241">
        <f>COUNTIF($C$1:$C592,C592)</f>
        <v>1</v>
      </c>
      <c r="E592" s="241" t="str">
        <f t="shared" si="29"/>
        <v>Daily Newspapers1</v>
      </c>
      <c r="F592" s="86" t="s">
        <v>1356</v>
      </c>
      <c r="G592" s="242">
        <v>6.4195312500000004E-2</v>
      </c>
      <c r="H592" s="245">
        <v>68.426109767982908</v>
      </c>
    </row>
    <row r="593" spans="1:8">
      <c r="A593" s="86" t="str">
        <v>DAILY3</v>
      </c>
      <c r="B593" s="239">
        <v>592</v>
      </c>
      <c r="C593" s="86" t="s">
        <v>1355</v>
      </c>
      <c r="D593" s="241">
        <f>COUNTIF($C$1:$C593,C593)</f>
        <v>2</v>
      </c>
      <c r="E593" s="241" t="str">
        <f t="shared" si="29"/>
        <v>Daily Newspapers2</v>
      </c>
      <c r="F593" s="86" t="s">
        <v>1358</v>
      </c>
      <c r="G593" s="242">
        <v>2.4617187500000002E-2</v>
      </c>
      <c r="H593" s="245">
        <v>67.568007409534985</v>
      </c>
    </row>
    <row r="594" spans="1:8">
      <c r="A594" s="86" t="str">
        <v>DAILY4</v>
      </c>
      <c r="B594" s="239">
        <v>593</v>
      </c>
      <c r="C594" s="86" t="s">
        <v>1355</v>
      </c>
      <c r="D594" s="241">
        <f>COUNTIF($C$1:$C594,C594)</f>
        <v>3</v>
      </c>
      <c r="E594" s="241" t="str">
        <f t="shared" si="29"/>
        <v>Daily Newspapers3</v>
      </c>
      <c r="F594" s="86" t="s">
        <v>1360</v>
      </c>
      <c r="G594" s="242">
        <v>5.3437500000000004E-3</v>
      </c>
      <c r="H594" s="245">
        <v>64.905018247628092</v>
      </c>
    </row>
    <row r="595" spans="1:8">
      <c r="A595" s="86" t="str">
        <v>DAILY10</v>
      </c>
      <c r="B595" s="239">
        <v>594</v>
      </c>
      <c r="C595" s="86" t="s">
        <v>1355</v>
      </c>
      <c r="D595" s="241">
        <f>COUNTIF($C$1:$C595,C595)</f>
        <v>4</v>
      </c>
      <c r="E595" s="241" t="str">
        <f t="shared" si="29"/>
        <v>Daily Newspapers4</v>
      </c>
      <c r="F595" s="86" t="s">
        <v>1362</v>
      </c>
      <c r="G595" s="242">
        <v>9.8281250000000001E-3</v>
      </c>
      <c r="H595" s="245">
        <v>55.139471145402375</v>
      </c>
    </row>
    <row r="596" spans="1:8">
      <c r="A596" s="86" t="str">
        <v>DAILY2</v>
      </c>
      <c r="B596" s="239">
        <v>595</v>
      </c>
      <c r="C596" s="86" t="s">
        <v>1355</v>
      </c>
      <c r="D596" s="241">
        <f>COUNTIF($C$1:$C596,C596)</f>
        <v>5</v>
      </c>
      <c r="E596" s="241" t="str">
        <f t="shared" si="29"/>
        <v>Daily Newspapers5</v>
      </c>
      <c r="F596" s="86" t="s">
        <v>1364</v>
      </c>
      <c r="G596" s="242">
        <v>9.4062500000000007E-2</v>
      </c>
      <c r="H596" s="245">
        <v>118.4373562778774</v>
      </c>
    </row>
    <row r="597" spans="1:8">
      <c r="A597" s="86" t="str">
        <v>DAILY1</v>
      </c>
      <c r="B597" s="239">
        <v>596</v>
      </c>
      <c r="C597" s="86" t="s">
        <v>1355</v>
      </c>
      <c r="D597" s="241">
        <f>COUNTIF($C$1:$C597,C597)</f>
        <v>6</v>
      </c>
      <c r="E597" s="241" t="str">
        <f t="shared" si="29"/>
        <v>Daily Newspapers6</v>
      </c>
      <c r="F597" s="86" t="s">
        <v>1366</v>
      </c>
      <c r="G597" s="242">
        <v>1.8374999999999999E-2</v>
      </c>
      <c r="H597" s="245">
        <v>104.0195218925713</v>
      </c>
    </row>
    <row r="598" spans="1:8">
      <c r="A598" s="86" t="str">
        <v>DAILY6</v>
      </c>
      <c r="B598" s="239">
        <v>597</v>
      </c>
      <c r="C598" s="86" t="s">
        <v>1355</v>
      </c>
      <c r="D598" s="241">
        <f>COUNTIF($C$1:$C598,C598)</f>
        <v>7</v>
      </c>
      <c r="E598" s="241" t="str">
        <f t="shared" si="29"/>
        <v>Daily Newspapers7</v>
      </c>
      <c r="F598" s="86" t="s">
        <v>1368</v>
      </c>
      <c r="G598" s="242">
        <v>4.3624999999999997E-2</v>
      </c>
      <c r="H598" s="245">
        <v>165.2671580839347</v>
      </c>
    </row>
    <row r="599" spans="1:8">
      <c r="A599" s="86" t="str">
        <v>DAILY8</v>
      </c>
      <c r="B599" s="239">
        <v>598</v>
      </c>
      <c r="C599" s="86" t="s">
        <v>1355</v>
      </c>
      <c r="D599" s="241">
        <f>COUNTIF($C$1:$C599,C599)</f>
        <v>8</v>
      </c>
      <c r="E599" s="241" t="str">
        <f t="shared" si="29"/>
        <v>Daily Newspapers8</v>
      </c>
      <c r="F599" s="86" t="s">
        <v>1370</v>
      </c>
      <c r="G599" s="242">
        <v>2.4335937500000002E-2</v>
      </c>
      <c r="H599" s="245">
        <v>125.05050749181676</v>
      </c>
    </row>
    <row r="600" spans="1:8">
      <c r="A600" s="86" t="str">
        <v>DAILY12</v>
      </c>
      <c r="B600" s="239">
        <v>599</v>
      </c>
      <c r="C600" s="86" t="s">
        <v>1355</v>
      </c>
      <c r="D600" s="241">
        <f>COUNTIF($C$1:$C600,C600)</f>
        <v>9</v>
      </c>
      <c r="E600" s="241" t="str">
        <f t="shared" si="29"/>
        <v>Daily Newspapers9</v>
      </c>
      <c r="F600" s="86" t="s">
        <v>1372</v>
      </c>
      <c r="G600" s="242">
        <v>4.9117187499999999E-2</v>
      </c>
      <c r="H600" s="245">
        <v>161.1582469824329</v>
      </c>
    </row>
    <row r="601" spans="1:8">
      <c r="A601" s="86" t="str">
        <v>MAGBIZEDU</v>
      </c>
      <c r="B601" s="239">
        <v>600</v>
      </c>
      <c r="C601" s="86" t="s">
        <v>1374</v>
      </c>
      <c r="D601" s="241">
        <f>COUNTIF($C$1:$C601,C601)</f>
        <v>1</v>
      </c>
      <c r="E601" s="241" t="str">
        <f t="shared" si="29"/>
        <v>Magazines Read1</v>
      </c>
      <c r="F601" s="86" t="s">
        <v>1375</v>
      </c>
      <c r="G601" s="242">
        <v>2.9023437499999995E-2</v>
      </c>
      <c r="H601" s="245">
        <v>113.77259842295375</v>
      </c>
    </row>
    <row r="602" spans="1:8">
      <c r="A602" s="86" t="str">
        <v>MAGCELEB</v>
      </c>
      <c r="B602" s="239">
        <v>601</v>
      </c>
      <c r="C602" s="86" t="s">
        <v>1374</v>
      </c>
      <c r="D602" s="241">
        <f>COUNTIF($C$1:$C602,C602)</f>
        <v>2</v>
      </c>
      <c r="E602" s="241" t="str">
        <f t="shared" si="29"/>
        <v>Magazines Read2</v>
      </c>
      <c r="F602" s="86" t="s">
        <v>1377</v>
      </c>
      <c r="G602" s="242">
        <v>1.8914062500000002E-2</v>
      </c>
      <c r="H602" s="245">
        <v>82.959070816537945</v>
      </c>
    </row>
    <row r="603" spans="1:8">
      <c r="A603" s="86" t="str">
        <v>MAGFASHION</v>
      </c>
      <c r="B603" s="239">
        <v>602</v>
      </c>
      <c r="C603" s="86" t="s">
        <v>1374</v>
      </c>
      <c r="D603" s="241">
        <f>COUNTIF($C$1:$C603,C603)</f>
        <v>3</v>
      </c>
      <c r="E603" s="241" t="str">
        <f t="shared" si="29"/>
        <v>Magazines Read3</v>
      </c>
      <c r="F603" s="86" t="s">
        <v>1379</v>
      </c>
      <c r="G603" s="242">
        <v>8.9921874999999984E-3</v>
      </c>
      <c r="H603" s="245">
        <v>75.491376496738624</v>
      </c>
    </row>
    <row r="604" spans="1:8">
      <c r="A604" s="86" t="str">
        <v>MAGCOOK</v>
      </c>
      <c r="B604" s="239">
        <v>603</v>
      </c>
      <c r="C604" s="86" t="s">
        <v>1374</v>
      </c>
      <c r="D604" s="241">
        <f>COUNTIF($C$1:$C604,C604)</f>
        <v>4</v>
      </c>
      <c r="E604" s="241" t="str">
        <f t="shared" si="29"/>
        <v>Magazines Read4</v>
      </c>
      <c r="F604" s="86" t="s">
        <v>1381</v>
      </c>
      <c r="G604" s="242">
        <v>8.3671875000000007E-2</v>
      </c>
      <c r="H604" s="245">
        <v>105.15043583956202</v>
      </c>
    </row>
    <row r="605" spans="1:8">
      <c r="A605" s="86" t="str">
        <v>MAGHEALTH</v>
      </c>
      <c r="B605" s="239">
        <v>604</v>
      </c>
      <c r="C605" s="86" t="s">
        <v>1374</v>
      </c>
      <c r="D605" s="241">
        <f>COUNTIF($C$1:$C605,C605)</f>
        <v>5</v>
      </c>
      <c r="E605" s="241" t="str">
        <f t="shared" si="29"/>
        <v>Magazines Read5</v>
      </c>
      <c r="F605" s="86" t="s">
        <v>1383</v>
      </c>
      <c r="G605" s="242">
        <v>2.0968750000000001E-2</v>
      </c>
      <c r="H605" s="245">
        <v>89.235339626607782</v>
      </c>
    </row>
    <row r="606" spans="1:8">
      <c r="A606" s="86" t="str">
        <v>MAGHOME</v>
      </c>
      <c r="B606" s="239">
        <v>605</v>
      </c>
      <c r="C606" s="86" t="s">
        <v>1374</v>
      </c>
      <c r="D606" s="241">
        <f>COUNTIF($C$1:$C606,C606)</f>
        <v>6</v>
      </c>
      <c r="E606" s="241" t="str">
        <f t="shared" si="29"/>
        <v>Magazines Read6</v>
      </c>
      <c r="F606" s="86" t="s">
        <v>1385</v>
      </c>
      <c r="G606" s="242">
        <v>4.5101562500000004E-2</v>
      </c>
      <c r="H606" s="245">
        <v>107.98537383085136</v>
      </c>
    </row>
    <row r="607" spans="1:8">
      <c r="A607" s="86" t="str">
        <v>MAGIT</v>
      </c>
      <c r="B607" s="239">
        <v>606</v>
      </c>
      <c r="C607" s="86" t="s">
        <v>1374</v>
      </c>
      <c r="D607" s="241">
        <f>COUNTIF($C$1:$C607,C607)</f>
        <v>7</v>
      </c>
      <c r="E607" s="241" t="str">
        <f t="shared" si="29"/>
        <v>Magazines Read7</v>
      </c>
      <c r="F607" s="86" t="s">
        <v>1387</v>
      </c>
      <c r="G607" s="242">
        <v>2.7328124999999998E-2</v>
      </c>
      <c r="H607" s="245">
        <v>98.832051446517482</v>
      </c>
    </row>
    <row r="608" spans="1:8">
      <c r="A608" s="86" t="str">
        <v>MAGMENSTYLE</v>
      </c>
      <c r="B608" s="239">
        <v>607</v>
      </c>
      <c r="C608" s="86" t="s">
        <v>1374</v>
      </c>
      <c r="D608" s="241">
        <f>COUNTIF($C$1:$C608,C608)</f>
        <v>8</v>
      </c>
      <c r="E608" s="241" t="str">
        <f t="shared" si="29"/>
        <v>Magazines Read8</v>
      </c>
      <c r="F608" s="86" t="s">
        <v>1389</v>
      </c>
      <c r="G608" s="242">
        <v>2.7023437500000004E-2</v>
      </c>
      <c r="H608" s="245">
        <v>90.420824259982865</v>
      </c>
    </row>
    <row r="609" spans="1:8">
      <c r="A609" s="86" t="str">
        <v>MAGMOTOR</v>
      </c>
      <c r="B609" s="239">
        <v>608</v>
      </c>
      <c r="C609" s="86" t="s">
        <v>1374</v>
      </c>
      <c r="D609" s="241">
        <f>COUNTIF($C$1:$C609,C609)</f>
        <v>9</v>
      </c>
      <c r="E609" s="241" t="str">
        <f t="shared" si="29"/>
        <v>Magazines Read9</v>
      </c>
      <c r="F609" s="86" t="s">
        <v>1391</v>
      </c>
      <c r="G609" s="242">
        <v>2.7023437500000001E-2</v>
      </c>
      <c r="H609" s="245">
        <v>100.40995839682864</v>
      </c>
    </row>
    <row r="610" spans="1:8">
      <c r="A610" s="86" t="str">
        <v>MAGMUSICFILM</v>
      </c>
      <c r="B610" s="239">
        <v>609</v>
      </c>
      <c r="C610" s="86" t="s">
        <v>1374</v>
      </c>
      <c r="D610" s="241">
        <f>COUNTIF($C$1:$C610,C610)</f>
        <v>10</v>
      </c>
      <c r="E610" s="241" t="str">
        <f t="shared" si="29"/>
        <v>Magazines Read10</v>
      </c>
      <c r="F610" s="86" t="s">
        <v>1393</v>
      </c>
      <c r="G610" s="242">
        <v>1.8281250000000002E-2</v>
      </c>
      <c r="H610" s="245">
        <v>84.776573181583842</v>
      </c>
    </row>
    <row r="611" spans="1:8">
      <c r="A611" s="86" t="str">
        <v>MAGSPORT</v>
      </c>
      <c r="B611" s="239">
        <v>610</v>
      </c>
      <c r="C611" s="86" t="s">
        <v>1374</v>
      </c>
      <c r="D611" s="241">
        <f>COUNTIF($C$1:$C611,C611)</f>
        <v>11</v>
      </c>
      <c r="E611" s="241" t="str">
        <f t="shared" si="29"/>
        <v>Magazines Read11</v>
      </c>
      <c r="F611" s="86" t="s">
        <v>1395</v>
      </c>
      <c r="G611" s="242">
        <v>2.0796875000000003E-2</v>
      </c>
      <c r="H611" s="245">
        <v>91.020997107666673</v>
      </c>
    </row>
    <row r="612" spans="1:8">
      <c r="A612" s="86" t="str">
        <v>MAGTRAVEL</v>
      </c>
      <c r="B612" s="239">
        <v>611</v>
      </c>
      <c r="C612" s="86" t="s">
        <v>1374</v>
      </c>
      <c r="D612" s="241">
        <f>COUNTIF($C$1:$C612,C612)</f>
        <v>12</v>
      </c>
      <c r="E612" s="241" t="str">
        <f t="shared" si="29"/>
        <v>Magazines Read12</v>
      </c>
      <c r="F612" s="86" t="s">
        <v>1397</v>
      </c>
      <c r="G612" s="242">
        <v>6.9210937500000014E-2</v>
      </c>
      <c r="H612" s="245">
        <v>126.22645748684396</v>
      </c>
    </row>
    <row r="613" spans="1:8">
      <c r="A613" s="86" t="str">
        <v>MAGTV</v>
      </c>
      <c r="B613" s="239">
        <v>612</v>
      </c>
      <c r="C613" s="86" t="s">
        <v>1374</v>
      </c>
      <c r="D613" s="241">
        <f>COUNTIF($C$1:$C613,C613)</f>
        <v>13</v>
      </c>
      <c r="E613" s="241" t="str">
        <f t="shared" si="29"/>
        <v>Magazines Read13</v>
      </c>
      <c r="F613" s="86" t="s">
        <v>1399</v>
      </c>
      <c r="G613" s="242">
        <v>0.13343750000000001</v>
      </c>
      <c r="H613" s="245">
        <v>92.313843250169072</v>
      </c>
    </row>
    <row r="614" spans="1:8">
      <c r="A614" s="86" t="str">
        <v>MAGWOMEN</v>
      </c>
      <c r="B614" s="239">
        <v>613</v>
      </c>
      <c r="C614" s="86" t="s">
        <v>1374</v>
      </c>
      <c r="D614" s="241">
        <f>COUNTIF($C$1:$C614,C614)</f>
        <v>14</v>
      </c>
      <c r="E614" s="241" t="str">
        <f t="shared" si="29"/>
        <v>Magazines Read14</v>
      </c>
      <c r="F614" s="86" t="s">
        <v>1401</v>
      </c>
      <c r="G614" s="242">
        <v>8.0804687500000014E-2</v>
      </c>
      <c r="H614" s="245">
        <v>85.603139756919404</v>
      </c>
    </row>
    <row r="615" spans="1:8">
      <c r="A615" s="86" t="str">
        <v>MAGWOMENGLOSS</v>
      </c>
      <c r="B615" s="239">
        <v>614</v>
      </c>
      <c r="C615" s="86" t="s">
        <v>1374</v>
      </c>
      <c r="D615" s="241">
        <f>COUNTIF($C$1:$C615,C615)</f>
        <v>15</v>
      </c>
      <c r="E615" s="241" t="str">
        <f t="shared" si="29"/>
        <v>Magazines Read15</v>
      </c>
      <c r="F615" s="86" t="s">
        <v>1403</v>
      </c>
      <c r="G615" s="242">
        <v>3.84609375E-2</v>
      </c>
      <c r="H615" s="245">
        <v>104.14904103046305</v>
      </c>
    </row>
    <row r="616" spans="1:8">
      <c r="A616" s="86" t="str">
        <v>CHARITY1</v>
      </c>
      <c r="B616" s="239">
        <v>615</v>
      </c>
      <c r="C616" s="86" t="s">
        <v>1405</v>
      </c>
      <c r="D616" s="241">
        <f>COUNTIF($C$1:$C616,C616)</f>
        <v>1</v>
      </c>
      <c r="E616" s="241" t="str">
        <f t="shared" si="29"/>
        <v>Charities1</v>
      </c>
      <c r="F616" s="86" t="s">
        <v>1406</v>
      </c>
      <c r="G616" s="242">
        <v>0.14508593749999998</v>
      </c>
      <c r="H616" s="245">
        <v>105.01626823649002</v>
      </c>
    </row>
    <row r="617" spans="1:8">
      <c r="A617" s="86" t="str">
        <v>CHARITY2</v>
      </c>
      <c r="B617" s="239">
        <v>616</v>
      </c>
      <c r="C617" s="86" t="s">
        <v>1405</v>
      </c>
      <c r="D617" s="241">
        <f>COUNTIF($C$1:$C617,C617)</f>
        <v>2</v>
      </c>
      <c r="E617" s="241" t="str">
        <f t="shared" si="29"/>
        <v>Charities2</v>
      </c>
      <c r="F617" s="86" t="s">
        <v>1408</v>
      </c>
      <c r="G617" s="242">
        <v>0.1342890625</v>
      </c>
      <c r="H617" s="245">
        <v>106.76267786531083</v>
      </c>
    </row>
    <row r="618" spans="1:8">
      <c r="A618" s="86" t="str">
        <v>CHARITY3</v>
      </c>
      <c r="B618" s="239">
        <v>617</v>
      </c>
      <c r="C618" s="86" t="s">
        <v>1405</v>
      </c>
      <c r="D618" s="241">
        <f>COUNTIF($C$1:$C618,C618)</f>
        <v>3</v>
      </c>
      <c r="E618" s="241" t="str">
        <f t="shared" si="29"/>
        <v>Charities3</v>
      </c>
      <c r="F618" s="86" t="s">
        <v>1410</v>
      </c>
      <c r="G618" s="242">
        <v>4.2265625000000001E-2</v>
      </c>
      <c r="H618" s="245">
        <v>99.917366074778329</v>
      </c>
    </row>
    <row r="619" spans="1:8">
      <c r="A619" s="86" t="str">
        <v>CHARITY5</v>
      </c>
      <c r="B619" s="239">
        <v>618</v>
      </c>
      <c r="C619" s="86" t="s">
        <v>1405</v>
      </c>
      <c r="D619" s="241">
        <f>COUNTIF($C$1:$C619,C619)</f>
        <v>4</v>
      </c>
      <c r="E619" s="241" t="str">
        <f t="shared" si="29"/>
        <v>Charities4</v>
      </c>
      <c r="F619" s="86" t="s">
        <v>1412</v>
      </c>
      <c r="G619" s="242">
        <v>6.7546875000000006E-2</v>
      </c>
      <c r="H619" s="245">
        <v>104.5052010476531</v>
      </c>
    </row>
    <row r="620" spans="1:8">
      <c r="A620" s="86" t="str">
        <v>CHARITY7</v>
      </c>
      <c r="B620" s="239">
        <v>619</v>
      </c>
      <c r="C620" s="86" t="s">
        <v>1405</v>
      </c>
      <c r="D620" s="241">
        <f>COUNTIF($C$1:$C620,C620)</f>
        <v>5</v>
      </c>
      <c r="E620" s="241" t="str">
        <f t="shared" si="29"/>
        <v>Charities5</v>
      </c>
      <c r="F620" s="86" t="s">
        <v>1414</v>
      </c>
      <c r="G620" s="242">
        <v>0.27988281250000002</v>
      </c>
      <c r="H620" s="245">
        <v>112.49326305652309</v>
      </c>
    </row>
    <row r="621" spans="1:8">
      <c r="A621" s="86" t="str">
        <v>CHARITY8</v>
      </c>
      <c r="B621" s="239">
        <v>620</v>
      </c>
      <c r="C621" s="86" t="s">
        <v>1405</v>
      </c>
      <c r="D621" s="241">
        <f>COUNTIF($C$1:$C621,C621)</f>
        <v>6</v>
      </c>
      <c r="E621" s="241" t="str">
        <f t="shared" si="29"/>
        <v>Charities6</v>
      </c>
      <c r="F621" s="86" t="s">
        <v>1416</v>
      </c>
      <c r="G621" s="242">
        <v>4.9273437500000003E-2</v>
      </c>
      <c r="H621" s="245">
        <v>127.94044535204145</v>
      </c>
    </row>
    <row r="622" spans="1:8">
      <c r="A622" s="86" t="str">
        <v>CHARITY11</v>
      </c>
      <c r="B622" s="239">
        <v>621</v>
      </c>
      <c r="C622" s="86" t="s">
        <v>1405</v>
      </c>
      <c r="D622" s="241">
        <f>COUNTIF($C$1:$C622,C622)</f>
        <v>7</v>
      </c>
      <c r="E622" s="241" t="str">
        <f t="shared" si="29"/>
        <v>Charities7</v>
      </c>
      <c r="F622" s="86" t="s">
        <v>1418</v>
      </c>
      <c r="G622" s="242">
        <v>0.3203359375</v>
      </c>
      <c r="H622" s="245">
        <v>107.97918065510008</v>
      </c>
    </row>
    <row r="623" spans="1:8">
      <c r="A623" s="86" t="str">
        <v>CHARITY13</v>
      </c>
      <c r="B623" s="239">
        <v>622</v>
      </c>
      <c r="C623" s="86" t="s">
        <v>1405</v>
      </c>
      <c r="D623" s="241">
        <f>COUNTIF($C$1:$C623,C623)</f>
        <v>8</v>
      </c>
      <c r="E623" s="241" t="str">
        <f t="shared" si="29"/>
        <v>Charities8</v>
      </c>
      <c r="F623" s="86" t="s">
        <v>1420</v>
      </c>
      <c r="G623" s="242">
        <v>3.3070312500000004E-2</v>
      </c>
      <c r="H623" s="245">
        <v>108.13981598303303</v>
      </c>
    </row>
    <row r="624" spans="1:8">
      <c r="A624" s="86" t="str">
        <v>CHARITY15</v>
      </c>
      <c r="B624" s="239">
        <v>623</v>
      </c>
      <c r="C624" s="86" t="s">
        <v>1405</v>
      </c>
      <c r="D624" s="241">
        <f>COUNTIF($C$1:$C624,C624)</f>
        <v>9</v>
      </c>
      <c r="E624" s="241" t="str">
        <f t="shared" si="29"/>
        <v>Charities9</v>
      </c>
      <c r="F624" s="86" t="s">
        <v>1422</v>
      </c>
      <c r="G624" s="242">
        <v>9.4195312500000003E-2</v>
      </c>
      <c r="H624" s="245">
        <v>100.1677024600987</v>
      </c>
    </row>
    <row r="625" spans="1:8">
      <c r="A625" s="86" t="str">
        <v>CHARITY10</v>
      </c>
      <c r="B625" s="239">
        <v>624</v>
      </c>
      <c r="C625" s="86" t="s">
        <v>1405</v>
      </c>
      <c r="D625" s="241">
        <f>COUNTIF($C$1:$C625,C625)</f>
        <v>10</v>
      </c>
      <c r="E625" s="241" t="str">
        <f t="shared" si="29"/>
        <v>Charities10</v>
      </c>
      <c r="F625" s="86" t="s">
        <v>1424</v>
      </c>
      <c r="G625" s="242">
        <v>0.29681249999999998</v>
      </c>
      <c r="H625" s="245">
        <v>114.85239592259433</v>
      </c>
    </row>
    <row r="626" spans="1:8">
      <c r="A626" s="86" t="str">
        <v>INTERESTS1</v>
      </c>
      <c r="B626" s="239">
        <v>625</v>
      </c>
      <c r="C626" s="86" t="s">
        <v>1426</v>
      </c>
      <c r="D626" s="241">
        <f>COUNTIF($C$1:$C626,C626)</f>
        <v>1</v>
      </c>
      <c r="E626" s="241" t="str">
        <f t="shared" si="29"/>
        <v>Interests &amp; Hobbies1</v>
      </c>
      <c r="F626" s="86" t="s">
        <v>1427</v>
      </c>
      <c r="G626" s="242">
        <v>2.44765625E-2</v>
      </c>
      <c r="H626" s="245">
        <v>86.780249736839238</v>
      </c>
    </row>
    <row r="627" spans="1:8">
      <c r="A627" s="86" t="str">
        <v>INTERESTS4</v>
      </c>
      <c r="B627" s="239">
        <v>626</v>
      </c>
      <c r="C627" s="86" t="s">
        <v>1426</v>
      </c>
      <c r="D627" s="241">
        <f>COUNTIF($C$1:$C627,C627)</f>
        <v>2</v>
      </c>
      <c r="E627" s="241" t="str">
        <f t="shared" si="29"/>
        <v>Interests &amp; Hobbies2</v>
      </c>
      <c r="F627" s="86" t="s">
        <v>1429</v>
      </c>
      <c r="G627" s="242">
        <v>0.20746874999999998</v>
      </c>
      <c r="H627" s="245">
        <v>116.89114442484392</v>
      </c>
    </row>
    <row r="628" spans="1:8">
      <c r="A628" s="86" t="str">
        <v>INTERESTS5</v>
      </c>
      <c r="B628" s="239">
        <v>627</v>
      </c>
      <c r="C628" s="86" t="s">
        <v>1426</v>
      </c>
      <c r="D628" s="241">
        <f>COUNTIF($C$1:$C628,C628)</f>
        <v>3</v>
      </c>
      <c r="E628" s="241" t="str">
        <f t="shared" si="29"/>
        <v>Interests &amp; Hobbies3</v>
      </c>
      <c r="F628" s="86" t="s">
        <v>1431</v>
      </c>
      <c r="G628" s="242">
        <v>0.30827343750000002</v>
      </c>
      <c r="H628" s="245">
        <v>103.88900936127186</v>
      </c>
    </row>
    <row r="629" spans="1:8">
      <c r="A629" s="86" t="str">
        <v>INTERESTS6</v>
      </c>
      <c r="B629" s="239">
        <v>628</v>
      </c>
      <c r="C629" s="86" t="s">
        <v>1426</v>
      </c>
      <c r="D629" s="241">
        <f>COUNTIF($C$1:$C629,C629)</f>
        <v>4</v>
      </c>
      <c r="E629" s="241" t="str">
        <f t="shared" si="29"/>
        <v>Interests &amp; Hobbies4</v>
      </c>
      <c r="F629" s="86" t="s">
        <v>1433</v>
      </c>
      <c r="G629" s="242">
        <v>0.38927343749999999</v>
      </c>
      <c r="H629" s="245">
        <v>106.97311068303283</v>
      </c>
    </row>
    <row r="630" spans="1:8">
      <c r="A630" s="86" t="str">
        <v>INTERESTS9</v>
      </c>
      <c r="B630" s="239">
        <v>629</v>
      </c>
      <c r="C630" s="86" t="s">
        <v>1426</v>
      </c>
      <c r="D630" s="241">
        <f>COUNTIF($C$1:$C630,C630)</f>
        <v>5</v>
      </c>
      <c r="E630" s="241" t="str">
        <f t="shared" si="29"/>
        <v>Interests &amp; Hobbies5</v>
      </c>
      <c r="F630" s="86" t="s">
        <v>1435</v>
      </c>
      <c r="G630" s="242">
        <v>0.26083593749999995</v>
      </c>
      <c r="H630" s="245">
        <v>107.27308265512761</v>
      </c>
    </row>
    <row r="631" spans="1:8">
      <c r="A631" s="86" t="str">
        <v>INTERESTS55</v>
      </c>
      <c r="B631" s="239">
        <v>630</v>
      </c>
      <c r="C631" s="86" t="s">
        <v>1426</v>
      </c>
      <c r="D631" s="241">
        <f>COUNTIF($C$1:$C631,C631)</f>
        <v>6</v>
      </c>
      <c r="E631" s="241" t="str">
        <f t="shared" si="29"/>
        <v>Interests &amp; Hobbies6</v>
      </c>
      <c r="F631" s="86" t="s">
        <v>1437</v>
      </c>
      <c r="G631" s="242">
        <v>0.22053125000000001</v>
      </c>
      <c r="H631" s="245">
        <v>108.5157355761074</v>
      </c>
    </row>
    <row r="632" spans="1:8">
      <c r="A632" s="86" t="str">
        <v>INTERESTS10</v>
      </c>
      <c r="B632" s="239">
        <v>631</v>
      </c>
      <c r="C632" s="86" t="s">
        <v>1426</v>
      </c>
      <c r="D632" s="241">
        <f>COUNTIF($C$1:$C632,C632)</f>
        <v>7</v>
      </c>
      <c r="E632" s="241" t="str">
        <f t="shared" si="29"/>
        <v>Interests &amp; Hobbies7</v>
      </c>
      <c r="F632" s="86" t="s">
        <v>1439</v>
      </c>
      <c r="G632" s="242">
        <v>0.48939062500000002</v>
      </c>
      <c r="H632" s="245">
        <v>109.44772793675304</v>
      </c>
    </row>
    <row r="633" spans="1:8">
      <c r="A633" s="86" t="str">
        <v>INTERESTS12</v>
      </c>
      <c r="B633" s="239">
        <v>632</v>
      </c>
      <c r="C633" s="86" t="s">
        <v>1426</v>
      </c>
      <c r="D633" s="241">
        <f>COUNTIF($C$1:$C633,C633)</f>
        <v>8</v>
      </c>
      <c r="E633" s="241" t="str">
        <f t="shared" si="29"/>
        <v>Interests &amp; Hobbies8</v>
      </c>
      <c r="F633" s="86" t="s">
        <v>1441</v>
      </c>
      <c r="G633" s="242">
        <v>0.38379687499999998</v>
      </c>
      <c r="H633" s="245">
        <v>112.57265487498699</v>
      </c>
    </row>
    <row r="634" spans="1:8">
      <c r="A634" s="86" t="str">
        <v>INTERESTS17</v>
      </c>
      <c r="B634" s="239">
        <v>633</v>
      </c>
      <c r="C634" s="86" t="s">
        <v>1426</v>
      </c>
      <c r="D634" s="241">
        <f>COUNTIF($C$1:$C634,C634)</f>
        <v>9</v>
      </c>
      <c r="E634" s="241" t="str">
        <f t="shared" si="29"/>
        <v>Interests &amp; Hobbies9</v>
      </c>
      <c r="F634" s="86" t="s">
        <v>1443</v>
      </c>
      <c r="G634" s="242">
        <v>0.41019531250000002</v>
      </c>
      <c r="H634" s="245">
        <v>108.58454351303767</v>
      </c>
    </row>
    <row r="635" spans="1:8">
      <c r="A635" s="86" t="str">
        <v>INTERESTS43</v>
      </c>
      <c r="B635" s="239">
        <v>634</v>
      </c>
      <c r="C635" s="86" t="s">
        <v>1426</v>
      </c>
      <c r="D635" s="241">
        <f>COUNTIF($C$1:$C635,C635)</f>
        <v>10</v>
      </c>
      <c r="E635" s="241" t="str">
        <f t="shared" si="29"/>
        <v>Interests &amp; Hobbies10</v>
      </c>
      <c r="F635" s="86" t="s">
        <v>1445</v>
      </c>
      <c r="G635" s="242">
        <v>5.1671874999999999E-2</v>
      </c>
      <c r="H635" s="245">
        <v>75.965838861366066</v>
      </c>
    </row>
    <row r="636" spans="1:8">
      <c r="A636" s="86" t="str">
        <v>INTERESTS18</v>
      </c>
      <c r="B636" s="239">
        <v>635</v>
      </c>
      <c r="C636" s="86" t="s">
        <v>1426</v>
      </c>
      <c r="D636" s="241">
        <f>COUNTIF($C$1:$C636,C636)</f>
        <v>11</v>
      </c>
      <c r="E636" s="241" t="str">
        <f t="shared" si="29"/>
        <v>Interests &amp; Hobbies11</v>
      </c>
      <c r="F636" s="86" t="s">
        <v>1447</v>
      </c>
      <c r="G636" s="242">
        <v>0.36286718750000002</v>
      </c>
      <c r="H636" s="245">
        <v>105.34963788011854</v>
      </c>
    </row>
    <row r="637" spans="1:8">
      <c r="A637" s="86" t="str">
        <v>INTERESTS19</v>
      </c>
      <c r="B637" s="239">
        <v>636</v>
      </c>
      <c r="C637" s="86" t="s">
        <v>1426</v>
      </c>
      <c r="D637" s="241">
        <f>COUNTIF($C$1:$C637,C637)</f>
        <v>12</v>
      </c>
      <c r="E637" s="241" t="str">
        <f t="shared" si="29"/>
        <v>Interests &amp; Hobbies12</v>
      </c>
      <c r="F637" s="86" t="s">
        <v>1449</v>
      </c>
      <c r="G637" s="242">
        <v>4.3382812499999993E-2</v>
      </c>
      <c r="H637" s="245">
        <v>140.30077915967078</v>
      </c>
    </row>
    <row r="638" spans="1:8">
      <c r="A638" s="86" t="str">
        <v>INTERESTS44</v>
      </c>
      <c r="B638" s="239">
        <v>637</v>
      </c>
      <c r="C638" s="86" t="s">
        <v>1426</v>
      </c>
      <c r="D638" s="241">
        <f>COUNTIF($C$1:$C638,C638)</f>
        <v>13</v>
      </c>
      <c r="E638" s="241" t="str">
        <f t="shared" si="29"/>
        <v>Interests &amp; Hobbies13</v>
      </c>
      <c r="F638" s="86" t="s">
        <v>1451</v>
      </c>
      <c r="G638" s="242">
        <v>0.42262499999999997</v>
      </c>
      <c r="H638" s="245">
        <v>112.30192265813828</v>
      </c>
    </row>
    <row r="639" spans="1:8">
      <c r="A639" s="86" t="str">
        <v>INTERESTS21</v>
      </c>
      <c r="B639" s="239">
        <v>638</v>
      </c>
      <c r="C639" s="86" t="s">
        <v>1426</v>
      </c>
      <c r="D639" s="241">
        <f>COUNTIF($C$1:$C639,C639)</f>
        <v>14</v>
      </c>
      <c r="E639" s="241" t="str">
        <f t="shared" si="29"/>
        <v>Interests &amp; Hobbies14</v>
      </c>
      <c r="F639" s="86" t="s">
        <v>1453</v>
      </c>
      <c r="G639" s="242">
        <v>0.23742968749999999</v>
      </c>
      <c r="H639" s="245">
        <v>120.51317633718553</v>
      </c>
    </row>
    <row r="640" spans="1:8">
      <c r="A640" s="86" t="str">
        <v>INTERESTS47</v>
      </c>
      <c r="B640" s="239">
        <v>639</v>
      </c>
      <c r="C640" s="86" t="s">
        <v>1426</v>
      </c>
      <c r="D640" s="241">
        <f>COUNTIF($C$1:$C640,C640)</f>
        <v>15</v>
      </c>
      <c r="E640" s="241" t="str">
        <f t="shared" si="29"/>
        <v>Interests &amp; Hobbies15</v>
      </c>
      <c r="F640" s="86" t="s">
        <v>1455</v>
      </c>
      <c r="G640" s="242">
        <v>5.903125E-2</v>
      </c>
      <c r="H640" s="245">
        <v>114.15567214255388</v>
      </c>
    </row>
    <row r="641" spans="1:8">
      <c r="A641" s="86" t="str">
        <v>INTERESTS48</v>
      </c>
      <c r="B641" s="239">
        <v>640</v>
      </c>
      <c r="C641" s="86" t="s">
        <v>1426</v>
      </c>
      <c r="D641" s="241">
        <f>COUNTIF($C$1:$C641,C641)</f>
        <v>16</v>
      </c>
      <c r="E641" s="241" t="str">
        <f t="shared" si="29"/>
        <v>Interests &amp; Hobbies16</v>
      </c>
      <c r="F641" s="86" t="s">
        <v>1457</v>
      </c>
      <c r="G641" s="242">
        <v>0.47766406250000004</v>
      </c>
      <c r="H641" s="245">
        <v>100.20163218465758</v>
      </c>
    </row>
    <row r="642" spans="1:8">
      <c r="A642" s="86" t="str">
        <v>INTERESTS28</v>
      </c>
      <c r="B642" s="239">
        <v>641</v>
      </c>
      <c r="C642" s="86" t="s">
        <v>1426</v>
      </c>
      <c r="D642" s="241">
        <f>COUNTIF($C$1:$C642,C642)</f>
        <v>17</v>
      </c>
      <c r="E642" s="241" t="str">
        <f t="shared" si="29"/>
        <v>Interests &amp; Hobbies17</v>
      </c>
      <c r="F642" s="86" t="s">
        <v>1459</v>
      </c>
      <c r="G642" s="242">
        <v>0.39847656250000008</v>
      </c>
      <c r="H642" s="245">
        <v>109.81303064088286</v>
      </c>
    </row>
    <row r="643" spans="1:8">
      <c r="A643" s="86" t="str">
        <v>INTERESTS29</v>
      </c>
      <c r="B643" s="239">
        <v>642</v>
      </c>
      <c r="C643" s="86" t="s">
        <v>1426</v>
      </c>
      <c r="D643" s="241">
        <f>COUNTIF($C$1:$C643,C643)</f>
        <v>18</v>
      </c>
      <c r="E643" s="241" t="str">
        <f t="shared" ref="E643:E706" si="30">C643&amp;D643</f>
        <v>Interests &amp; Hobbies18</v>
      </c>
      <c r="F643" s="86" t="s">
        <v>1461</v>
      </c>
      <c r="G643" s="242">
        <v>0.42361718749999999</v>
      </c>
      <c r="H643" s="245">
        <v>100.55545288708939</v>
      </c>
    </row>
    <row r="644" spans="1:8">
      <c r="A644" s="86" t="str">
        <v>INTERESTS51</v>
      </c>
      <c r="B644" s="239">
        <v>643</v>
      </c>
      <c r="C644" s="86" t="s">
        <v>1426</v>
      </c>
      <c r="D644" s="241">
        <f>COUNTIF($C$1:$C644,C644)</f>
        <v>19</v>
      </c>
      <c r="E644" s="241" t="str">
        <f t="shared" si="30"/>
        <v>Interests &amp; Hobbies19</v>
      </c>
      <c r="F644" s="86" t="s">
        <v>1399</v>
      </c>
      <c r="G644" s="242">
        <v>0.48950781250000008</v>
      </c>
      <c r="H644" s="245">
        <v>95.76519533087415</v>
      </c>
    </row>
    <row r="645" spans="1:8">
      <c r="A645" s="86" t="str">
        <v>INTERESTS52</v>
      </c>
      <c r="B645" s="239">
        <v>644</v>
      </c>
      <c r="C645" s="86" t="s">
        <v>1426</v>
      </c>
      <c r="D645" s="241">
        <f>COUNTIF($C$1:$C645,C645)</f>
        <v>20</v>
      </c>
      <c r="E645" s="241" t="str">
        <f t="shared" si="30"/>
        <v>Interests &amp; Hobbies20</v>
      </c>
      <c r="F645" s="86" t="s">
        <v>1464</v>
      </c>
      <c r="G645" s="242">
        <v>0.18789843750000002</v>
      </c>
      <c r="H645" s="245">
        <v>107.44745372492237</v>
      </c>
    </row>
    <row r="646" spans="1:8">
      <c r="A646" s="86" t="str">
        <v>holdest6</v>
      </c>
      <c r="B646" s="239">
        <v>645</v>
      </c>
      <c r="C646" s="86" t="s">
        <v>1466</v>
      </c>
      <c r="D646" s="241">
        <f>COUNTIF($C$1:$C646,C646)</f>
        <v>1</v>
      </c>
      <c r="E646" s="241" t="str">
        <f t="shared" si="30"/>
        <v>Holiday Destination/Type1</v>
      </c>
      <c r="F646" s="86" t="s">
        <v>1467</v>
      </c>
      <c r="G646" s="242">
        <v>0.60048437499999996</v>
      </c>
      <c r="H646" s="245">
        <v>103.51778965158007</v>
      </c>
    </row>
    <row r="647" spans="1:8">
      <c r="A647" s="86" t="str">
        <v>holdest1</v>
      </c>
      <c r="B647" s="239">
        <v>646</v>
      </c>
      <c r="C647" s="86" t="s">
        <v>1466</v>
      </c>
      <c r="D647" s="241">
        <f>COUNTIF($C$1:$C647,C647)</f>
        <v>2</v>
      </c>
      <c r="E647" s="241" t="str">
        <f t="shared" si="30"/>
        <v>Holiday Destination/Type2</v>
      </c>
      <c r="F647" s="86" t="s">
        <v>1469</v>
      </c>
      <c r="G647" s="242">
        <v>4.4609374999999993E-2</v>
      </c>
      <c r="H647" s="245">
        <v>103.23042156277047</v>
      </c>
    </row>
    <row r="648" spans="1:8">
      <c r="A648" s="86" t="str">
        <v>holdest2</v>
      </c>
      <c r="B648" s="239">
        <v>647</v>
      </c>
      <c r="C648" s="86" t="s">
        <v>1466</v>
      </c>
      <c r="D648" s="241">
        <f>COUNTIF($C$1:$C648,C648)</f>
        <v>3</v>
      </c>
      <c r="E648" s="241" t="str">
        <f t="shared" si="30"/>
        <v>Holiday Destination/Type3</v>
      </c>
      <c r="F648" s="86" t="s">
        <v>1471</v>
      </c>
      <c r="G648" s="242">
        <v>0.11962499999999998</v>
      </c>
      <c r="H648" s="245">
        <v>115.86641252678898</v>
      </c>
    </row>
    <row r="649" spans="1:8">
      <c r="A649" s="86" t="str">
        <v>holdest3</v>
      </c>
      <c r="B649" s="239">
        <v>648</v>
      </c>
      <c r="C649" s="86" t="s">
        <v>1466</v>
      </c>
      <c r="D649" s="241">
        <f>COUNTIF($C$1:$C649,C649)</f>
        <v>4</v>
      </c>
      <c r="E649" s="241" t="str">
        <f t="shared" si="30"/>
        <v>Holiday Destination/Type4</v>
      </c>
      <c r="F649" s="86" t="s">
        <v>1473</v>
      </c>
      <c r="G649" s="242">
        <v>1.5093750000000001E-2</v>
      </c>
      <c r="H649" s="245">
        <v>135.12890390103476</v>
      </c>
    </row>
    <row r="650" spans="1:8">
      <c r="A650" s="86" t="str">
        <v>holdest4</v>
      </c>
      <c r="B650" s="239">
        <v>649</v>
      </c>
      <c r="C650" s="86" t="s">
        <v>1466</v>
      </c>
      <c r="D650" s="241">
        <f>COUNTIF($C$1:$C650,C650)</f>
        <v>5</v>
      </c>
      <c r="E650" s="241" t="str">
        <f t="shared" si="30"/>
        <v>Holiday Destination/Type5</v>
      </c>
      <c r="F650" s="86" t="s">
        <v>1475</v>
      </c>
      <c r="G650" s="242">
        <v>2.2765625000000001E-2</v>
      </c>
      <c r="H650" s="245">
        <v>122.2270794556886</v>
      </c>
    </row>
    <row r="651" spans="1:8">
      <c r="A651" s="86" t="str">
        <v>holdest5</v>
      </c>
      <c r="B651" s="239">
        <v>650</v>
      </c>
      <c r="C651" s="86" t="s">
        <v>1466</v>
      </c>
      <c r="D651" s="241">
        <f>COUNTIF($C$1:$C651,C651)</f>
        <v>6</v>
      </c>
      <c r="E651" s="241" t="str">
        <f t="shared" si="30"/>
        <v>Holiday Destination/Type6</v>
      </c>
      <c r="F651" s="86" t="s">
        <v>1477</v>
      </c>
      <c r="G651" s="242">
        <v>0.40145312499999997</v>
      </c>
      <c r="H651" s="245">
        <v>111.35944069592587</v>
      </c>
    </row>
    <row r="652" spans="1:8">
      <c r="A652" s="86" t="str">
        <v>holdest7</v>
      </c>
      <c r="B652" s="239">
        <v>651</v>
      </c>
      <c r="C652" s="86" t="s">
        <v>1466</v>
      </c>
      <c r="D652" s="241">
        <f>COUNTIF($C$1:$C652,C652)</f>
        <v>7</v>
      </c>
      <c r="E652" s="241" t="str">
        <f t="shared" si="30"/>
        <v>Holiday Destination/Type7</v>
      </c>
      <c r="F652" s="86" t="s">
        <v>1479</v>
      </c>
      <c r="G652" s="242">
        <v>0.24008593750000001</v>
      </c>
      <c r="H652" s="245">
        <v>108.02461613950656</v>
      </c>
    </row>
    <row r="653" spans="1:8">
      <c r="A653" s="86" t="str">
        <v>holdest8</v>
      </c>
      <c r="B653" s="239">
        <v>652</v>
      </c>
      <c r="C653" s="86" t="s">
        <v>1466</v>
      </c>
      <c r="D653" s="241">
        <f>COUNTIF($C$1:$C653,C653)</f>
        <v>8</v>
      </c>
      <c r="E653" s="241" t="str">
        <f t="shared" si="30"/>
        <v>Holiday Destination/Type8</v>
      </c>
      <c r="F653" s="86" t="s">
        <v>1481</v>
      </c>
      <c r="G653" s="242">
        <v>9.4906249999999998E-2</v>
      </c>
      <c r="H653" s="245">
        <v>126.98142111863011</v>
      </c>
    </row>
    <row r="654" spans="1:8">
      <c r="A654" s="86" t="str">
        <v>holtype1</v>
      </c>
      <c r="B654" s="239">
        <v>653</v>
      </c>
      <c r="C654" s="86" t="s">
        <v>1466</v>
      </c>
      <c r="D654" s="241">
        <f>COUNTIF($C$1:$C654,C654)</f>
        <v>9</v>
      </c>
      <c r="E654" s="241" t="str">
        <f t="shared" si="30"/>
        <v>Holiday Destination/Type9</v>
      </c>
      <c r="F654" s="86" t="s">
        <v>1483</v>
      </c>
      <c r="G654" s="242">
        <v>0.25858593750000003</v>
      </c>
      <c r="H654" s="245">
        <v>113.60750951253794</v>
      </c>
    </row>
    <row r="655" spans="1:8">
      <c r="A655" s="86" t="str">
        <v>holtype3</v>
      </c>
      <c r="B655" s="239">
        <v>654</v>
      </c>
      <c r="C655" s="86" t="s">
        <v>1466</v>
      </c>
      <c r="D655" s="241">
        <f>COUNTIF($C$1:$C655,C655)</f>
        <v>10</v>
      </c>
      <c r="E655" s="241" t="str">
        <f t="shared" si="30"/>
        <v>Holiday Destination/Type10</v>
      </c>
      <c r="F655" s="86" t="s">
        <v>1485</v>
      </c>
      <c r="G655" s="242">
        <v>3.85625E-2</v>
      </c>
      <c r="H655" s="245">
        <v>125.48973916519441</v>
      </c>
    </row>
    <row r="656" spans="1:8">
      <c r="A656" s="86" t="str">
        <v>holtype4</v>
      </c>
      <c r="B656" s="239">
        <v>655</v>
      </c>
      <c r="C656" s="86" t="s">
        <v>1466</v>
      </c>
      <c r="D656" s="241">
        <f>COUNTIF($C$1:$C656,C656)</f>
        <v>11</v>
      </c>
      <c r="E656" s="241" t="str">
        <f t="shared" si="30"/>
        <v>Holiday Destination/Type11</v>
      </c>
      <c r="F656" s="86" t="s">
        <v>1487</v>
      </c>
      <c r="G656" s="242">
        <v>0.20631250000000001</v>
      </c>
      <c r="H656" s="245">
        <v>102.36103898384827</v>
      </c>
    </row>
    <row r="657" spans="1:8">
      <c r="A657" s="86" t="str">
        <v>holtype6</v>
      </c>
      <c r="B657" s="239">
        <v>656</v>
      </c>
      <c r="C657" s="86" t="s">
        <v>1466</v>
      </c>
      <c r="D657" s="241">
        <f>COUNTIF($C$1:$C657,C657)</f>
        <v>12</v>
      </c>
      <c r="E657" s="241" t="str">
        <f t="shared" si="30"/>
        <v>Holiday Destination/Type12</v>
      </c>
      <c r="F657" s="86" t="s">
        <v>1489</v>
      </c>
      <c r="G657" s="242">
        <v>0.18067187499999998</v>
      </c>
      <c r="H657" s="245">
        <v>122.82043054690814</v>
      </c>
    </row>
    <row r="658" spans="1:8">
      <c r="A658" s="86" t="str">
        <v>car_enqc_app</v>
      </c>
      <c r="B658" s="239">
        <v>657</v>
      </c>
      <c r="C658" s="86" t="s">
        <v>1492</v>
      </c>
      <c r="D658" s="241">
        <f>COUNTIF($C$1:$C658,C658)</f>
        <v>1</v>
      </c>
      <c r="E658" s="241" t="str">
        <f t="shared" si="30"/>
        <v>Make enquiry on car dealership or manufacturer1</v>
      </c>
      <c r="F658" s="86" t="s">
        <v>1493</v>
      </c>
      <c r="G658" s="242">
        <v>0.13201562500000003</v>
      </c>
      <c r="H658" s="245">
        <v>91.375232653340404</v>
      </c>
    </row>
    <row r="659" spans="1:8">
      <c r="A659" s="86" t="str">
        <v>car_enqc_call</v>
      </c>
      <c r="B659" s="239">
        <v>658</v>
      </c>
      <c r="C659" s="86" t="s">
        <v>1492</v>
      </c>
      <c r="D659" s="241">
        <f>COUNTIF($C$1:$C659,C659)</f>
        <v>2</v>
      </c>
      <c r="E659" s="241" t="str">
        <f t="shared" si="30"/>
        <v>Make enquiry on car dealership or manufacturer2</v>
      </c>
      <c r="F659" s="86" t="s">
        <v>1495</v>
      </c>
      <c r="G659" s="242">
        <v>0.47449999999999998</v>
      </c>
      <c r="H659" s="245">
        <v>102.14442001392582</v>
      </c>
    </row>
    <row r="660" spans="1:8">
      <c r="A660" s="86" t="str">
        <v>car_enqc_email</v>
      </c>
      <c r="B660" s="239">
        <v>659</v>
      </c>
      <c r="C660" s="86" t="s">
        <v>1492</v>
      </c>
      <c r="D660" s="241">
        <f>COUNTIF($C$1:$C660,C660)</f>
        <v>3</v>
      </c>
      <c r="E660" s="241" t="str">
        <f t="shared" si="30"/>
        <v>Make enquiry on car dealership or manufacturer3</v>
      </c>
      <c r="F660" s="86" t="s">
        <v>1050</v>
      </c>
      <c r="G660" s="242">
        <v>0.32347656250000001</v>
      </c>
      <c r="H660" s="245">
        <v>99.140042433281536</v>
      </c>
    </row>
    <row r="661" spans="1:8">
      <c r="A661" s="86" t="str">
        <v>car_enqc_f2f</v>
      </c>
      <c r="B661" s="239">
        <v>660</v>
      </c>
      <c r="C661" s="86" t="s">
        <v>1492</v>
      </c>
      <c r="D661" s="241">
        <f>COUNTIF($C$1:$C661,C661)</f>
        <v>4</v>
      </c>
      <c r="E661" s="241" t="str">
        <f t="shared" si="30"/>
        <v>Make enquiry on car dealership or manufacturer4</v>
      </c>
      <c r="F661" s="86" t="s">
        <v>1498</v>
      </c>
      <c r="G661" s="242">
        <v>0.52302343750000002</v>
      </c>
      <c r="H661" s="245">
        <v>100.36481989994672</v>
      </c>
    </row>
    <row r="662" spans="1:8">
      <c r="A662" s="86" t="str">
        <v>car_enqc_mail</v>
      </c>
      <c r="B662" s="239">
        <v>661</v>
      </c>
      <c r="C662" s="86" t="s">
        <v>1492</v>
      </c>
      <c r="D662" s="241">
        <f>COUNTIF($C$1:$C662,C662)</f>
        <v>5</v>
      </c>
      <c r="E662" s="241" t="str">
        <f t="shared" si="30"/>
        <v>Make enquiry on car dealership or manufacturer5</v>
      </c>
      <c r="F662" s="86" t="s">
        <v>1500</v>
      </c>
      <c r="G662" s="242">
        <v>0.11647656249999999</v>
      </c>
      <c r="H662" s="245">
        <v>97.269317051342298</v>
      </c>
    </row>
    <row r="663" spans="1:8">
      <c r="A663" s="86" t="str">
        <v>car_enqc_txt</v>
      </c>
      <c r="B663" s="239">
        <v>662</v>
      </c>
      <c r="C663" s="86" t="s">
        <v>1492</v>
      </c>
      <c r="D663" s="241">
        <f>COUNTIF($C$1:$C663,C663)</f>
        <v>6</v>
      </c>
      <c r="E663" s="241" t="str">
        <f t="shared" si="30"/>
        <v>Make enquiry on car dealership or manufacturer6</v>
      </c>
      <c r="F663" s="86" t="s">
        <v>1502</v>
      </c>
      <c r="G663" s="242">
        <v>7.5914062500000004E-2</v>
      </c>
      <c r="H663" s="245">
        <v>84.149365665558165</v>
      </c>
    </row>
    <row r="664" spans="1:8">
      <c r="A664" s="86" t="str">
        <v>car_enqc_web</v>
      </c>
      <c r="B664" s="239">
        <v>663</v>
      </c>
      <c r="C664" s="86" t="s">
        <v>1492</v>
      </c>
      <c r="D664" s="241">
        <f>COUNTIF($C$1:$C664,C664)</f>
        <v>7</v>
      </c>
      <c r="E664" s="241" t="str">
        <f t="shared" si="30"/>
        <v>Make enquiry on car dealership or manufacturer7</v>
      </c>
      <c r="F664" s="86" t="s">
        <v>1504</v>
      </c>
      <c r="G664" s="242">
        <v>0.23753906249999995</v>
      </c>
      <c r="H664" s="245">
        <v>99.825977971553741</v>
      </c>
    </row>
    <row r="665" spans="1:8">
      <c r="A665" s="86" t="str">
        <v>car_sub_app</v>
      </c>
      <c r="B665" s="239">
        <v>664</v>
      </c>
      <c r="C665" s="86" t="s">
        <v>1506</v>
      </c>
      <c r="D665" s="241">
        <f>COUNTIF($C$1:$C665,C665)</f>
        <v>1</v>
      </c>
      <c r="E665" s="241" t="str">
        <f t="shared" si="30"/>
        <v>Submit info to cars dealership or manufacturer1</v>
      </c>
      <c r="F665" s="86" t="s">
        <v>1493</v>
      </c>
      <c r="G665" s="242">
        <v>0.1439609375</v>
      </c>
      <c r="H665" s="245">
        <v>86.293817084433527</v>
      </c>
    </row>
    <row r="666" spans="1:8">
      <c r="A666" s="86" t="str">
        <v>car_sub_call</v>
      </c>
      <c r="B666" s="239">
        <v>665</v>
      </c>
      <c r="C666" s="86" t="s">
        <v>1506</v>
      </c>
      <c r="D666" s="241">
        <f>COUNTIF($C$1:$C666,C666)</f>
        <v>2</v>
      </c>
      <c r="E666" s="241" t="str">
        <f t="shared" si="30"/>
        <v>Submit info to cars dealership or manufacturer2</v>
      </c>
      <c r="F666" s="86" t="s">
        <v>1495</v>
      </c>
      <c r="G666" s="242">
        <v>0.42465624999999996</v>
      </c>
      <c r="H666" s="245">
        <v>100.03212392114757</v>
      </c>
    </row>
    <row r="667" spans="1:8">
      <c r="A667" s="86" t="str">
        <v>car_sub_email</v>
      </c>
      <c r="B667" s="239">
        <v>666</v>
      </c>
      <c r="C667" s="86" t="s">
        <v>1506</v>
      </c>
      <c r="D667" s="241">
        <f>COUNTIF($C$1:$C667,C667)</f>
        <v>3</v>
      </c>
      <c r="E667" s="241" t="str">
        <f t="shared" si="30"/>
        <v>Submit info to cars dealership or manufacturer3</v>
      </c>
      <c r="F667" s="86" t="s">
        <v>1050</v>
      </c>
      <c r="G667" s="242">
        <v>0.2983046875</v>
      </c>
      <c r="H667" s="245">
        <v>99.537525835050275</v>
      </c>
    </row>
    <row r="668" spans="1:8">
      <c r="A668" s="86" t="str">
        <v>car_sub_f2f</v>
      </c>
      <c r="B668" s="239">
        <v>667</v>
      </c>
      <c r="C668" s="86" t="s">
        <v>1506</v>
      </c>
      <c r="D668" s="241">
        <f>COUNTIF($C$1:$C668,C668)</f>
        <v>4</v>
      </c>
      <c r="E668" s="241" t="str">
        <f t="shared" si="30"/>
        <v>Submit info to cars dealership or manufacturer4</v>
      </c>
      <c r="F668" s="86" t="s">
        <v>1498</v>
      </c>
      <c r="G668" s="242">
        <v>0.49264062499999994</v>
      </c>
      <c r="H668" s="245">
        <v>99.133262290446936</v>
      </c>
    </row>
    <row r="669" spans="1:8">
      <c r="A669" s="86" t="str">
        <v>car_sub_mail</v>
      </c>
      <c r="B669" s="239">
        <v>668</v>
      </c>
      <c r="C669" s="86" t="s">
        <v>1506</v>
      </c>
      <c r="D669" s="241">
        <f>COUNTIF($C$1:$C669,C669)</f>
        <v>5</v>
      </c>
      <c r="E669" s="241" t="str">
        <f t="shared" si="30"/>
        <v>Submit info to cars dealership or manufacturer5</v>
      </c>
      <c r="F669" s="86" t="s">
        <v>1500</v>
      </c>
      <c r="G669" s="242">
        <v>8.395312499999999E-2</v>
      </c>
      <c r="H669" s="245">
        <v>95.109132544222788</v>
      </c>
    </row>
    <row r="670" spans="1:8">
      <c r="A670" s="86" t="str">
        <v>car_sub_txt</v>
      </c>
      <c r="B670" s="239">
        <v>669</v>
      </c>
      <c r="C670" s="86" t="s">
        <v>1506</v>
      </c>
      <c r="D670" s="241">
        <f>COUNTIF($C$1:$C670,C670)</f>
        <v>6</v>
      </c>
      <c r="E670" s="241" t="str">
        <f t="shared" si="30"/>
        <v>Submit info to cars dealership or manufacturer6</v>
      </c>
      <c r="F670" s="86" t="s">
        <v>1502</v>
      </c>
      <c r="G670" s="242">
        <v>9.4531250000000011E-2</v>
      </c>
      <c r="H670" s="245">
        <v>90.160218672497479</v>
      </c>
    </row>
    <row r="671" spans="1:8">
      <c r="A671" s="86" t="str">
        <v>car_sub_web</v>
      </c>
      <c r="B671" s="239">
        <v>670</v>
      </c>
      <c r="C671" s="86" t="s">
        <v>1506</v>
      </c>
      <c r="D671" s="241">
        <f>COUNTIF($C$1:$C671,C671)</f>
        <v>7</v>
      </c>
      <c r="E671" s="241" t="str">
        <f t="shared" si="30"/>
        <v>Submit info to cars dealership or manufacturer7</v>
      </c>
      <c r="F671" s="86" t="s">
        <v>1504</v>
      </c>
      <c r="G671" s="242">
        <v>0.2962578125</v>
      </c>
      <c r="H671" s="245">
        <v>96.153679138147666</v>
      </c>
    </row>
    <row r="672" spans="1:8">
      <c r="A672" s="86" t="str">
        <v>car_mark_app</v>
      </c>
      <c r="B672" s="239">
        <v>671</v>
      </c>
      <c r="C672" s="86" t="s">
        <v>1514</v>
      </c>
      <c r="D672" s="241">
        <f>COUNTIF($C$1:$C672,C672)</f>
        <v>1</v>
      </c>
      <c r="E672" s="241" t="str">
        <f t="shared" si="30"/>
        <v>Get info/marketing from car dealership or manufacturer1</v>
      </c>
      <c r="F672" s="86" t="s">
        <v>1493</v>
      </c>
      <c r="G672" s="242">
        <v>0.12510937499999999</v>
      </c>
      <c r="H672" s="245">
        <v>90.142957833244566</v>
      </c>
    </row>
    <row r="673" spans="1:8">
      <c r="A673" s="86" t="str">
        <v>car_mark_call</v>
      </c>
      <c r="B673" s="239">
        <v>672</v>
      </c>
      <c r="C673" s="86" t="s">
        <v>1514</v>
      </c>
      <c r="D673" s="241">
        <f>COUNTIF($C$1:$C673,C673)</f>
        <v>2</v>
      </c>
      <c r="E673" s="241" t="str">
        <f t="shared" si="30"/>
        <v>Get info/marketing from car dealership or manufacturer2</v>
      </c>
      <c r="F673" s="86" t="s">
        <v>1495</v>
      </c>
      <c r="G673" s="242">
        <v>0.22829687500000001</v>
      </c>
      <c r="H673" s="245">
        <v>98.730830372633704</v>
      </c>
    </row>
    <row r="674" spans="1:8">
      <c r="A674" s="86" t="str">
        <v>car_mark_email</v>
      </c>
      <c r="B674" s="239">
        <v>673</v>
      </c>
      <c r="C674" s="86" t="s">
        <v>1514</v>
      </c>
      <c r="D674" s="241">
        <f>COUNTIF($C$1:$C674,C674)</f>
        <v>3</v>
      </c>
      <c r="E674" s="241" t="str">
        <f t="shared" si="30"/>
        <v>Get info/marketing from car dealership or manufacturer3</v>
      </c>
      <c r="F674" s="86" t="s">
        <v>1050</v>
      </c>
      <c r="G674" s="242">
        <v>0.23376562500000003</v>
      </c>
      <c r="H674" s="245">
        <v>95.900944695759478</v>
      </c>
    </row>
    <row r="675" spans="1:8">
      <c r="A675" s="86" t="str">
        <v>car_mark_f2f</v>
      </c>
      <c r="B675" s="239">
        <v>674</v>
      </c>
      <c r="C675" s="86" t="s">
        <v>1514</v>
      </c>
      <c r="D675" s="241">
        <f>COUNTIF($C$1:$C675,C675)</f>
        <v>4</v>
      </c>
      <c r="E675" s="241" t="str">
        <f t="shared" si="30"/>
        <v>Get info/marketing from car dealership or manufacturer4</v>
      </c>
      <c r="F675" s="86" t="s">
        <v>1498</v>
      </c>
      <c r="G675" s="242">
        <v>0.47774218750000003</v>
      </c>
      <c r="H675" s="245">
        <v>97.573104205196003</v>
      </c>
    </row>
    <row r="676" spans="1:8">
      <c r="A676" s="86" t="str">
        <v>car_mark_mail</v>
      </c>
      <c r="B676" s="239">
        <v>675</v>
      </c>
      <c r="C676" s="86" t="s">
        <v>1514</v>
      </c>
      <c r="D676" s="241">
        <f>COUNTIF($C$1:$C676,C676)</f>
        <v>5</v>
      </c>
      <c r="E676" s="241" t="str">
        <f t="shared" si="30"/>
        <v>Get info/marketing from car dealership or manufacturer5</v>
      </c>
      <c r="F676" s="86" t="s">
        <v>1500</v>
      </c>
      <c r="G676" s="242">
        <v>0.1558203125</v>
      </c>
      <c r="H676" s="245">
        <v>102.11565366532935</v>
      </c>
    </row>
    <row r="677" spans="1:8">
      <c r="A677" s="86" t="str">
        <v>car_mark_txt</v>
      </c>
      <c r="B677" s="239">
        <v>676</v>
      </c>
      <c r="C677" s="86" t="s">
        <v>1514</v>
      </c>
      <c r="D677" s="241">
        <f>COUNTIF($C$1:$C677,C677)</f>
        <v>6</v>
      </c>
      <c r="E677" s="241" t="str">
        <f t="shared" si="30"/>
        <v>Get info/marketing from car dealership or manufacturer6</v>
      </c>
      <c r="F677" s="86" t="s">
        <v>1502</v>
      </c>
      <c r="G677" s="242">
        <v>9.5468750000000005E-2</v>
      </c>
      <c r="H677" s="245">
        <v>95.24536353052514</v>
      </c>
    </row>
    <row r="678" spans="1:8">
      <c r="A678" s="86" t="str">
        <v>car_mark_web</v>
      </c>
      <c r="B678" s="239">
        <v>677</v>
      </c>
      <c r="C678" s="86" t="s">
        <v>1514</v>
      </c>
      <c r="D678" s="241">
        <f>COUNTIF($C$1:$C678,C678)</f>
        <v>7</v>
      </c>
      <c r="E678" s="241" t="str">
        <f t="shared" si="30"/>
        <v>Get info/marketing from car dealership or manufacturer7</v>
      </c>
      <c r="F678" s="86" t="s">
        <v>1504</v>
      </c>
      <c r="G678" s="242">
        <v>0.30671874999999998</v>
      </c>
      <c r="H678" s="245">
        <v>99.112507423510792</v>
      </c>
    </row>
    <row r="679" spans="1:8">
      <c r="A679" s="86" t="str">
        <v>car_res_app</v>
      </c>
      <c r="B679" s="239">
        <v>678</v>
      </c>
      <c r="C679" s="86" t="s">
        <v>1522</v>
      </c>
      <c r="D679" s="241">
        <f>COUNTIF($C$1:$C679,C679)</f>
        <v>1</v>
      </c>
      <c r="E679" s="241" t="str">
        <f t="shared" si="30"/>
        <v>Research car dealership or manufacturer1</v>
      </c>
      <c r="F679" s="86" t="s">
        <v>1493</v>
      </c>
      <c r="G679" s="242">
        <v>0.11802343749999999</v>
      </c>
      <c r="H679" s="245">
        <v>91.655631273043824</v>
      </c>
    </row>
    <row r="680" spans="1:8">
      <c r="A680" s="86" t="str">
        <v>car_res_call</v>
      </c>
      <c r="B680" s="239">
        <v>679</v>
      </c>
      <c r="C680" s="86" t="s">
        <v>1522</v>
      </c>
      <c r="D680" s="241">
        <f>COUNTIF($C$1:$C680,C680)</f>
        <v>2</v>
      </c>
      <c r="E680" s="241" t="str">
        <f t="shared" si="30"/>
        <v>Research car dealership or manufacturer2</v>
      </c>
      <c r="F680" s="86" t="s">
        <v>1495</v>
      </c>
      <c r="G680" s="242">
        <v>0.20938281250000002</v>
      </c>
      <c r="H680" s="245">
        <v>96.498306117895197</v>
      </c>
    </row>
    <row r="681" spans="1:8">
      <c r="A681" s="86" t="str">
        <v>car_res_email</v>
      </c>
      <c r="B681" s="239">
        <v>680</v>
      </c>
      <c r="C681" s="86" t="s">
        <v>1522</v>
      </c>
      <c r="D681" s="241">
        <f>COUNTIF($C$1:$C681,C681)</f>
        <v>3</v>
      </c>
      <c r="E681" s="241" t="str">
        <f t="shared" si="30"/>
        <v>Research car dealership or manufacturer3</v>
      </c>
      <c r="F681" s="86" t="s">
        <v>1050</v>
      </c>
      <c r="G681" s="242">
        <v>0.17268749999999999</v>
      </c>
      <c r="H681" s="245">
        <v>97.851670244718179</v>
      </c>
    </row>
    <row r="682" spans="1:8">
      <c r="A682" s="86" t="str">
        <v>car_res_f2f</v>
      </c>
      <c r="B682" s="239">
        <v>681</v>
      </c>
      <c r="C682" s="86" t="s">
        <v>1522</v>
      </c>
      <c r="D682" s="241">
        <f>COUNTIF($C$1:$C682,C682)</f>
        <v>4</v>
      </c>
      <c r="E682" s="241" t="str">
        <f t="shared" si="30"/>
        <v>Research car dealership or manufacturer4</v>
      </c>
      <c r="F682" s="86" t="s">
        <v>1498</v>
      </c>
      <c r="G682" s="242">
        <v>0.6761328124999999</v>
      </c>
      <c r="H682" s="245">
        <v>100.16243376694112</v>
      </c>
    </row>
    <row r="683" spans="1:8">
      <c r="A683" s="86" t="str">
        <v>car_res_mail</v>
      </c>
      <c r="B683" s="239">
        <v>682</v>
      </c>
      <c r="C683" s="86" t="s">
        <v>1522</v>
      </c>
      <c r="D683" s="241">
        <f>COUNTIF($C$1:$C683,C683)</f>
        <v>5</v>
      </c>
      <c r="E683" s="241" t="str">
        <f t="shared" si="30"/>
        <v>Research car dealership or manufacturer5</v>
      </c>
      <c r="F683" s="86" t="s">
        <v>1500</v>
      </c>
      <c r="G683" s="242">
        <v>7.50703125E-2</v>
      </c>
      <c r="H683" s="245">
        <v>89.115653546215938</v>
      </c>
    </row>
    <row r="684" spans="1:8">
      <c r="A684" s="86" t="str">
        <v>car_res_txt</v>
      </c>
      <c r="B684" s="239">
        <v>683</v>
      </c>
      <c r="C684" s="86" t="s">
        <v>1522</v>
      </c>
      <c r="D684" s="241">
        <f>COUNTIF($C$1:$C684,C684)</f>
        <v>6</v>
      </c>
      <c r="E684" s="241" t="str">
        <f t="shared" si="30"/>
        <v>Research car dealership or manufacturer6</v>
      </c>
      <c r="F684" s="86" t="s">
        <v>1502</v>
      </c>
      <c r="G684" s="242">
        <v>4.7093750000000004E-2</v>
      </c>
      <c r="H684" s="245">
        <v>74.575073085791004</v>
      </c>
    </row>
    <row r="685" spans="1:8">
      <c r="A685" s="86" t="str">
        <v>car_res_web</v>
      </c>
      <c r="B685" s="239">
        <v>684</v>
      </c>
      <c r="C685" s="86" t="s">
        <v>1522</v>
      </c>
      <c r="D685" s="241">
        <f>COUNTIF($C$1:$C685,C685)</f>
        <v>7</v>
      </c>
      <c r="E685" s="241" t="str">
        <f t="shared" si="30"/>
        <v>Research car dealership or manufacturer7</v>
      </c>
      <c r="F685" s="86" t="s">
        <v>1504</v>
      </c>
      <c r="G685" s="242">
        <v>0.38311718750000001</v>
      </c>
      <c r="H685" s="245">
        <v>99.648775702735165</v>
      </c>
    </row>
    <row r="686" spans="1:8">
      <c r="A686" s="86" t="str">
        <v>hlh_enqc_app</v>
      </c>
      <c r="B686" s="239">
        <v>685</v>
      </c>
      <c r="C686" s="86" t="s">
        <v>1530</v>
      </c>
      <c r="D686" s="241">
        <f>COUNTIF($C$1:$C686,C686)</f>
        <v>1</v>
      </c>
      <c r="E686" s="241" t="str">
        <f t="shared" si="30"/>
        <v>Make enquiry on local health services1</v>
      </c>
      <c r="F686" s="86" t="s">
        <v>1493</v>
      </c>
      <c r="G686" s="242">
        <v>0.11618750000000001</v>
      </c>
      <c r="H686" s="245">
        <v>94.64576199237726</v>
      </c>
    </row>
    <row r="687" spans="1:8">
      <c r="A687" s="86" t="str">
        <v>hlh_enqc_call</v>
      </c>
      <c r="B687" s="239">
        <v>686</v>
      </c>
      <c r="C687" s="86" t="s">
        <v>1530</v>
      </c>
      <c r="D687" s="241">
        <f>COUNTIF($C$1:$C687,C687)</f>
        <v>2</v>
      </c>
      <c r="E687" s="241" t="str">
        <f t="shared" si="30"/>
        <v>Make enquiry on local health services2</v>
      </c>
      <c r="F687" s="86" t="s">
        <v>1495</v>
      </c>
      <c r="G687" s="242">
        <v>0.40870312499999994</v>
      </c>
      <c r="H687" s="245">
        <v>102.50661003863917</v>
      </c>
    </row>
    <row r="688" spans="1:8">
      <c r="A688" s="86" t="str">
        <v>hlh_enqc_email</v>
      </c>
      <c r="B688" s="239">
        <v>687</v>
      </c>
      <c r="C688" s="86" t="s">
        <v>1530</v>
      </c>
      <c r="D688" s="241">
        <f>COUNTIF($C$1:$C688,C688)</f>
        <v>3</v>
      </c>
      <c r="E688" s="241" t="str">
        <f t="shared" si="30"/>
        <v>Make enquiry on local health services3</v>
      </c>
      <c r="F688" s="86" t="s">
        <v>1050</v>
      </c>
      <c r="G688" s="242">
        <v>0.31509375000000001</v>
      </c>
      <c r="H688" s="245">
        <v>100.5477918115468</v>
      </c>
    </row>
    <row r="689" spans="1:8">
      <c r="A689" s="86" t="str">
        <v>hlh_enqc_f2f</v>
      </c>
      <c r="B689" s="239">
        <v>688</v>
      </c>
      <c r="C689" s="86" t="s">
        <v>1530</v>
      </c>
      <c r="D689" s="241">
        <f>COUNTIF($C$1:$C689,C689)</f>
        <v>4</v>
      </c>
      <c r="E689" s="241" t="str">
        <f t="shared" si="30"/>
        <v>Make enquiry on local health services4</v>
      </c>
      <c r="F689" s="86" t="s">
        <v>1498</v>
      </c>
      <c r="G689" s="242">
        <v>0.31635156250000002</v>
      </c>
      <c r="H689" s="245">
        <v>95.531223816225136</v>
      </c>
    </row>
    <row r="690" spans="1:8">
      <c r="A690" s="86" t="str">
        <v>hlh_enqc_mail</v>
      </c>
      <c r="B690" s="239">
        <v>689</v>
      </c>
      <c r="C690" s="86" t="s">
        <v>1530</v>
      </c>
      <c r="D690" s="241">
        <f>COUNTIF($C$1:$C690,C690)</f>
        <v>5</v>
      </c>
      <c r="E690" s="241" t="str">
        <f t="shared" si="30"/>
        <v>Make enquiry on local health services5</v>
      </c>
      <c r="F690" s="86" t="s">
        <v>1500</v>
      </c>
      <c r="G690" s="242">
        <v>0.1249921875</v>
      </c>
      <c r="H690" s="245">
        <v>99.773107485531781</v>
      </c>
    </row>
    <row r="691" spans="1:8">
      <c r="A691" s="86" t="str">
        <v>hlh_enqc_txt</v>
      </c>
      <c r="B691" s="239">
        <v>690</v>
      </c>
      <c r="C691" s="86" t="s">
        <v>1530</v>
      </c>
      <c r="D691" s="241">
        <f>COUNTIF($C$1:$C691,C691)</f>
        <v>6</v>
      </c>
      <c r="E691" s="241" t="str">
        <f t="shared" si="30"/>
        <v>Make enquiry on local health services6</v>
      </c>
      <c r="F691" s="86" t="s">
        <v>1502</v>
      </c>
      <c r="G691" s="242">
        <v>9.0625000000000011E-2</v>
      </c>
      <c r="H691" s="245">
        <v>101.38975363683093</v>
      </c>
    </row>
    <row r="692" spans="1:8">
      <c r="A692" s="86" t="str">
        <v>hlh_enqc_web</v>
      </c>
      <c r="B692" s="239">
        <v>691</v>
      </c>
      <c r="C692" s="86" t="s">
        <v>1530</v>
      </c>
      <c r="D692" s="241">
        <f>COUNTIF($C$1:$C692,C692)</f>
        <v>7</v>
      </c>
      <c r="E692" s="241" t="str">
        <f t="shared" si="30"/>
        <v>Make enquiry on local health services7</v>
      </c>
      <c r="F692" s="86" t="s">
        <v>1504</v>
      </c>
      <c r="G692" s="242">
        <v>0.22296875000000002</v>
      </c>
      <c r="H692" s="245">
        <v>100.4960030328218</v>
      </c>
    </row>
    <row r="693" spans="1:8">
      <c r="A693" s="86" t="str">
        <v>hlh_sub_app</v>
      </c>
      <c r="B693" s="239">
        <v>692</v>
      </c>
      <c r="C693" s="86" t="s">
        <v>1538</v>
      </c>
      <c r="D693" s="241">
        <f>COUNTIF($C$1:$C693,C693)</f>
        <v>1</v>
      </c>
      <c r="E693" s="241" t="str">
        <f t="shared" si="30"/>
        <v>Submit info to local health services1</v>
      </c>
      <c r="F693" s="86" t="s">
        <v>1493</v>
      </c>
      <c r="G693" s="242">
        <v>0.15182812500000001</v>
      </c>
      <c r="H693" s="245">
        <v>91.957639394016866</v>
      </c>
    </row>
    <row r="694" spans="1:8">
      <c r="A694" s="86" t="str">
        <v>hlh_sub_call</v>
      </c>
      <c r="B694" s="239">
        <v>693</v>
      </c>
      <c r="C694" s="86" t="s">
        <v>1538</v>
      </c>
      <c r="D694" s="241">
        <f>COUNTIF($C$1:$C694,C694)</f>
        <v>2</v>
      </c>
      <c r="E694" s="241" t="str">
        <f t="shared" si="30"/>
        <v>Submit info to local health services2</v>
      </c>
      <c r="F694" s="86" t="s">
        <v>1495</v>
      </c>
      <c r="G694" s="242">
        <v>0.39263281249999998</v>
      </c>
      <c r="H694" s="245">
        <v>102.7259205897835</v>
      </c>
    </row>
    <row r="695" spans="1:8">
      <c r="A695" s="86" t="str">
        <v>hlh_sub_email</v>
      </c>
      <c r="B695" s="239">
        <v>694</v>
      </c>
      <c r="C695" s="86" t="s">
        <v>1538</v>
      </c>
      <c r="D695" s="241">
        <f>COUNTIF($C$1:$C695,C695)</f>
        <v>3</v>
      </c>
      <c r="E695" s="241" t="str">
        <f t="shared" si="30"/>
        <v>Submit info to local health services3</v>
      </c>
      <c r="F695" s="86" t="s">
        <v>1050</v>
      </c>
      <c r="G695" s="242">
        <v>0.27694531249999998</v>
      </c>
      <c r="H695" s="245">
        <v>100.06535673773369</v>
      </c>
    </row>
    <row r="696" spans="1:8">
      <c r="A696" s="86" t="str">
        <v>hlh_sub_f2f</v>
      </c>
      <c r="B696" s="239">
        <v>695</v>
      </c>
      <c r="C696" s="86" t="s">
        <v>1538</v>
      </c>
      <c r="D696" s="241">
        <f>COUNTIF($C$1:$C696,C696)</f>
        <v>4</v>
      </c>
      <c r="E696" s="241" t="str">
        <f t="shared" si="30"/>
        <v>Submit info to local health services4</v>
      </c>
      <c r="F696" s="86" t="s">
        <v>1498</v>
      </c>
      <c r="G696" s="242">
        <v>0.39034374999999999</v>
      </c>
      <c r="H696" s="245">
        <v>96.866716378559303</v>
      </c>
    </row>
    <row r="697" spans="1:8">
      <c r="A697" s="86" t="str">
        <v>hlh_sub_mail</v>
      </c>
      <c r="B697" s="239">
        <v>696</v>
      </c>
      <c r="C697" s="86" t="s">
        <v>1538</v>
      </c>
      <c r="D697" s="241">
        <f>COUNTIF($C$1:$C697,C697)</f>
        <v>5</v>
      </c>
      <c r="E697" s="241" t="str">
        <f t="shared" si="30"/>
        <v>Submit info to local health services5</v>
      </c>
      <c r="F697" s="86" t="s">
        <v>1500</v>
      </c>
      <c r="G697" s="242">
        <v>0.12060156250000001</v>
      </c>
      <c r="H697" s="245">
        <v>100.92351903674124</v>
      </c>
    </row>
    <row r="698" spans="1:8">
      <c r="A698" s="86" t="str">
        <v>hlh_sub_txt</v>
      </c>
      <c r="B698" s="239">
        <v>697</v>
      </c>
      <c r="C698" s="86" t="s">
        <v>1538</v>
      </c>
      <c r="D698" s="241">
        <f>COUNTIF($C$1:$C698,C698)</f>
        <v>6</v>
      </c>
      <c r="E698" s="241" t="str">
        <f t="shared" si="30"/>
        <v>Submit info to local health services6</v>
      </c>
      <c r="F698" s="86" t="s">
        <v>1502</v>
      </c>
      <c r="G698" s="242">
        <v>9.6796875000000004E-2</v>
      </c>
      <c r="H698" s="245">
        <v>92.096253426797475</v>
      </c>
    </row>
    <row r="699" spans="1:8">
      <c r="A699" s="86" t="str">
        <v>hlh_sub_web</v>
      </c>
      <c r="B699" s="239">
        <v>698</v>
      </c>
      <c r="C699" s="86" t="s">
        <v>1538</v>
      </c>
      <c r="D699" s="241">
        <f>COUNTIF($C$1:$C699,C699)</f>
        <v>7</v>
      </c>
      <c r="E699" s="241" t="str">
        <f t="shared" si="30"/>
        <v>Submit info to local health services7</v>
      </c>
      <c r="F699" s="86" t="s">
        <v>1504</v>
      </c>
      <c r="G699" s="242">
        <v>0.27581250000000002</v>
      </c>
      <c r="H699" s="245">
        <v>102.95413141021253</v>
      </c>
    </row>
    <row r="700" spans="1:8">
      <c r="A700" s="86" t="str">
        <v>hlh_mark_app</v>
      </c>
      <c r="B700" s="239">
        <v>699</v>
      </c>
      <c r="C700" s="86" t="s">
        <v>1546</v>
      </c>
      <c r="D700" s="241">
        <f>COUNTIF($C$1:$C700,C700)</f>
        <v>1</v>
      </c>
      <c r="E700" s="241" t="str">
        <f t="shared" si="30"/>
        <v>Get info/marketing on local health services1</v>
      </c>
      <c r="F700" s="86" t="s">
        <v>1493</v>
      </c>
      <c r="G700" s="242">
        <v>0.12239843749999998</v>
      </c>
      <c r="H700" s="245">
        <v>89.835278947064637</v>
      </c>
    </row>
    <row r="701" spans="1:8">
      <c r="A701" s="86" t="str">
        <v>hlh_mark_call</v>
      </c>
      <c r="B701" s="239">
        <v>700</v>
      </c>
      <c r="C701" s="86" t="s">
        <v>1546</v>
      </c>
      <c r="D701" s="241">
        <f>COUNTIF($C$1:$C701,C701)</f>
        <v>2</v>
      </c>
      <c r="E701" s="241" t="str">
        <f t="shared" si="30"/>
        <v>Get info/marketing on local health services2</v>
      </c>
      <c r="F701" s="86" t="s">
        <v>1495</v>
      </c>
      <c r="G701" s="242">
        <v>0.25256250000000002</v>
      </c>
      <c r="H701" s="245">
        <v>97.508742295120896</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0.2450703125</v>
      </c>
      <c r="H703" s="245">
        <v>93.284178188678524</v>
      </c>
    </row>
    <row r="704" spans="1:8">
      <c r="A704" s="86" t="str">
        <v>hlh_mark_mail</v>
      </c>
      <c r="B704" s="239">
        <v>703</v>
      </c>
      <c r="C704" s="86" t="s">
        <v>1546</v>
      </c>
      <c r="D704" s="241">
        <f>COUNTIF($C$1:$C704,C704)</f>
        <v>5</v>
      </c>
      <c r="E704" s="241" t="str">
        <f t="shared" si="30"/>
        <v>Get info/marketing on local health services5</v>
      </c>
      <c r="F704" s="86" t="s">
        <v>1500</v>
      </c>
      <c r="G704" s="242">
        <v>0.16067187499999999</v>
      </c>
      <c r="H704" s="245">
        <v>89.712818122663151</v>
      </c>
    </row>
    <row r="705" spans="1:8">
      <c r="A705" s="86" t="str">
        <v>hlh_mark_txt</v>
      </c>
      <c r="B705" s="239">
        <v>704</v>
      </c>
      <c r="C705" s="86" t="s">
        <v>1546</v>
      </c>
      <c r="D705" s="241">
        <f>COUNTIF($C$1:$C705,C705)</f>
        <v>6</v>
      </c>
      <c r="E705" s="241" t="str">
        <f t="shared" si="30"/>
        <v>Get info/marketing on local health services6</v>
      </c>
      <c r="F705" s="86" t="s">
        <v>1502</v>
      </c>
      <c r="G705" s="242">
        <v>0.13718750000000002</v>
      </c>
      <c r="H705" s="245">
        <v>98.762822813943146</v>
      </c>
    </row>
    <row r="706" spans="1:8">
      <c r="A706" s="86" t="str">
        <v>hlh_mark_web</v>
      </c>
      <c r="B706" s="239">
        <v>705</v>
      </c>
      <c r="C706" s="86" t="s">
        <v>1546</v>
      </c>
      <c r="D706" s="241">
        <f>COUNTIF($C$1:$C706,C706)</f>
        <v>7</v>
      </c>
      <c r="E706" s="241" t="str">
        <f t="shared" si="30"/>
        <v>Get info/marketing on local health services7</v>
      </c>
      <c r="F706" s="86" t="s">
        <v>1504</v>
      </c>
      <c r="G706" s="242">
        <v>0.27084374999999994</v>
      </c>
      <c r="H706" s="245">
        <v>103.50390680665562</v>
      </c>
    </row>
    <row r="707" spans="1:8">
      <c r="A707" s="86" t="str">
        <v>hlh_res_app</v>
      </c>
      <c r="B707" s="239">
        <v>706</v>
      </c>
      <c r="C707" s="86" t="s">
        <v>1554</v>
      </c>
      <c r="D707" s="241">
        <f>COUNTIF($C$1:$C707,C707)</f>
        <v>1</v>
      </c>
      <c r="E707" s="241" t="str">
        <f t="shared" ref="E707:E770" si="31">C707&amp;D707</f>
        <v>Research local health services1</v>
      </c>
      <c r="F707" s="86" t="s">
        <v>1493</v>
      </c>
      <c r="G707" s="242">
        <v>0.10571875</v>
      </c>
      <c r="H707" s="245">
        <v>81.11147920874707</v>
      </c>
    </row>
    <row r="708" spans="1:8">
      <c r="A708" s="86" t="str">
        <v>hlh_res_call</v>
      </c>
      <c r="B708" s="239">
        <v>707</v>
      </c>
      <c r="C708" s="86" t="s">
        <v>1554</v>
      </c>
      <c r="D708" s="241">
        <f>COUNTIF($C$1:$C708,C708)</f>
        <v>2</v>
      </c>
      <c r="E708" s="241" t="str">
        <f t="shared" si="31"/>
        <v>Research local health services2</v>
      </c>
      <c r="F708" s="86" t="s">
        <v>1495</v>
      </c>
      <c r="G708" s="242">
        <v>0.32413281249999998</v>
      </c>
      <c r="H708" s="245">
        <v>100.45481618912004</v>
      </c>
    </row>
    <row r="709" spans="1:8">
      <c r="A709" s="86" t="str">
        <v>hlh_res_email</v>
      </c>
      <c r="B709" s="239">
        <v>708</v>
      </c>
      <c r="C709" s="86" t="s">
        <v>1554</v>
      </c>
      <c r="D709" s="241">
        <f>COUNTIF($C$1:$C709,C709)</f>
        <v>3</v>
      </c>
      <c r="E709" s="241" t="str">
        <f t="shared" si="31"/>
        <v>Research local health services3</v>
      </c>
      <c r="F709" s="86" t="s">
        <v>1050</v>
      </c>
      <c r="G709" s="242">
        <v>0.19405468750000002</v>
      </c>
      <c r="H709" s="245">
        <v>94.936391762915022</v>
      </c>
    </row>
    <row r="710" spans="1:8">
      <c r="A710" s="86" t="str">
        <v>hlh_res_f2f</v>
      </c>
      <c r="B710" s="239">
        <v>709</v>
      </c>
      <c r="C710" s="86" t="s">
        <v>1554</v>
      </c>
      <c r="D710" s="241">
        <f>COUNTIF($C$1:$C710,C710)</f>
        <v>4</v>
      </c>
      <c r="E710" s="241" t="str">
        <f t="shared" si="31"/>
        <v>Research local health services4</v>
      </c>
      <c r="F710" s="86" t="s">
        <v>1498</v>
      </c>
      <c r="G710" s="242">
        <v>0.26988281250000001</v>
      </c>
      <c r="H710" s="245">
        <v>91.517130190414903</v>
      </c>
    </row>
    <row r="711" spans="1:8">
      <c r="A711" s="86" t="str">
        <v>hlh_res_mail</v>
      </c>
      <c r="B711" s="239">
        <v>710</v>
      </c>
      <c r="C711" s="86" t="s">
        <v>1554</v>
      </c>
      <c r="D711" s="241">
        <f>COUNTIF($C$1:$C711,C711)</f>
        <v>5</v>
      </c>
      <c r="E711" s="241" t="str">
        <f t="shared" si="31"/>
        <v>Research local health services5</v>
      </c>
      <c r="F711" s="86" t="s">
        <v>1500</v>
      </c>
      <c r="G711" s="242">
        <v>6.3015625000000006E-2</v>
      </c>
      <c r="H711" s="245">
        <v>81.94257580560749</v>
      </c>
    </row>
    <row r="712" spans="1:8">
      <c r="A712" s="86" t="str">
        <v>hlh_res_txt</v>
      </c>
      <c r="B712" s="239">
        <v>711</v>
      </c>
      <c r="C712" s="86" t="s">
        <v>1554</v>
      </c>
      <c r="D712" s="241">
        <f>COUNTIF($C$1:$C712,C712)</f>
        <v>6</v>
      </c>
      <c r="E712" s="241" t="str">
        <f t="shared" si="31"/>
        <v>Research local health services6</v>
      </c>
      <c r="F712" s="86" t="s">
        <v>1502</v>
      </c>
      <c r="G712" s="242">
        <v>0.08</v>
      </c>
      <c r="H712" s="245">
        <v>93.034901360068559</v>
      </c>
    </row>
    <row r="713" spans="1:8">
      <c r="A713" s="86" t="str">
        <v>hlh_res_web</v>
      </c>
      <c r="B713" s="239">
        <v>712</v>
      </c>
      <c r="C713" s="86" t="s">
        <v>1554</v>
      </c>
      <c r="D713" s="241">
        <f>COUNTIF($C$1:$C713,C713)</f>
        <v>7</v>
      </c>
      <c r="E713" s="241" t="str">
        <f t="shared" si="31"/>
        <v>Research local health services7</v>
      </c>
      <c r="F713" s="86" t="s">
        <v>1504</v>
      </c>
      <c r="G713" s="242">
        <v>0.34253906249999999</v>
      </c>
      <c r="H713" s="245">
        <v>103.05299298103678</v>
      </c>
    </row>
    <row r="714" spans="1:8">
      <c r="A714" s="86" t="str">
        <v>loc_enqc_app</v>
      </c>
      <c r="B714" s="239">
        <v>713</v>
      </c>
      <c r="C714" s="86" t="s">
        <v>1562</v>
      </c>
      <c r="D714" s="241">
        <f>COUNTIF($C$1:$C714,C714)</f>
        <v>1</v>
      </c>
      <c r="E714" s="241" t="str">
        <f t="shared" si="31"/>
        <v>Make enquiry on local services, events, news1</v>
      </c>
      <c r="F714" s="86" t="s">
        <v>1493</v>
      </c>
      <c r="G714" s="242">
        <v>9.8562499999999997E-2</v>
      </c>
      <c r="H714" s="245">
        <v>90.657630499427299</v>
      </c>
    </row>
    <row r="715" spans="1:8">
      <c r="A715" s="86" t="str">
        <v>loc_enqc_call</v>
      </c>
      <c r="B715" s="239">
        <v>714</v>
      </c>
      <c r="C715" s="86" t="s">
        <v>1562</v>
      </c>
      <c r="D715" s="241">
        <f>COUNTIF($C$1:$C715,C715)</f>
        <v>2</v>
      </c>
      <c r="E715" s="241" t="str">
        <f t="shared" si="31"/>
        <v>Make enquiry on local services, events, news2</v>
      </c>
      <c r="F715" s="86" t="s">
        <v>1495</v>
      </c>
      <c r="G715" s="242">
        <v>0.3446328125</v>
      </c>
      <c r="H715" s="245">
        <v>99.380303975484594</v>
      </c>
    </row>
    <row r="716" spans="1:8">
      <c r="A716" s="86" t="str">
        <v>loc_enqc_email</v>
      </c>
      <c r="B716" s="239">
        <v>715</v>
      </c>
      <c r="C716" s="86" t="s">
        <v>1562</v>
      </c>
      <c r="D716" s="241">
        <f>COUNTIF($C$1:$C716,C716)</f>
        <v>3</v>
      </c>
      <c r="E716" s="241" t="str">
        <f t="shared" si="31"/>
        <v>Make enquiry on local services, events, news3</v>
      </c>
      <c r="F716" s="86" t="s">
        <v>1050</v>
      </c>
      <c r="G716" s="242">
        <v>0.40328125000000004</v>
      </c>
      <c r="H716" s="245">
        <v>100.81136235109835</v>
      </c>
    </row>
    <row r="717" spans="1:8">
      <c r="A717" s="86" t="str">
        <v>loc_enqc_f2f</v>
      </c>
      <c r="B717" s="239">
        <v>716</v>
      </c>
      <c r="C717" s="86" t="s">
        <v>1562</v>
      </c>
      <c r="D717" s="241">
        <f>COUNTIF($C$1:$C717,C717)</f>
        <v>4</v>
      </c>
      <c r="E717" s="241" t="str">
        <f t="shared" si="31"/>
        <v>Make enquiry on local services, events, news4</v>
      </c>
      <c r="F717" s="86" t="s">
        <v>1498</v>
      </c>
      <c r="G717" s="242">
        <v>0.18085937499999999</v>
      </c>
      <c r="H717" s="245">
        <v>92.599681788256859</v>
      </c>
    </row>
    <row r="718" spans="1:8">
      <c r="A718" s="86" t="str">
        <v>loc_enqc_mail</v>
      </c>
      <c r="B718" s="239">
        <v>717</v>
      </c>
      <c r="C718" s="86" t="s">
        <v>1562</v>
      </c>
      <c r="D718" s="241">
        <f>COUNTIF($C$1:$C718,C718)</f>
        <v>5</v>
      </c>
      <c r="E718" s="241" t="str">
        <f t="shared" si="31"/>
        <v>Make enquiry on local services, events, news5</v>
      </c>
      <c r="F718" s="86" t="s">
        <v>1500</v>
      </c>
      <c r="G718" s="242">
        <v>0.11862500000000001</v>
      </c>
      <c r="H718" s="245">
        <v>100.13893815208674</v>
      </c>
    </row>
    <row r="719" spans="1:8">
      <c r="A719" s="86" t="str">
        <v>loc_enqc_txt</v>
      </c>
      <c r="B719" s="239">
        <v>718</v>
      </c>
      <c r="C719" s="86" t="s">
        <v>1562</v>
      </c>
      <c r="D719" s="241">
        <f>COUNTIF($C$1:$C719,C719)</f>
        <v>6</v>
      </c>
      <c r="E719" s="241" t="str">
        <f t="shared" si="31"/>
        <v>Make enquiry on local services, events, news6</v>
      </c>
      <c r="F719" s="86" t="s">
        <v>1502</v>
      </c>
      <c r="G719" s="242">
        <v>5.7507812499999991E-2</v>
      </c>
      <c r="H719" s="245">
        <v>89.327512504347197</v>
      </c>
    </row>
    <row r="720" spans="1:8">
      <c r="A720" s="86" t="str">
        <v>loc_enqc_web</v>
      </c>
      <c r="B720" s="239">
        <v>719</v>
      </c>
      <c r="C720" s="86" t="s">
        <v>1562</v>
      </c>
      <c r="D720" s="241">
        <f>COUNTIF($C$1:$C720,C720)</f>
        <v>7</v>
      </c>
      <c r="E720" s="241" t="str">
        <f t="shared" si="31"/>
        <v>Make enquiry on local services, events, news7</v>
      </c>
      <c r="F720" s="86" t="s">
        <v>1504</v>
      </c>
      <c r="G720" s="242">
        <v>0.2493828125</v>
      </c>
      <c r="H720" s="245">
        <v>99.826462915466493</v>
      </c>
    </row>
    <row r="721" spans="1:8">
      <c r="A721" s="86" t="str">
        <v>loc_sub_app</v>
      </c>
      <c r="B721" s="239">
        <v>720</v>
      </c>
      <c r="C721" s="86" t="s">
        <v>1570</v>
      </c>
      <c r="D721" s="241">
        <f>COUNTIF($C$1:$C721,C721)</f>
        <v>1</v>
      </c>
      <c r="E721" s="241" t="str">
        <f t="shared" si="31"/>
        <v>Submit info to local services, events, news1</v>
      </c>
      <c r="F721" s="86" t="s">
        <v>1493</v>
      </c>
      <c r="G721" s="242">
        <v>0.120421875</v>
      </c>
      <c r="H721" s="245">
        <v>82.992696294531683</v>
      </c>
    </row>
    <row r="722" spans="1:8">
      <c r="A722" s="86" t="str">
        <v>loc_sub_call</v>
      </c>
      <c r="B722" s="239">
        <v>721</v>
      </c>
      <c r="C722" s="86" t="s">
        <v>1570</v>
      </c>
      <c r="D722" s="241">
        <f>COUNTIF($C$1:$C722,C722)</f>
        <v>2</v>
      </c>
      <c r="E722" s="241" t="str">
        <f t="shared" si="31"/>
        <v>Submit info to local services, events, news2</v>
      </c>
      <c r="F722" s="86" t="s">
        <v>1495</v>
      </c>
      <c r="G722" s="242">
        <v>0.17183593749999998</v>
      </c>
      <c r="H722" s="245">
        <v>92.556805156096715</v>
      </c>
    </row>
    <row r="723" spans="1:8">
      <c r="A723" s="86" t="str">
        <v>loc_sub_email</v>
      </c>
      <c r="B723" s="239">
        <v>722</v>
      </c>
      <c r="C723" s="86" t="s">
        <v>1570</v>
      </c>
      <c r="D723" s="241">
        <f>COUNTIF($C$1:$C723,C723)</f>
        <v>3</v>
      </c>
      <c r="E723" s="241" t="str">
        <f t="shared" si="31"/>
        <v>Submit info to local services, events, news3</v>
      </c>
      <c r="F723" s="86" t="s">
        <v>1050</v>
      </c>
      <c r="G723" s="242">
        <v>0.3299609375</v>
      </c>
      <c r="H723" s="245">
        <v>99.957446835358368</v>
      </c>
    </row>
    <row r="724" spans="1:8">
      <c r="A724" s="86" t="str">
        <v>loc_sub_f2f</v>
      </c>
      <c r="B724" s="239">
        <v>723</v>
      </c>
      <c r="C724" s="86" t="s">
        <v>1570</v>
      </c>
      <c r="D724" s="241">
        <f>COUNTIF($C$1:$C724,C724)</f>
        <v>4</v>
      </c>
      <c r="E724" s="241" t="str">
        <f t="shared" si="31"/>
        <v>Submit info to local services, events, news4</v>
      </c>
      <c r="F724" s="86" t="s">
        <v>1498</v>
      </c>
      <c r="G724" s="242">
        <v>0.14804687499999999</v>
      </c>
      <c r="H724" s="245">
        <v>92.667905303798975</v>
      </c>
    </row>
    <row r="725" spans="1:8">
      <c r="A725" s="86" t="str">
        <v>loc_sub_mail</v>
      </c>
      <c r="B725" s="239">
        <v>724</v>
      </c>
      <c r="C725" s="86" t="s">
        <v>1570</v>
      </c>
      <c r="D725" s="241">
        <f>COUNTIF($C$1:$C725,C725)</f>
        <v>5</v>
      </c>
      <c r="E725" s="241" t="str">
        <f t="shared" si="31"/>
        <v>Submit info to local services, events, news5</v>
      </c>
      <c r="F725" s="86" t="s">
        <v>1500</v>
      </c>
      <c r="G725" s="242">
        <v>0.11199218749999999</v>
      </c>
      <c r="H725" s="245">
        <v>89.657411401729163</v>
      </c>
    </row>
    <row r="726" spans="1:8">
      <c r="A726" s="86" t="str">
        <v>loc_sub_txt</v>
      </c>
      <c r="B726" s="239">
        <v>725</v>
      </c>
      <c r="C726" s="86" t="s">
        <v>1570</v>
      </c>
      <c r="D726" s="241">
        <f>COUNTIF($C$1:$C726,C726)</f>
        <v>6</v>
      </c>
      <c r="E726" s="241" t="str">
        <f t="shared" si="31"/>
        <v>Submit info to local services, events, news6</v>
      </c>
      <c r="F726" s="86" t="s">
        <v>1502</v>
      </c>
      <c r="G726" s="242">
        <v>6.8500000000000005E-2</v>
      </c>
      <c r="H726" s="245">
        <v>81.606271822568615</v>
      </c>
    </row>
    <row r="727" spans="1:8">
      <c r="A727" s="86" t="str">
        <v>loc_sub_web</v>
      </c>
      <c r="B727" s="239">
        <v>726</v>
      </c>
      <c r="C727" s="86" t="s">
        <v>1570</v>
      </c>
      <c r="D727" s="241">
        <f>COUNTIF($C$1:$C727,C727)</f>
        <v>7</v>
      </c>
      <c r="E727" s="241" t="str">
        <f t="shared" si="31"/>
        <v>Submit info to local services, events, news7</v>
      </c>
      <c r="F727" s="86" t="s">
        <v>1504</v>
      </c>
      <c r="G727" s="242">
        <v>0.28540624999999997</v>
      </c>
      <c r="H727" s="245">
        <v>100.81099920154904</v>
      </c>
    </row>
    <row r="728" spans="1:8">
      <c r="A728" s="86" t="str">
        <v>loc_mark_app</v>
      </c>
      <c r="B728" s="239">
        <v>727</v>
      </c>
      <c r="C728" s="86" t="s">
        <v>1578</v>
      </c>
      <c r="D728" s="241">
        <f>COUNTIF($C$1:$C728,C728)</f>
        <v>1</v>
      </c>
      <c r="E728" s="241" t="str">
        <f t="shared" si="31"/>
        <v>Get info/marketing on local services, events, news1</v>
      </c>
      <c r="F728" s="86" t="s">
        <v>1493</v>
      </c>
      <c r="G728" s="242">
        <v>0.11296093750000001</v>
      </c>
      <c r="H728" s="245">
        <v>85.146953435297064</v>
      </c>
    </row>
    <row r="729" spans="1:8">
      <c r="A729" s="86" t="str">
        <v>loc_mark_call</v>
      </c>
      <c r="B729" s="239">
        <v>728</v>
      </c>
      <c r="C729" s="86" t="s">
        <v>1578</v>
      </c>
      <c r="D729" s="241">
        <f>COUNTIF($C$1:$C729,C729)</f>
        <v>2</v>
      </c>
      <c r="E729" s="241" t="str">
        <f t="shared" si="31"/>
        <v>Get info/marketing on local services, events, news2</v>
      </c>
      <c r="F729" s="86" t="s">
        <v>1495</v>
      </c>
      <c r="G729" s="242">
        <v>0.15860156250000002</v>
      </c>
      <c r="H729" s="245">
        <v>100.42992021608174</v>
      </c>
    </row>
    <row r="730" spans="1:8">
      <c r="A730" s="86" t="str">
        <v>loc_mark_email</v>
      </c>
      <c r="B730" s="239">
        <v>729</v>
      </c>
      <c r="C730" s="86" t="s">
        <v>1578</v>
      </c>
      <c r="D730" s="241">
        <f>COUNTIF($C$1:$C730,C730)</f>
        <v>3</v>
      </c>
      <c r="E730" s="241" t="str">
        <f t="shared" si="31"/>
        <v>Get info/marketing on local services, events, news3</v>
      </c>
      <c r="F730" s="86" t="s">
        <v>1050</v>
      </c>
      <c r="G730" s="242">
        <v>0.3369375</v>
      </c>
      <c r="H730" s="245">
        <v>98.901216830511373</v>
      </c>
    </row>
    <row r="731" spans="1:8">
      <c r="A731" s="86" t="str">
        <v>loc_mark_f2f</v>
      </c>
      <c r="B731" s="239">
        <v>730</v>
      </c>
      <c r="C731" s="86" t="s">
        <v>1578</v>
      </c>
      <c r="D731" s="241">
        <f>COUNTIF($C$1:$C731,C731)</f>
        <v>4</v>
      </c>
      <c r="E731" s="241" t="str">
        <f t="shared" si="31"/>
        <v>Get info/marketing on local services, events, news4</v>
      </c>
      <c r="F731" s="86" t="s">
        <v>1498</v>
      </c>
      <c r="G731" s="242">
        <v>0.12171875</v>
      </c>
      <c r="H731" s="245">
        <v>90.010692048849876</v>
      </c>
    </row>
    <row r="732" spans="1:8">
      <c r="A732" s="86" t="str">
        <v>loc_mark_mail</v>
      </c>
      <c r="B732" s="239">
        <v>731</v>
      </c>
      <c r="C732" s="86" t="s">
        <v>1578</v>
      </c>
      <c r="D732" s="241">
        <f>COUNTIF($C$1:$C732,C732)</f>
        <v>5</v>
      </c>
      <c r="E732" s="241" t="str">
        <f t="shared" si="31"/>
        <v>Get info/marketing on local services, events, news5</v>
      </c>
      <c r="F732" s="86" t="s">
        <v>1500</v>
      </c>
      <c r="G732" s="242">
        <v>0.15650781250000001</v>
      </c>
      <c r="H732" s="245">
        <v>99.368286330983906</v>
      </c>
    </row>
    <row r="733" spans="1:8">
      <c r="A733" s="86" t="str">
        <v>loc_mark_txt</v>
      </c>
      <c r="B733" s="239">
        <v>732</v>
      </c>
      <c r="C733" s="86" t="s">
        <v>1578</v>
      </c>
      <c r="D733" s="241">
        <f>COUNTIF($C$1:$C733,C733)</f>
        <v>6</v>
      </c>
      <c r="E733" s="241" t="str">
        <f t="shared" si="31"/>
        <v>Get info/marketing on local services, events, news6</v>
      </c>
      <c r="F733" s="86" t="s">
        <v>1502</v>
      </c>
      <c r="G733" s="242">
        <v>9.1789062500000004E-2</v>
      </c>
      <c r="H733" s="245">
        <v>87.39777348024343</v>
      </c>
    </row>
    <row r="734" spans="1:8">
      <c r="A734" s="86" t="str">
        <v>loc_mark_web</v>
      </c>
      <c r="B734" s="239">
        <v>733</v>
      </c>
      <c r="C734" s="86" t="s">
        <v>1578</v>
      </c>
      <c r="D734" s="241">
        <f>COUNTIF($C$1:$C734,C734)</f>
        <v>7</v>
      </c>
      <c r="E734" s="241" t="str">
        <f t="shared" si="31"/>
        <v>Get info/marketing on local services, events, news7</v>
      </c>
      <c r="F734" s="86" t="s">
        <v>1504</v>
      </c>
      <c r="G734" s="242">
        <v>0.24285937499999999</v>
      </c>
      <c r="H734" s="245">
        <v>98.923483313881775</v>
      </c>
    </row>
    <row r="735" spans="1:8">
      <c r="A735" s="86" t="str">
        <v>loc_res_app</v>
      </c>
      <c r="B735" s="239">
        <v>734</v>
      </c>
      <c r="C735" s="86" t="s">
        <v>1586</v>
      </c>
      <c r="D735" s="241">
        <f>COUNTIF($C$1:$C735,C735)</f>
        <v>1</v>
      </c>
      <c r="E735" s="241" t="str">
        <f t="shared" si="31"/>
        <v>Research local services, events, news1</v>
      </c>
      <c r="F735" s="86" t="s">
        <v>1493</v>
      </c>
      <c r="G735" s="242">
        <v>0.10350781249999999</v>
      </c>
      <c r="H735" s="245">
        <v>84.061980608001434</v>
      </c>
    </row>
    <row r="736" spans="1:8">
      <c r="A736" s="86" t="str">
        <v>loc_res_call</v>
      </c>
      <c r="B736" s="239">
        <v>735</v>
      </c>
      <c r="C736" s="86" t="s">
        <v>1586</v>
      </c>
      <c r="D736" s="241">
        <f>COUNTIF($C$1:$C736,C736)</f>
        <v>2</v>
      </c>
      <c r="E736" s="241" t="str">
        <f t="shared" si="31"/>
        <v>Research local services, events, news2</v>
      </c>
      <c r="F736" s="86" t="s">
        <v>1495</v>
      </c>
      <c r="G736" s="242">
        <v>0.16551562500000003</v>
      </c>
      <c r="H736" s="245">
        <v>101.13787116067256</v>
      </c>
    </row>
    <row r="737" spans="1:8">
      <c r="A737" s="86" t="str">
        <v>loc_res_email</v>
      </c>
      <c r="B737" s="239">
        <v>736</v>
      </c>
      <c r="C737" s="86" t="s">
        <v>1586</v>
      </c>
      <c r="D737" s="241">
        <f>COUNTIF($C$1:$C737,C737)</f>
        <v>3</v>
      </c>
      <c r="E737" s="241" t="str">
        <f t="shared" si="31"/>
        <v>Research local services, events, news3</v>
      </c>
      <c r="F737" s="86" t="s">
        <v>1050</v>
      </c>
      <c r="G737" s="242">
        <v>0.25514062500000001</v>
      </c>
      <c r="H737" s="245">
        <v>99.900715631589293</v>
      </c>
    </row>
    <row r="738" spans="1:8">
      <c r="A738" s="86" t="str">
        <v>loc_res_f2f</v>
      </c>
      <c r="B738" s="239">
        <v>737</v>
      </c>
      <c r="C738" s="86" t="s">
        <v>1586</v>
      </c>
      <c r="D738" s="241">
        <f>COUNTIF($C$1:$C738,C738)</f>
        <v>4</v>
      </c>
      <c r="E738" s="241" t="str">
        <f t="shared" si="31"/>
        <v>Research local services, events, news4</v>
      </c>
      <c r="F738" s="86" t="s">
        <v>1498</v>
      </c>
      <c r="G738" s="242">
        <v>0.10976562500000001</v>
      </c>
      <c r="H738" s="245">
        <v>96.3096564545625</v>
      </c>
    </row>
    <row r="739" spans="1:8">
      <c r="A739" s="86" t="str">
        <v>loc_res_mail</v>
      </c>
      <c r="B739" s="239">
        <v>738</v>
      </c>
      <c r="C739" s="86" t="s">
        <v>1586</v>
      </c>
      <c r="D739" s="241">
        <f>COUNTIF($C$1:$C739,C739)</f>
        <v>5</v>
      </c>
      <c r="E739" s="241" t="str">
        <f t="shared" si="31"/>
        <v>Research local services, events, news5</v>
      </c>
      <c r="F739" s="86" t="s">
        <v>1500</v>
      </c>
      <c r="G739" s="242">
        <v>6.2640624999999991E-2</v>
      </c>
      <c r="H739" s="245">
        <v>82.628984129273348</v>
      </c>
    </row>
    <row r="740" spans="1:8">
      <c r="A740" s="86" t="str">
        <v>loc_res_txt</v>
      </c>
      <c r="B740" s="239">
        <v>739</v>
      </c>
      <c r="C740" s="86" t="s">
        <v>1586</v>
      </c>
      <c r="D740" s="241">
        <f>COUNTIF($C$1:$C740,C740)</f>
        <v>6</v>
      </c>
      <c r="E740" s="241" t="str">
        <f t="shared" si="31"/>
        <v>Research local services, events, news6</v>
      </c>
      <c r="F740" s="86" t="s">
        <v>1502</v>
      </c>
      <c r="G740" s="242">
        <v>4.8125000000000001E-2</v>
      </c>
      <c r="H740" s="245">
        <v>72.543636001265426</v>
      </c>
    </row>
    <row r="741" spans="1:8">
      <c r="A741" s="86" t="str">
        <v>loc_res_web</v>
      </c>
      <c r="B741" s="239">
        <v>740</v>
      </c>
      <c r="C741" s="86" t="s">
        <v>1586</v>
      </c>
      <c r="D741" s="241">
        <f>COUNTIF($C$1:$C741,C741)</f>
        <v>7</v>
      </c>
      <c r="E741" s="241" t="str">
        <f t="shared" si="31"/>
        <v>Research local services, events, news7</v>
      </c>
      <c r="F741" s="86" t="s">
        <v>1504</v>
      </c>
      <c r="G741" s="242">
        <v>0.314953125</v>
      </c>
      <c r="H741" s="245">
        <v>100.9883282586502</v>
      </c>
    </row>
    <row r="742" spans="1:8">
      <c r="A742" s="86" t="str">
        <v>utl_enqc_app</v>
      </c>
      <c r="B742" s="239">
        <v>741</v>
      </c>
      <c r="C742" s="86" t="s">
        <v>1594</v>
      </c>
      <c r="D742" s="241">
        <f>COUNTIF($C$1:$C742,C742)</f>
        <v>1</v>
      </c>
      <c r="E742" s="241" t="str">
        <f t="shared" si="31"/>
        <v>Make enquiry on utilities1</v>
      </c>
      <c r="F742" s="86" t="s">
        <v>1493</v>
      </c>
      <c r="G742" s="242">
        <v>0.13161718750000001</v>
      </c>
      <c r="H742" s="245">
        <v>93.478334752881636</v>
      </c>
    </row>
    <row r="743" spans="1:8">
      <c r="A743" s="86" t="str">
        <v>utl_enqc_call</v>
      </c>
      <c r="B743" s="239">
        <v>742</v>
      </c>
      <c r="C743" s="86" t="s">
        <v>1594</v>
      </c>
      <c r="D743" s="241">
        <f>COUNTIF($C$1:$C743,C743)</f>
        <v>2</v>
      </c>
      <c r="E743" s="241" t="str">
        <f t="shared" si="31"/>
        <v>Make enquiry on utilities2</v>
      </c>
      <c r="F743" s="86" t="s">
        <v>1495</v>
      </c>
      <c r="G743" s="242">
        <v>0.36408593750000001</v>
      </c>
      <c r="H743" s="245">
        <v>101.508016711807</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0.19896875000000003</v>
      </c>
      <c r="H745" s="245">
        <v>98.482022323968252</v>
      </c>
    </row>
    <row r="746" spans="1:8">
      <c r="A746" s="86" t="str">
        <v>utl_enqc_mail</v>
      </c>
      <c r="B746" s="239">
        <v>745</v>
      </c>
      <c r="C746" s="86" t="s">
        <v>1594</v>
      </c>
      <c r="D746" s="241">
        <f>COUNTIF($C$1:$C746,C746)</f>
        <v>5</v>
      </c>
      <c r="E746" s="241" t="str">
        <f t="shared" si="31"/>
        <v>Make enquiry on utilities5</v>
      </c>
      <c r="F746" s="86" t="s">
        <v>1500</v>
      </c>
      <c r="G746" s="242">
        <v>0.1473671875</v>
      </c>
      <c r="H746" s="245">
        <v>107.42754589273372</v>
      </c>
    </row>
    <row r="747" spans="1:8">
      <c r="A747" s="86" t="str">
        <v>utl_enqc_txt</v>
      </c>
      <c r="B747" s="239">
        <v>746</v>
      </c>
      <c r="C747" s="86" t="s">
        <v>1594</v>
      </c>
      <c r="D747" s="241">
        <f>COUNTIF($C$1:$C747,C747)</f>
        <v>6</v>
      </c>
      <c r="E747" s="241" t="str">
        <f t="shared" si="31"/>
        <v>Make enquiry on utilities6</v>
      </c>
      <c r="F747" s="86" t="s">
        <v>1502</v>
      </c>
      <c r="G747" s="242">
        <v>6.5671874999999991E-2</v>
      </c>
      <c r="H747" s="245">
        <v>88.475086403974913</v>
      </c>
    </row>
    <row r="748" spans="1:8">
      <c r="A748" s="86" t="str">
        <v>utl_enqc_web</v>
      </c>
      <c r="B748" s="239">
        <v>747</v>
      </c>
      <c r="C748" s="86" t="s">
        <v>1594</v>
      </c>
      <c r="D748" s="241">
        <f>COUNTIF($C$1:$C748,C748)</f>
        <v>7</v>
      </c>
      <c r="E748" s="241" t="str">
        <f t="shared" si="31"/>
        <v>Make enquiry on utilities7</v>
      </c>
      <c r="F748" s="86" t="s">
        <v>1504</v>
      </c>
      <c r="G748" s="242">
        <v>0.29114062499999999</v>
      </c>
      <c r="H748" s="245">
        <v>99.664320214863523</v>
      </c>
    </row>
    <row r="749" spans="1:8">
      <c r="A749" s="86" t="str">
        <v>utl_sub_app</v>
      </c>
      <c r="B749" s="239">
        <v>748</v>
      </c>
      <c r="C749" s="86" t="s">
        <v>1602</v>
      </c>
      <c r="D749" s="241">
        <f>COUNTIF($C$1:$C749,C749)</f>
        <v>1</v>
      </c>
      <c r="E749" s="241" t="str">
        <f t="shared" si="31"/>
        <v>Submit info to on utilities1</v>
      </c>
      <c r="F749" s="86" t="s">
        <v>1493</v>
      </c>
      <c r="G749" s="242">
        <v>0.17922656249999999</v>
      </c>
      <c r="H749" s="245">
        <v>92.48848220617144</v>
      </c>
    </row>
    <row r="750" spans="1:8">
      <c r="A750" s="86" t="str">
        <v>utl_sub_call</v>
      </c>
      <c r="B750" s="239">
        <v>749</v>
      </c>
      <c r="C750" s="86" t="s">
        <v>1602</v>
      </c>
      <c r="D750" s="241">
        <f>COUNTIF($C$1:$C750,C750)</f>
        <v>2</v>
      </c>
      <c r="E750" s="241" t="str">
        <f t="shared" si="31"/>
        <v>Submit info to on utilities2</v>
      </c>
      <c r="F750" s="86" t="s">
        <v>1495</v>
      </c>
      <c r="G750" s="242">
        <v>0.25564062500000007</v>
      </c>
      <c r="H750" s="245">
        <v>97.342421479180885</v>
      </c>
    </row>
    <row r="751" spans="1:8">
      <c r="A751" s="86" t="str">
        <v>utl_sub_email</v>
      </c>
      <c r="B751" s="239">
        <v>750</v>
      </c>
      <c r="C751" s="86" t="s">
        <v>1602</v>
      </c>
      <c r="D751" s="241">
        <f>COUNTIF($C$1:$C751,C751)</f>
        <v>3</v>
      </c>
      <c r="E751" s="241" t="str">
        <f t="shared" si="31"/>
        <v>Submit info to on utilities3</v>
      </c>
      <c r="F751" s="86" t="s">
        <v>1050</v>
      </c>
      <c r="G751" s="242">
        <v>0.28989843750000005</v>
      </c>
      <c r="H751" s="245">
        <v>100.98826208109951</v>
      </c>
    </row>
    <row r="752" spans="1:8">
      <c r="A752" s="86" t="str">
        <v>utl_sub_f2f</v>
      </c>
      <c r="B752" s="239">
        <v>751</v>
      </c>
      <c r="C752" s="86" t="s">
        <v>1602</v>
      </c>
      <c r="D752" s="241">
        <f>COUNTIF($C$1:$C752,C752)</f>
        <v>4</v>
      </c>
      <c r="E752" s="241" t="str">
        <f t="shared" si="31"/>
        <v>Submit info to on utilities4</v>
      </c>
      <c r="F752" s="86" t="s">
        <v>1498</v>
      </c>
      <c r="G752" s="242">
        <v>0.18809374999999998</v>
      </c>
      <c r="H752" s="245">
        <v>98.813557837512576</v>
      </c>
    </row>
    <row r="753" spans="1:8">
      <c r="A753" s="86" t="str">
        <v>utl_sub_mail</v>
      </c>
      <c r="B753" s="239">
        <v>752</v>
      </c>
      <c r="C753" s="86" t="s">
        <v>1602</v>
      </c>
      <c r="D753" s="241">
        <f>COUNTIF($C$1:$C753,C753)</f>
        <v>5</v>
      </c>
      <c r="E753" s="241" t="str">
        <f t="shared" si="31"/>
        <v>Submit info to on utilities5</v>
      </c>
      <c r="F753" s="86" t="s">
        <v>1500</v>
      </c>
      <c r="G753" s="242">
        <v>0.12380468749999998</v>
      </c>
      <c r="H753" s="245">
        <v>99.802193108698205</v>
      </c>
    </row>
    <row r="754" spans="1:8">
      <c r="A754" s="86" t="str">
        <v>utl_sub_txt</v>
      </c>
      <c r="B754" s="239">
        <v>753</v>
      </c>
      <c r="C754" s="86" t="s">
        <v>1602</v>
      </c>
      <c r="D754" s="241">
        <f>COUNTIF($C$1:$C754,C754)</f>
        <v>6</v>
      </c>
      <c r="E754" s="241" t="str">
        <f t="shared" si="31"/>
        <v>Submit info to on utilities6</v>
      </c>
      <c r="F754" s="86" t="s">
        <v>1502</v>
      </c>
      <c r="G754" s="242">
        <v>7.7085937500000007E-2</v>
      </c>
      <c r="H754" s="245">
        <v>92.340852358959808</v>
      </c>
    </row>
    <row r="755" spans="1:8">
      <c r="A755" s="86" t="str">
        <v>utl_sub_web</v>
      </c>
      <c r="B755" s="239">
        <v>754</v>
      </c>
      <c r="C755" s="86" t="s">
        <v>1602</v>
      </c>
      <c r="D755" s="241">
        <f>COUNTIF($C$1:$C755,C755)</f>
        <v>7</v>
      </c>
      <c r="E755" s="241" t="str">
        <f t="shared" si="31"/>
        <v>Submit info to on utilities7</v>
      </c>
      <c r="F755" s="86" t="s">
        <v>1504</v>
      </c>
      <c r="G755" s="242">
        <v>0.33245312499999996</v>
      </c>
      <c r="H755" s="245">
        <v>100.68856929428929</v>
      </c>
    </row>
    <row r="756" spans="1:8">
      <c r="A756" s="86" t="str">
        <v>utl_mark_app</v>
      </c>
      <c r="B756" s="239">
        <v>755</v>
      </c>
      <c r="C756" s="86" t="s">
        <v>1610</v>
      </c>
      <c r="D756" s="241">
        <f>COUNTIF($C$1:$C756,C756)</f>
        <v>1</v>
      </c>
      <c r="E756" s="241" t="str">
        <f t="shared" si="31"/>
        <v>Get info/marketing on utilities1</v>
      </c>
      <c r="F756" s="86" t="s">
        <v>1493</v>
      </c>
      <c r="G756" s="242">
        <v>0.13709374999999999</v>
      </c>
      <c r="H756" s="245">
        <v>89.661572918979175</v>
      </c>
    </row>
    <row r="757" spans="1:8">
      <c r="A757" s="86" t="str">
        <v>utl_mark_call</v>
      </c>
      <c r="B757" s="239">
        <v>756</v>
      </c>
      <c r="C757" s="86" t="s">
        <v>1610</v>
      </c>
      <c r="D757" s="241">
        <f>COUNTIF($C$1:$C757,C757)</f>
        <v>2</v>
      </c>
      <c r="E757" s="241" t="str">
        <f t="shared" si="31"/>
        <v>Get info/marketing on utilities2</v>
      </c>
      <c r="F757" s="86" t="s">
        <v>1495</v>
      </c>
      <c r="G757" s="242">
        <v>0.20248437499999999</v>
      </c>
      <c r="H757" s="245">
        <v>93.732917996178571</v>
      </c>
    </row>
    <row r="758" spans="1:8">
      <c r="A758" s="86" t="str">
        <v>utl_mark_email</v>
      </c>
      <c r="B758" s="239">
        <v>757</v>
      </c>
      <c r="C758" s="86" t="s">
        <v>1610</v>
      </c>
      <c r="D758" s="241">
        <f>COUNTIF($C$1:$C758,C758)</f>
        <v>3</v>
      </c>
      <c r="E758" s="241" t="str">
        <f t="shared" si="31"/>
        <v>Get info/marketing on utilities3</v>
      </c>
      <c r="F758" s="86" t="s">
        <v>1050</v>
      </c>
      <c r="G758" s="242">
        <v>0.31529687500000003</v>
      </c>
      <c r="H758" s="245">
        <v>96.503819992455519</v>
      </c>
    </row>
    <row r="759" spans="1:8">
      <c r="A759" s="86" t="str">
        <v>utl_mark_f2f</v>
      </c>
      <c r="B759" s="239">
        <v>758</v>
      </c>
      <c r="C759" s="86" t="s">
        <v>1610</v>
      </c>
      <c r="D759" s="241">
        <f>COUNTIF($C$1:$C759,C759)</f>
        <v>4</v>
      </c>
      <c r="E759" s="241" t="str">
        <f t="shared" si="31"/>
        <v>Get info/marketing on utilities4</v>
      </c>
      <c r="F759" s="86" t="s">
        <v>1498</v>
      </c>
      <c r="G759" s="242">
        <v>0.15728125000000001</v>
      </c>
      <c r="H759" s="245">
        <v>94.480583219040696</v>
      </c>
    </row>
    <row r="760" spans="1:8">
      <c r="A760" s="86" t="str">
        <v>utl_mark_mail</v>
      </c>
      <c r="B760" s="239">
        <v>759</v>
      </c>
      <c r="C760" s="86" t="s">
        <v>1610</v>
      </c>
      <c r="D760" s="241">
        <f>COUNTIF($C$1:$C760,C760)</f>
        <v>5</v>
      </c>
      <c r="E760" s="241" t="str">
        <f t="shared" si="31"/>
        <v>Get info/marketing on utilities5</v>
      </c>
      <c r="F760" s="86" t="s">
        <v>1500</v>
      </c>
      <c r="G760" s="242">
        <v>0.19294531249999999</v>
      </c>
      <c r="H760" s="245">
        <v>99.756658375427435</v>
      </c>
    </row>
    <row r="761" spans="1:8">
      <c r="A761" s="86" t="str">
        <v>utl_mark_txt</v>
      </c>
      <c r="B761" s="239">
        <v>760</v>
      </c>
      <c r="C761" s="86" t="s">
        <v>1610</v>
      </c>
      <c r="D761" s="241">
        <f>COUNTIF($C$1:$C761,C761)</f>
        <v>6</v>
      </c>
      <c r="E761" s="241" t="str">
        <f t="shared" si="31"/>
        <v>Get info/marketing on utilities6</v>
      </c>
      <c r="F761" s="86" t="s">
        <v>1502</v>
      </c>
      <c r="G761" s="242">
        <v>8.5656250000000003E-2</v>
      </c>
      <c r="H761" s="245">
        <v>96.661986797644829</v>
      </c>
    </row>
    <row r="762" spans="1:8">
      <c r="A762" s="86" t="str">
        <v>utl_mark_web</v>
      </c>
      <c r="B762" s="239">
        <v>761</v>
      </c>
      <c r="C762" s="86" t="s">
        <v>1610</v>
      </c>
      <c r="D762" s="241">
        <f>COUNTIF($C$1:$C762,C762)</f>
        <v>7</v>
      </c>
      <c r="E762" s="241" t="str">
        <f t="shared" si="31"/>
        <v>Get info/marketing on utilities7</v>
      </c>
      <c r="F762" s="86" t="s">
        <v>1504</v>
      </c>
      <c r="G762" s="242">
        <v>0.30621093749999995</v>
      </c>
      <c r="H762" s="245">
        <v>98.596380911264319</v>
      </c>
    </row>
    <row r="763" spans="1:8">
      <c r="A763" s="86" t="str">
        <v>utl_res_app</v>
      </c>
      <c r="B763" s="239">
        <v>762</v>
      </c>
      <c r="C763" s="86" t="s">
        <v>1618</v>
      </c>
      <c r="D763" s="241">
        <f>COUNTIF($C$1:$C763,C763)</f>
        <v>1</v>
      </c>
      <c r="E763" s="241" t="str">
        <f t="shared" si="31"/>
        <v>Research utilities1</v>
      </c>
      <c r="F763" s="86" t="s">
        <v>1493</v>
      </c>
      <c r="G763" s="242">
        <v>0.12153906249999999</v>
      </c>
      <c r="H763" s="245">
        <v>85.200709333726465</v>
      </c>
    </row>
    <row r="764" spans="1:8">
      <c r="A764" s="86" t="str">
        <v>utl_res_call</v>
      </c>
      <c r="B764" s="239">
        <v>763</v>
      </c>
      <c r="C764" s="86" t="s">
        <v>1618</v>
      </c>
      <c r="D764" s="241">
        <f>COUNTIF($C$1:$C764,C764)</f>
        <v>2</v>
      </c>
      <c r="E764" s="241" t="str">
        <f t="shared" si="31"/>
        <v>Research utilities2</v>
      </c>
      <c r="F764" s="86" t="s">
        <v>1495</v>
      </c>
      <c r="G764" s="242">
        <v>0.20476562499999995</v>
      </c>
      <c r="H764" s="245">
        <v>91.285196194604552</v>
      </c>
    </row>
    <row r="765" spans="1:8">
      <c r="A765" s="86" t="str">
        <v>utl_res_email</v>
      </c>
      <c r="B765" s="239">
        <v>764</v>
      </c>
      <c r="C765" s="86" t="s">
        <v>1618</v>
      </c>
      <c r="D765" s="241">
        <f>COUNTIF($C$1:$C765,C765)</f>
        <v>3</v>
      </c>
      <c r="E765" s="241" t="str">
        <f t="shared" si="31"/>
        <v>Research utilities3</v>
      </c>
      <c r="F765" s="86" t="s">
        <v>1050</v>
      </c>
      <c r="G765" s="242">
        <v>0.22940625000000003</v>
      </c>
      <c r="H765" s="245">
        <v>99.407198109435697</v>
      </c>
    </row>
    <row r="766" spans="1:8">
      <c r="A766" s="86" t="str">
        <v>utl_res_f2f</v>
      </c>
      <c r="B766" s="239">
        <v>765</v>
      </c>
      <c r="C766" s="86" t="s">
        <v>1618</v>
      </c>
      <c r="D766" s="241">
        <f>COUNTIF($C$1:$C766,C766)</f>
        <v>4</v>
      </c>
      <c r="E766" s="241" t="str">
        <f t="shared" si="31"/>
        <v>Research utilities4</v>
      </c>
      <c r="F766" s="86" t="s">
        <v>1498</v>
      </c>
      <c r="G766" s="242">
        <v>0.121671875</v>
      </c>
      <c r="H766" s="245">
        <v>92.099973356662829</v>
      </c>
    </row>
    <row r="767" spans="1:8">
      <c r="A767" s="86" t="str">
        <v>utl_res_mail</v>
      </c>
      <c r="B767" s="239">
        <v>766</v>
      </c>
      <c r="C767" s="86" t="s">
        <v>1618</v>
      </c>
      <c r="D767" s="241">
        <f>COUNTIF($C$1:$C767,C767)</f>
        <v>5</v>
      </c>
      <c r="E767" s="241" t="str">
        <f t="shared" si="31"/>
        <v>Research utilities5</v>
      </c>
      <c r="F767" s="86" t="s">
        <v>1500</v>
      </c>
      <c r="G767" s="242">
        <v>7.8320312499999989E-2</v>
      </c>
      <c r="H767" s="245">
        <v>95.050018981209774</v>
      </c>
    </row>
    <row r="768" spans="1:8">
      <c r="A768" s="86" t="str">
        <v>utl_res_txt</v>
      </c>
      <c r="B768" s="239">
        <v>767</v>
      </c>
      <c r="C768" s="86" t="s">
        <v>1618</v>
      </c>
      <c r="D768" s="241">
        <f>COUNTIF($C$1:$C768,C768)</f>
        <v>6</v>
      </c>
      <c r="E768" s="241" t="str">
        <f t="shared" si="31"/>
        <v>Research utilities6</v>
      </c>
      <c r="F768" s="86" t="s">
        <v>1502</v>
      </c>
      <c r="G768" s="242">
        <v>6.2492187500000004E-2</v>
      </c>
      <c r="H768" s="245">
        <v>92.221624938519795</v>
      </c>
    </row>
    <row r="769" spans="1:8">
      <c r="A769" s="86" t="str">
        <v>utl_res_web</v>
      </c>
      <c r="B769" s="239">
        <v>768</v>
      </c>
      <c r="C769" s="86" t="s">
        <v>1618</v>
      </c>
      <c r="D769" s="241">
        <f>COUNTIF($C$1:$C769,C769)</f>
        <v>7</v>
      </c>
      <c r="E769" s="241" t="str">
        <f t="shared" si="31"/>
        <v>Research utilities7</v>
      </c>
      <c r="F769" s="86" t="s">
        <v>1504</v>
      </c>
      <c r="G769" s="242">
        <v>0.42578906250000004</v>
      </c>
      <c r="H769" s="245">
        <v>101.59049502259899</v>
      </c>
    </row>
    <row r="770" spans="1:8">
      <c r="A770" s="86" t="str">
        <v>retles_enqc_app</v>
      </c>
      <c r="B770" s="239">
        <v>769</v>
      </c>
      <c r="C770" s="86" t="s">
        <v>1626</v>
      </c>
      <c r="D770" s="241">
        <f>COUNTIF($C$1:$C770,C770)</f>
        <v>1</v>
      </c>
      <c r="E770" s="241" t="str">
        <f t="shared" si="31"/>
        <v>Make enquiry on retail and leisure1</v>
      </c>
      <c r="F770" s="86" t="s">
        <v>1493</v>
      </c>
      <c r="G770" s="242">
        <v>0.17186718749999999</v>
      </c>
      <c r="H770" s="245">
        <v>88.292444614706582</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0.40113281249999999</v>
      </c>
      <c r="H771" s="245">
        <v>100.42404212965852</v>
      </c>
    </row>
    <row r="772" spans="1:8">
      <c r="A772" s="86" t="str">
        <v>retles_enqc_eml</v>
      </c>
      <c r="B772" s="239">
        <v>771</v>
      </c>
      <c r="C772" s="86" t="s">
        <v>1626</v>
      </c>
      <c r="D772" s="241">
        <f>COUNTIF($C$1:$C772,C772)</f>
        <v>3</v>
      </c>
      <c r="E772" s="241" t="str">
        <f t="shared" si="32"/>
        <v>Make enquiry on retail and leisure3</v>
      </c>
      <c r="F772" s="86" t="s">
        <v>1050</v>
      </c>
      <c r="G772" s="242">
        <v>0.46247656249999991</v>
      </c>
      <c r="H772" s="245">
        <v>100.0763052057021</v>
      </c>
    </row>
    <row r="773" spans="1:8">
      <c r="A773" s="86" t="str">
        <v>retles_enqc_f2f</v>
      </c>
      <c r="B773" s="239">
        <v>772</v>
      </c>
      <c r="C773" s="86" t="s">
        <v>1626</v>
      </c>
      <c r="D773" s="241">
        <f>COUNTIF($C$1:$C773,C773)</f>
        <v>4</v>
      </c>
      <c r="E773" s="241" t="str">
        <f t="shared" si="32"/>
        <v>Make enquiry on retail and leisure4</v>
      </c>
      <c r="F773" s="86" t="s">
        <v>1498</v>
      </c>
      <c r="G773" s="242">
        <v>0.36920312499999997</v>
      </c>
      <c r="H773" s="245">
        <v>96.285912535220845</v>
      </c>
    </row>
    <row r="774" spans="1:8">
      <c r="A774" s="86" t="str">
        <v>retles_enqc_mail</v>
      </c>
      <c r="B774" s="239">
        <v>773</v>
      </c>
      <c r="C774" s="86" t="s">
        <v>1626</v>
      </c>
      <c r="D774" s="241">
        <f>COUNTIF($C$1:$C774,C774)</f>
        <v>5</v>
      </c>
      <c r="E774" s="241" t="str">
        <f t="shared" si="32"/>
        <v>Make enquiry on retail and leisure5</v>
      </c>
      <c r="F774" s="86" t="s">
        <v>1500</v>
      </c>
      <c r="G774" s="242">
        <v>0.15692187499999999</v>
      </c>
      <c r="H774" s="245">
        <v>95.329748865110972</v>
      </c>
    </row>
    <row r="775" spans="1:8">
      <c r="A775" s="86" t="str">
        <v>retles_enqc_txt</v>
      </c>
      <c r="B775" s="239">
        <v>774</v>
      </c>
      <c r="C775" s="86" t="s">
        <v>1626</v>
      </c>
      <c r="D775" s="241">
        <f>COUNTIF($C$1:$C775,C775)</f>
        <v>6</v>
      </c>
      <c r="E775" s="241" t="str">
        <f t="shared" si="32"/>
        <v>Make enquiry on retail and leisure6</v>
      </c>
      <c r="F775" s="86" t="s">
        <v>1502</v>
      </c>
      <c r="G775" s="242">
        <v>9.8898437500000019E-2</v>
      </c>
      <c r="H775" s="245">
        <v>87.599140926563223</v>
      </c>
    </row>
    <row r="776" spans="1:8">
      <c r="A776" s="86" t="str">
        <v>retles_enqc_web</v>
      </c>
      <c r="B776" s="239">
        <v>775</v>
      </c>
      <c r="C776" s="86" t="s">
        <v>1626</v>
      </c>
      <c r="D776" s="241">
        <f>COUNTIF($C$1:$C776,C776)</f>
        <v>7</v>
      </c>
      <c r="E776" s="241" t="str">
        <f t="shared" si="32"/>
        <v>Make enquiry on retail and leisure7</v>
      </c>
      <c r="F776" s="86" t="s">
        <v>1504</v>
      </c>
      <c r="G776" s="242">
        <v>0.39563281250000004</v>
      </c>
      <c r="H776" s="245">
        <v>101.89405645061571</v>
      </c>
    </row>
    <row r="777" spans="1:8">
      <c r="A777" s="86" t="str">
        <v>retles_sub_app</v>
      </c>
      <c r="B777" s="239">
        <v>776</v>
      </c>
      <c r="C777" s="86" t="s">
        <v>1634</v>
      </c>
      <c r="D777" s="241">
        <f>COUNTIF($C$1:$C777,C777)</f>
        <v>1</v>
      </c>
      <c r="E777" s="241" t="str">
        <f t="shared" si="32"/>
        <v>Submit info to retail and leisure1</v>
      </c>
      <c r="F777" s="86" t="s">
        <v>1493</v>
      </c>
      <c r="G777" s="242">
        <v>0.24969531250000002</v>
      </c>
      <c r="H777" s="245">
        <v>96.560450610617437</v>
      </c>
    </row>
    <row r="778" spans="1:8">
      <c r="A778" s="86" t="str">
        <v>retles_sub_call</v>
      </c>
      <c r="B778" s="239">
        <v>777</v>
      </c>
      <c r="C778" s="86" t="s">
        <v>1634</v>
      </c>
      <c r="D778" s="241">
        <f>COUNTIF($C$1:$C778,C778)</f>
        <v>2</v>
      </c>
      <c r="E778" s="241" t="str">
        <f t="shared" si="32"/>
        <v>Submit info to retail and leisure2</v>
      </c>
      <c r="F778" s="86" t="s">
        <v>1495</v>
      </c>
      <c r="G778" s="242">
        <v>0.37203124999999998</v>
      </c>
      <c r="H778" s="245">
        <v>99.568725869657598</v>
      </c>
    </row>
    <row r="779" spans="1:8">
      <c r="A779" s="86" t="str">
        <v>retles_sub_eml</v>
      </c>
      <c r="B779" s="239">
        <v>778</v>
      </c>
      <c r="C779" s="86" t="s">
        <v>1634</v>
      </c>
      <c r="D779" s="241">
        <f>COUNTIF($C$1:$C779,C779)</f>
        <v>3</v>
      </c>
      <c r="E779" s="241" t="str">
        <f t="shared" si="32"/>
        <v>Submit info to retail and leisure3</v>
      </c>
      <c r="F779" s="86" t="s">
        <v>1050</v>
      </c>
      <c r="G779" s="242">
        <v>0.36799218749999996</v>
      </c>
      <c r="H779" s="245">
        <v>99.847061373131027</v>
      </c>
    </row>
    <row r="780" spans="1:8">
      <c r="A780" s="86" t="str">
        <v>retles_sub_f2f</v>
      </c>
      <c r="B780" s="239">
        <v>779</v>
      </c>
      <c r="C780" s="86" t="s">
        <v>1634</v>
      </c>
      <c r="D780" s="241">
        <f>COUNTIF($C$1:$C780,C780)</f>
        <v>4</v>
      </c>
      <c r="E780" s="241" t="str">
        <f t="shared" si="32"/>
        <v>Submit info to retail and leisure4</v>
      </c>
      <c r="F780" s="86" t="s">
        <v>1498</v>
      </c>
      <c r="G780" s="242">
        <v>0.38796874999999997</v>
      </c>
      <c r="H780" s="245">
        <v>98.744632457053996</v>
      </c>
    </row>
    <row r="781" spans="1:8">
      <c r="A781" s="86" t="str">
        <v>retles_sub_mail</v>
      </c>
      <c r="B781" s="239">
        <v>780</v>
      </c>
      <c r="C781" s="86" t="s">
        <v>1634</v>
      </c>
      <c r="D781" s="241">
        <f>COUNTIF($C$1:$C781,C781)</f>
        <v>5</v>
      </c>
      <c r="E781" s="241" t="str">
        <f t="shared" si="32"/>
        <v>Submit info to retail and leisure5</v>
      </c>
      <c r="F781" s="86" t="s">
        <v>1500</v>
      </c>
      <c r="G781" s="242">
        <v>0.12155468749999999</v>
      </c>
      <c r="H781" s="245">
        <v>95.629389016727274</v>
      </c>
    </row>
    <row r="782" spans="1:8">
      <c r="A782" s="86" t="str">
        <v>retles_sub_txt</v>
      </c>
      <c r="B782" s="239">
        <v>781</v>
      </c>
      <c r="C782" s="86" t="s">
        <v>1634</v>
      </c>
      <c r="D782" s="241">
        <f>COUNTIF($C$1:$C782,C782)</f>
        <v>6</v>
      </c>
      <c r="E782" s="241" t="str">
        <f t="shared" si="32"/>
        <v>Submit info to retail and leisure6</v>
      </c>
      <c r="F782" s="86" t="s">
        <v>1502</v>
      </c>
      <c r="G782" s="242">
        <v>0.10563281250000001</v>
      </c>
      <c r="H782" s="245">
        <v>90.488673977258301</v>
      </c>
    </row>
    <row r="783" spans="1:8">
      <c r="A783" s="86" t="str">
        <v>retles_sub_web</v>
      </c>
      <c r="B783" s="239">
        <v>782</v>
      </c>
      <c r="C783" s="86" t="s">
        <v>1634</v>
      </c>
      <c r="D783" s="241">
        <f>COUNTIF($C$1:$C783,C783)</f>
        <v>7</v>
      </c>
      <c r="E783" s="241" t="str">
        <f t="shared" si="32"/>
        <v>Submit info to retail and leisure7</v>
      </c>
      <c r="F783" s="86" t="s">
        <v>1504</v>
      </c>
      <c r="G783" s="242">
        <v>0.44517968750000003</v>
      </c>
      <c r="H783" s="245">
        <v>101.47344109331644</v>
      </c>
    </row>
    <row r="784" spans="1:8">
      <c r="A784" s="86" t="str">
        <v>retles_mark_app</v>
      </c>
      <c r="B784" s="239">
        <v>783</v>
      </c>
      <c r="C784" s="86" t="s">
        <v>1642</v>
      </c>
      <c r="D784" s="241">
        <f>COUNTIF($C$1:$C784,C784)</f>
        <v>1</v>
      </c>
      <c r="E784" s="241" t="str">
        <f t="shared" si="32"/>
        <v>Get info/marketing on retail and leisure1</v>
      </c>
      <c r="F784" s="86" t="s">
        <v>1493</v>
      </c>
      <c r="G784" s="242">
        <v>0.22043749999999995</v>
      </c>
      <c r="H784" s="245">
        <v>101.16608384772373</v>
      </c>
    </row>
    <row r="785" spans="1:8">
      <c r="A785" s="86" t="str">
        <v>retles_mark_call</v>
      </c>
      <c r="B785" s="239">
        <v>784</v>
      </c>
      <c r="C785" s="86" t="s">
        <v>1642</v>
      </c>
      <c r="D785" s="241">
        <f>COUNTIF($C$1:$C785,C785)</f>
        <v>2</v>
      </c>
      <c r="E785" s="241" t="str">
        <f t="shared" si="32"/>
        <v>Get info/marketing on retail and leisure2</v>
      </c>
      <c r="F785" s="86" t="s">
        <v>1495</v>
      </c>
      <c r="G785" s="242">
        <v>0.20859375000000002</v>
      </c>
      <c r="H785" s="245">
        <v>95.175723100253222</v>
      </c>
    </row>
    <row r="786" spans="1:8">
      <c r="A786" s="86" t="str">
        <v>retles_mark_eml</v>
      </c>
      <c r="B786" s="239">
        <v>785</v>
      </c>
      <c r="C786" s="86" t="s">
        <v>1642</v>
      </c>
      <c r="D786" s="241">
        <f>COUNTIF($C$1:$C786,C786)</f>
        <v>3</v>
      </c>
      <c r="E786" s="241" t="str">
        <f t="shared" si="32"/>
        <v>Get info/marketing on retail and leisure3</v>
      </c>
      <c r="F786" s="86" t="s">
        <v>1050</v>
      </c>
      <c r="G786" s="242">
        <v>0.38309375000000001</v>
      </c>
      <c r="H786" s="245">
        <v>100.22376706585572</v>
      </c>
    </row>
    <row r="787" spans="1:8">
      <c r="A787" s="86" t="str">
        <v>retles_mark_f2f</v>
      </c>
      <c r="B787" s="239">
        <v>786</v>
      </c>
      <c r="C787" s="86" t="s">
        <v>1642</v>
      </c>
      <c r="D787" s="241">
        <f>COUNTIF($C$1:$C787,C787)</f>
        <v>4</v>
      </c>
      <c r="E787" s="241" t="str">
        <f t="shared" si="32"/>
        <v>Get info/marketing on retail and leisure4</v>
      </c>
      <c r="F787" s="86" t="s">
        <v>1498</v>
      </c>
      <c r="G787" s="242">
        <v>0.29229687500000001</v>
      </c>
      <c r="H787" s="245">
        <v>95.875404264998963</v>
      </c>
    </row>
    <row r="788" spans="1:8">
      <c r="A788" s="86" t="str">
        <v>retles_mark_mail</v>
      </c>
      <c r="B788" s="239">
        <v>787</v>
      </c>
      <c r="C788" s="86" t="s">
        <v>1642</v>
      </c>
      <c r="D788" s="241">
        <f>COUNTIF($C$1:$C788,C788)</f>
        <v>5</v>
      </c>
      <c r="E788" s="241" t="str">
        <f t="shared" si="32"/>
        <v>Get info/marketing on retail and leisure5</v>
      </c>
      <c r="F788" s="86" t="s">
        <v>1500</v>
      </c>
      <c r="G788" s="242">
        <v>0.19861718749999999</v>
      </c>
      <c r="H788" s="247">
        <v>97.681013693403472</v>
      </c>
    </row>
    <row r="789" spans="1:8">
      <c r="A789" s="86" t="str">
        <v>retles_mark_txt</v>
      </c>
      <c r="B789" s="239">
        <v>788</v>
      </c>
      <c r="C789" s="86" t="s">
        <v>1642</v>
      </c>
      <c r="D789" s="241">
        <f>COUNTIF($C$1:$C789,C789)</f>
        <v>6</v>
      </c>
      <c r="E789" s="241" t="str">
        <f t="shared" si="32"/>
        <v>Get info/marketing on retail and leisure6</v>
      </c>
      <c r="F789" s="86" t="s">
        <v>1502</v>
      </c>
      <c r="G789" s="242">
        <v>0.1143828125</v>
      </c>
      <c r="H789" s="247">
        <v>93.143459482670579</v>
      </c>
    </row>
    <row r="790" spans="1:8">
      <c r="A790" s="86" t="str">
        <v>retles_mark_web</v>
      </c>
      <c r="B790" s="239">
        <v>789</v>
      </c>
      <c r="C790" s="86" t="s">
        <v>1642</v>
      </c>
      <c r="D790" s="241">
        <f>COUNTIF($C$1:$C790,C790)</f>
        <v>7</v>
      </c>
      <c r="E790" s="241" t="str">
        <f t="shared" si="32"/>
        <v>Get info/marketing on retail and leisure7</v>
      </c>
      <c r="F790" s="86" t="s">
        <v>1504</v>
      </c>
      <c r="G790" s="242">
        <v>0.37717187500000005</v>
      </c>
      <c r="H790" s="247">
        <v>100.21878593716235</v>
      </c>
    </row>
    <row r="791" spans="1:8">
      <c r="A791" s="86" t="str">
        <v>retles_res_app</v>
      </c>
      <c r="B791" s="239">
        <v>790</v>
      </c>
      <c r="C791" s="86" t="s">
        <v>1650</v>
      </c>
      <c r="D791" s="241">
        <f>COUNTIF($C$1:$C791,C791)</f>
        <v>1</v>
      </c>
      <c r="E791" s="241" t="str">
        <f t="shared" si="32"/>
        <v>Research retail and leisure1</v>
      </c>
      <c r="F791" s="86" t="s">
        <v>1493</v>
      </c>
      <c r="G791" s="242">
        <v>0.21846874999999999</v>
      </c>
      <c r="H791" s="247">
        <v>93.579888614233155</v>
      </c>
    </row>
    <row r="792" spans="1:8">
      <c r="A792" s="86" t="str">
        <v>retles_res_call</v>
      </c>
      <c r="B792" s="239">
        <v>791</v>
      </c>
      <c r="C792" s="86" t="s">
        <v>1650</v>
      </c>
      <c r="D792" s="241">
        <f>COUNTIF($C$1:$C792,C792)</f>
        <v>2</v>
      </c>
      <c r="E792" s="241" t="str">
        <f t="shared" si="32"/>
        <v>Research retail and leisure2</v>
      </c>
      <c r="F792" s="86" t="s">
        <v>1495</v>
      </c>
      <c r="G792" s="242">
        <v>0.21607031250000003</v>
      </c>
      <c r="H792" s="247">
        <v>95.750348056034355</v>
      </c>
    </row>
    <row r="793" spans="1:8">
      <c r="A793" s="86" t="str">
        <v>retles_res_eml</v>
      </c>
      <c r="B793" s="239">
        <v>792</v>
      </c>
      <c r="C793" s="86" t="s">
        <v>1650</v>
      </c>
      <c r="D793" s="241">
        <f>COUNTIF($C$1:$C793,C793)</f>
        <v>3</v>
      </c>
      <c r="E793" s="241" t="str">
        <f t="shared" si="32"/>
        <v>Research retail and leisure3</v>
      </c>
      <c r="F793" s="86" t="s">
        <v>1050</v>
      </c>
      <c r="G793" s="242">
        <v>0.25124218749999999</v>
      </c>
      <c r="H793" s="247">
        <v>98.191106542197815</v>
      </c>
    </row>
    <row r="794" spans="1:8">
      <c r="A794" s="86" t="str">
        <v>retles_res_f2f</v>
      </c>
      <c r="B794" s="239">
        <v>793</v>
      </c>
      <c r="C794" s="86" t="s">
        <v>1650</v>
      </c>
      <c r="D794" s="241">
        <f>COUNTIF($C$1:$C794,C794)</f>
        <v>4</v>
      </c>
      <c r="E794" s="241" t="str">
        <f t="shared" si="32"/>
        <v>Research retail and leisure4</v>
      </c>
      <c r="F794" s="86" t="s">
        <v>1498</v>
      </c>
      <c r="G794" s="242">
        <v>0.37865625000000003</v>
      </c>
      <c r="H794" s="247">
        <v>99.106829067442021</v>
      </c>
    </row>
    <row r="795" spans="1:8">
      <c r="A795" s="86" t="str">
        <v>retles_res_mail</v>
      </c>
      <c r="B795" s="239">
        <v>794</v>
      </c>
      <c r="C795" s="86" t="s">
        <v>1650</v>
      </c>
      <c r="D795" s="241">
        <f>COUNTIF($C$1:$C795,C795)</f>
        <v>5</v>
      </c>
      <c r="E795" s="241" t="str">
        <f t="shared" si="32"/>
        <v>Research retail and leisure5</v>
      </c>
      <c r="F795" s="86" t="s">
        <v>1500</v>
      </c>
      <c r="G795" s="242">
        <v>8.9789062500000003E-2</v>
      </c>
      <c r="H795" s="247">
        <v>88.833324808173302</v>
      </c>
    </row>
    <row r="796" spans="1:8">
      <c r="A796" s="86" t="str">
        <v>retles_res_txt</v>
      </c>
      <c r="B796" s="240">
        <v>795</v>
      </c>
      <c r="C796" s="86" t="s">
        <v>1650</v>
      </c>
      <c r="D796" s="241">
        <f>COUNTIF($C$1:$C796,C796)</f>
        <v>6</v>
      </c>
      <c r="E796" s="241" t="str">
        <f t="shared" si="32"/>
        <v>Research retail and leisure6</v>
      </c>
      <c r="F796" s="86" t="s">
        <v>1502</v>
      </c>
      <c r="G796" s="244">
        <v>6.6109374999999998E-2</v>
      </c>
      <c r="H796" s="248">
        <v>78.249045508806475</v>
      </c>
    </row>
    <row r="797" spans="1:8">
      <c r="A797" s="86" t="str">
        <v>retles_res_web</v>
      </c>
      <c r="B797" s="1">
        <v>796</v>
      </c>
      <c r="C797" s="86" t="s">
        <v>1650</v>
      </c>
      <c r="D797" s="241">
        <f>COUNTIF($C$1:$C797,C797)</f>
        <v>7</v>
      </c>
      <c r="E797" s="241" t="str">
        <f t="shared" si="32"/>
        <v>Research retail and leisure7</v>
      </c>
      <c r="F797" s="86" t="s">
        <v>1504</v>
      </c>
      <c r="G797" s="68">
        <v>0.52979687499999994</v>
      </c>
      <c r="H797" s="70">
        <v>103.33608285635781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4D917-5359-4A11-ABF0-68D6684A791C}">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Saughall &amp; Mollington Ward</v>
      </c>
      <c r="C7" s="1" t="str">
        <f>BASE_PROFILE_DESC</f>
        <v>Associated Base - Cheshire West and Chester</v>
      </c>
      <c r="E7" s="1" t="str">
        <f>"Profile Title: "&amp;B7</f>
        <v>Profile Title: Ward: Saughall &amp; Mollington Ward</v>
      </c>
      <c r="F7" s="1" t="str">
        <f>"Base Title: "&amp;C7</f>
        <v>Base Title: Associated Base - Cheshire West and Chester</v>
      </c>
    </row>
    <row r="8" spans="1:6">
      <c r="A8" s="1">
        <v>1</v>
      </c>
      <c r="B8" s="1">
        <v>1</v>
      </c>
      <c r="C8" s="1">
        <v>3787</v>
      </c>
      <c r="D8" s="1">
        <v>1</v>
      </c>
    </row>
    <row r="9" spans="1:6">
      <c r="A9" s="1">
        <v>2</v>
      </c>
      <c r="B9" s="1">
        <v>2</v>
      </c>
      <c r="C9" s="1">
        <v>11136</v>
      </c>
      <c r="D9" s="1">
        <v>2</v>
      </c>
    </row>
    <row r="10" spans="1:6">
      <c r="A10" s="1">
        <v>3</v>
      </c>
      <c r="B10" s="1">
        <v>0</v>
      </c>
      <c r="C10" s="1">
        <v>17099</v>
      </c>
      <c r="D10" s="1">
        <v>3</v>
      </c>
    </row>
    <row r="11" spans="1:6">
      <c r="A11" s="1">
        <v>4</v>
      </c>
      <c r="B11" s="1">
        <v>0</v>
      </c>
      <c r="C11" s="1">
        <v>14210</v>
      </c>
      <c r="D11" s="1">
        <v>4</v>
      </c>
    </row>
    <row r="12" spans="1:6">
      <c r="A12" s="1">
        <v>5</v>
      </c>
      <c r="B12" s="1">
        <v>3</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1</v>
      </c>
      <c r="C16" s="1">
        <v>16337</v>
      </c>
      <c r="D16" s="1">
        <v>9</v>
      </c>
    </row>
    <row r="17" spans="1:4">
      <c r="A17" s="1">
        <v>10</v>
      </c>
      <c r="B17" s="1">
        <v>1</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1</v>
      </c>
      <c r="C21" s="1">
        <v>13105</v>
      </c>
      <c r="D21" s="1">
        <v>14</v>
      </c>
    </row>
    <row r="22" spans="1:4">
      <c r="A22" s="1">
        <v>15</v>
      </c>
      <c r="B22" s="1">
        <v>1</v>
      </c>
      <c r="C22" s="1">
        <v>15117</v>
      </c>
      <c r="D22" s="1">
        <v>15</v>
      </c>
    </row>
    <row r="23" spans="1:4">
      <c r="A23" s="1">
        <v>16</v>
      </c>
      <c r="B23" s="1">
        <v>6</v>
      </c>
      <c r="C23" s="1">
        <v>22417</v>
      </c>
      <c r="D23" s="1">
        <v>16</v>
      </c>
    </row>
    <row r="24" spans="1:4">
      <c r="A24" s="1">
        <v>17</v>
      </c>
      <c r="B24" s="1">
        <v>5</v>
      </c>
      <c r="C24" s="1">
        <v>26453</v>
      </c>
      <c r="D24" s="1">
        <v>17</v>
      </c>
    </row>
    <row r="25" spans="1:4">
      <c r="A25" s="1">
        <v>18</v>
      </c>
      <c r="B25" s="1">
        <v>0</v>
      </c>
      <c r="C25" s="1">
        <v>106</v>
      </c>
      <c r="D25" s="1">
        <v>18</v>
      </c>
    </row>
    <row r="26" spans="1:4">
      <c r="A26" s="1">
        <v>19</v>
      </c>
      <c r="B26" s="1">
        <v>49</v>
      </c>
      <c r="C26" s="1">
        <v>48853</v>
      </c>
      <c r="D26" s="1">
        <v>19</v>
      </c>
    </row>
    <row r="27" spans="1:4">
      <c r="A27" s="1">
        <v>20</v>
      </c>
      <c r="B27" s="1">
        <v>12</v>
      </c>
      <c r="C27" s="1">
        <v>25084</v>
      </c>
      <c r="D27" s="1">
        <v>20</v>
      </c>
    </row>
    <row r="28" spans="1:4">
      <c r="A28" s="1">
        <v>21</v>
      </c>
      <c r="B28" s="1">
        <v>6</v>
      </c>
      <c r="C28" s="1">
        <v>5253</v>
      </c>
      <c r="D28" s="1">
        <v>21</v>
      </c>
    </row>
    <row r="29" spans="1:4">
      <c r="A29" s="1">
        <v>22</v>
      </c>
      <c r="B29" s="1">
        <v>0</v>
      </c>
      <c r="C29" s="1">
        <v>1307</v>
      </c>
      <c r="D29" s="1">
        <v>22</v>
      </c>
    </row>
    <row r="30" spans="1:4">
      <c r="A30" s="1">
        <v>23</v>
      </c>
      <c r="B30" s="1">
        <v>2</v>
      </c>
      <c r="C30" s="1">
        <v>15264</v>
      </c>
      <c r="D30" s="1">
        <v>23</v>
      </c>
    </row>
    <row r="31" spans="1:4">
      <c r="A31" s="1">
        <v>24</v>
      </c>
      <c r="B31" s="1">
        <v>38</v>
      </c>
      <c r="C31" s="1">
        <v>30382</v>
      </c>
      <c r="D31" s="1">
        <v>24</v>
      </c>
    </row>
    <row r="32" spans="1:4">
      <c r="A32" s="1">
        <v>25</v>
      </c>
      <c r="B32" s="1">
        <v>0</v>
      </c>
      <c r="C32" s="1">
        <v>23245</v>
      </c>
      <c r="D32" s="1">
        <v>25</v>
      </c>
    </row>
    <row r="33" spans="1:4">
      <c r="A33" s="1">
        <v>26</v>
      </c>
      <c r="B33" s="1">
        <v>0</v>
      </c>
      <c r="C33" s="1">
        <v>237</v>
      </c>
      <c r="D33" s="1">
        <v>26</v>
      </c>
    </row>
    <row r="34" spans="1:4">
      <c r="A34" s="1">
        <v>27</v>
      </c>
      <c r="B34" s="1">
        <v>4</v>
      </c>
      <c r="C34" s="1">
        <v>3786</v>
      </c>
      <c r="D34" s="1">
        <v>27</v>
      </c>
    </row>
    <row r="35" spans="1:4">
      <c r="A35" s="1">
        <v>28</v>
      </c>
      <c r="B35" s="1">
        <v>0</v>
      </c>
      <c r="C35" s="1">
        <v>0</v>
      </c>
      <c r="D35" s="1">
        <v>28</v>
      </c>
    </row>
    <row r="37" spans="1:4">
      <c r="B37" s="1">
        <f>SUM(B8:B35)</f>
        <v>132</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3245D855-AA1C-4075-89A2-C91FA9602287}"/>
</file>

<file path=customXml/itemProps2.xml><?xml version="1.0" encoding="utf-8"?>
<ds:datastoreItem xmlns:ds="http://schemas.openxmlformats.org/officeDocument/2006/customXml" ds:itemID="{96417367-E015-4D9F-85A7-F768ABDE3EEC}"/>
</file>

<file path=customXml/itemProps3.xml><?xml version="1.0" encoding="utf-8"?>
<ds:datastoreItem xmlns:ds="http://schemas.openxmlformats.org/officeDocument/2006/customXml" ds:itemID="{A9D75EF8-6E89-43E8-9B25-161252760B8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Saughall and Mollington Wellbeing Ward Profile</dc:title>
  <dc:creator>HUXLEY, Lee</dc:creator>
  <cp:lastModifiedBy>HUXLEY, Lee</cp:lastModifiedBy>
  <dcterms:created xsi:type="dcterms:W3CDTF">2022-07-27T08:42:54Z</dcterms:created>
  <dcterms:modified xsi:type="dcterms:W3CDTF">2022-07-27T08:43:15Z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