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E8D5B28A-2A47-4064-9B02-C4A62D956797}" xr6:coauthVersionLast="47" xr6:coauthVersionMax="47" xr10:uidLastSave="{D04D8111-C2E5-4027-A56F-96B2A9278698}"/>
  <bookViews>
    <workbookView xWindow="1520" yWindow="1520" windowWidth="14400" windowHeight="7360" xr2:uid="{E30F0175-A69A-40E4-8F94-83EAD8E59B86}"/>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E636" i="14"/>
  <c r="D636" i="14"/>
  <c r="D635" i="14"/>
  <c r="E635" i="14" s="1"/>
  <c r="E634" i="14"/>
  <c r="D634" i="14"/>
  <c r="D633" i="14"/>
  <c r="E633" i="14" s="1"/>
  <c r="E632" i="14"/>
  <c r="D632" i="14"/>
  <c r="D631" i="14"/>
  <c r="E631" i="14" s="1"/>
  <c r="D630" i="14"/>
  <c r="E630" i="14" s="1"/>
  <c r="D629" i="14"/>
  <c r="E629" i="14" s="1"/>
  <c r="E628" i="14"/>
  <c r="D628" i="14"/>
  <c r="D627" i="14"/>
  <c r="E627" i="14" s="1"/>
  <c r="D626" i="14"/>
  <c r="E626" i="14" s="1"/>
  <c r="D625" i="14"/>
  <c r="E625" i="14" s="1"/>
  <c r="D624" i="14"/>
  <c r="E624" i="14" s="1"/>
  <c r="E623" i="14"/>
  <c r="D623" i="14"/>
  <c r="D622" i="14"/>
  <c r="E622" i="14" s="1"/>
  <c r="E621" i="14"/>
  <c r="D621" i="14"/>
  <c r="D620" i="14"/>
  <c r="E620" i="14" s="1"/>
  <c r="D619" i="14"/>
  <c r="E619" i="14" s="1"/>
  <c r="D618" i="14"/>
  <c r="E618" i="14" s="1"/>
  <c r="D617" i="14"/>
  <c r="E617" i="14" s="1"/>
  <c r="D616" i="14"/>
  <c r="E616" i="14" s="1"/>
  <c r="E615" i="14"/>
  <c r="D615" i="14"/>
  <c r="D614" i="14"/>
  <c r="E614" i="14" s="1"/>
  <c r="E613" i="14"/>
  <c r="D613" i="14"/>
  <c r="D612" i="14"/>
  <c r="E612" i="14" s="1"/>
  <c r="D611" i="14"/>
  <c r="E611" i="14" s="1"/>
  <c r="D610" i="14"/>
  <c r="E610" i="14" s="1"/>
  <c r="D609" i="14"/>
  <c r="E609" i="14" s="1"/>
  <c r="D608" i="14"/>
  <c r="E608" i="14" s="1"/>
  <c r="E607" i="14"/>
  <c r="D607" i="14"/>
  <c r="D606" i="14"/>
  <c r="E606" i="14" s="1"/>
  <c r="E605" i="14"/>
  <c r="D605" i="14"/>
  <c r="D604" i="14"/>
  <c r="E604" i="14" s="1"/>
  <c r="D603" i="14"/>
  <c r="E603" i="14" s="1"/>
  <c r="D602" i="14"/>
  <c r="E602" i="14" s="1"/>
  <c r="D601" i="14"/>
  <c r="E601" i="14" s="1"/>
  <c r="D600" i="14"/>
  <c r="E600" i="14" s="1"/>
  <c r="E599" i="14"/>
  <c r="D599" i="14"/>
  <c r="D598" i="14"/>
  <c r="E598" i="14" s="1"/>
  <c r="E597" i="14"/>
  <c r="D597" i="14"/>
  <c r="D596" i="14"/>
  <c r="E596" i="14" s="1"/>
  <c r="D595" i="14"/>
  <c r="E595" i="14" s="1"/>
  <c r="D594" i="14"/>
  <c r="E594" i="14" s="1"/>
  <c r="D593" i="14"/>
  <c r="E593" i="14" s="1"/>
  <c r="D592" i="14"/>
  <c r="E592" i="14" s="1"/>
  <c r="E591" i="14"/>
  <c r="D591" i="14"/>
  <c r="D590" i="14"/>
  <c r="E590" i="14" s="1"/>
  <c r="E589" i="14"/>
  <c r="D589" i="14"/>
  <c r="D588" i="14"/>
  <c r="E588" i="14" s="1"/>
  <c r="D587" i="14"/>
  <c r="E587" i="14" s="1"/>
  <c r="D586" i="14"/>
  <c r="E586" i="14" s="1"/>
  <c r="D585" i="14"/>
  <c r="E585" i="14" s="1"/>
  <c r="D584" i="14"/>
  <c r="E584" i="14" s="1"/>
  <c r="E583" i="14"/>
  <c r="D583" i="14"/>
  <c r="D582" i="14"/>
  <c r="E582" i="14" s="1"/>
  <c r="E581" i="14"/>
  <c r="D581" i="14"/>
  <c r="D580" i="14"/>
  <c r="E580" i="14" s="1"/>
  <c r="D579" i="14"/>
  <c r="E579" i="14" s="1"/>
  <c r="D578" i="14"/>
  <c r="E578" i="14" s="1"/>
  <c r="D577" i="14"/>
  <c r="E577" i="14" s="1"/>
  <c r="D576" i="14"/>
  <c r="E576" i="14" s="1"/>
  <c r="E575" i="14"/>
  <c r="D575" i="14"/>
  <c r="D574" i="14"/>
  <c r="E574" i="14" s="1"/>
  <c r="E573" i="14"/>
  <c r="D573" i="14"/>
  <c r="D572" i="14"/>
  <c r="E572" i="14" s="1"/>
  <c r="D571" i="14"/>
  <c r="E571" i="14" s="1"/>
  <c r="D570" i="14"/>
  <c r="E570" i="14" s="1"/>
  <c r="D569" i="14"/>
  <c r="E569" i="14" s="1"/>
  <c r="D568" i="14"/>
  <c r="E568" i="14" s="1"/>
  <c r="E567" i="14"/>
  <c r="D567" i="14"/>
  <c r="D566" i="14"/>
  <c r="E566" i="14" s="1"/>
  <c r="E565" i="14"/>
  <c r="D565" i="14"/>
  <c r="D564" i="14"/>
  <c r="E564" i="14" s="1"/>
  <c r="D563" i="14"/>
  <c r="E563" i="14" s="1"/>
  <c r="D562" i="14"/>
  <c r="E562" i="14" s="1"/>
  <c r="D561" i="14"/>
  <c r="E561" i="14" s="1"/>
  <c r="D560" i="14"/>
  <c r="E560" i="14" s="1"/>
  <c r="E559" i="14"/>
  <c r="D559" i="14"/>
  <c r="D558" i="14"/>
  <c r="E558" i="14" s="1"/>
  <c r="E557" i="14"/>
  <c r="D557" i="14"/>
  <c r="D556" i="14"/>
  <c r="E556" i="14" s="1"/>
  <c r="D555" i="14"/>
  <c r="E555" i="14" s="1"/>
  <c r="D554" i="14"/>
  <c r="E554" i="14" s="1"/>
  <c r="D553" i="14"/>
  <c r="E553" i="14" s="1"/>
  <c r="D552" i="14"/>
  <c r="E552" i="14" s="1"/>
  <c r="E551" i="14"/>
  <c r="D551" i="14"/>
  <c r="D550" i="14"/>
  <c r="E550" i="14" s="1"/>
  <c r="E549" i="14"/>
  <c r="D549" i="14"/>
  <c r="D548" i="14"/>
  <c r="E548" i="14" s="1"/>
  <c r="D547" i="14"/>
  <c r="E547" i="14" s="1"/>
  <c r="D546" i="14"/>
  <c r="E546" i="14" s="1"/>
  <c r="D545" i="14"/>
  <c r="E545" i="14" s="1"/>
  <c r="D544" i="14"/>
  <c r="E544" i="14" s="1"/>
  <c r="E543" i="14"/>
  <c r="D543" i="14"/>
  <c r="D542" i="14"/>
  <c r="E542" i="14" s="1"/>
  <c r="E541" i="14"/>
  <c r="D541" i="14"/>
  <c r="D540" i="14"/>
  <c r="E540" i="14" s="1"/>
  <c r="D539" i="14"/>
  <c r="E539" i="14" s="1"/>
  <c r="D538" i="14"/>
  <c r="E538" i="14" s="1"/>
  <c r="D537" i="14"/>
  <c r="E537" i="14" s="1"/>
  <c r="D536" i="14"/>
  <c r="E536" i="14" s="1"/>
  <c r="E535" i="14"/>
  <c r="D535" i="14"/>
  <c r="D534" i="14"/>
  <c r="E534" i="14" s="1"/>
  <c r="E533" i="14"/>
  <c r="D533" i="14"/>
  <c r="D532" i="14"/>
  <c r="E532" i="14" s="1"/>
  <c r="D531" i="14"/>
  <c r="E531" i="14" s="1"/>
  <c r="D530" i="14"/>
  <c r="E530" i="14" s="1"/>
  <c r="D529" i="14"/>
  <c r="E529" i="14" s="1"/>
  <c r="D528" i="14"/>
  <c r="E528" i="14" s="1"/>
  <c r="E527" i="14"/>
  <c r="D527" i="14"/>
  <c r="D526" i="14"/>
  <c r="E526" i="14" s="1"/>
  <c r="E525" i="14"/>
  <c r="D525" i="14"/>
  <c r="D524" i="14"/>
  <c r="E524" i="14" s="1"/>
  <c r="D523" i="14"/>
  <c r="E523" i="14" s="1"/>
  <c r="D522" i="14"/>
  <c r="E522" i="14" s="1"/>
  <c r="D521" i="14"/>
  <c r="E521" i="14" s="1"/>
  <c r="D520" i="14"/>
  <c r="E520" i="14" s="1"/>
  <c r="E519" i="14"/>
  <c r="D519" i="14"/>
  <c r="D518" i="14"/>
  <c r="E518" i="14" s="1"/>
  <c r="E517" i="14"/>
  <c r="D517" i="14"/>
  <c r="D516" i="14"/>
  <c r="E516" i="14" s="1"/>
  <c r="D515" i="14"/>
  <c r="E515" i="14" s="1"/>
  <c r="D514" i="14"/>
  <c r="E514" i="14" s="1"/>
  <c r="D513" i="14"/>
  <c r="E513" i="14" s="1"/>
  <c r="D512" i="14"/>
  <c r="E512" i="14" s="1"/>
  <c r="E511" i="14"/>
  <c r="D511" i="14"/>
  <c r="D510" i="14"/>
  <c r="E510" i="14" s="1"/>
  <c r="E509" i="14"/>
  <c r="D509" i="14"/>
  <c r="D508" i="14"/>
  <c r="E508" i="14" s="1"/>
  <c r="D507" i="14"/>
  <c r="E507" i="14" s="1"/>
  <c r="D506" i="14"/>
  <c r="E506" i="14" s="1"/>
  <c r="D505" i="14"/>
  <c r="E505" i="14" s="1"/>
  <c r="D504" i="14"/>
  <c r="E504" i="14" s="1"/>
  <c r="E503" i="14"/>
  <c r="D503" i="14"/>
  <c r="D502" i="14"/>
  <c r="E502" i="14" s="1"/>
  <c r="E501" i="14"/>
  <c r="D501" i="14"/>
  <c r="D500" i="14"/>
  <c r="E500" i="14" s="1"/>
  <c r="D499" i="14"/>
  <c r="E499" i="14" s="1"/>
  <c r="D498" i="14"/>
  <c r="E498" i="14" s="1"/>
  <c r="D497" i="14"/>
  <c r="E497" i="14" s="1"/>
  <c r="D496" i="14"/>
  <c r="E496" i="14" s="1"/>
  <c r="E495" i="14"/>
  <c r="D495" i="14"/>
  <c r="D494" i="14"/>
  <c r="E494" i="14" s="1"/>
  <c r="E493" i="14"/>
  <c r="D493" i="14"/>
  <c r="D492" i="14"/>
  <c r="E492" i="14" s="1"/>
  <c r="D491" i="14"/>
  <c r="E491" i="14" s="1"/>
  <c r="D490" i="14"/>
  <c r="E490" i="14" s="1"/>
  <c r="D489" i="14"/>
  <c r="E489" i="14" s="1"/>
  <c r="D488" i="14"/>
  <c r="E488" i="14" s="1"/>
  <c r="E487" i="14"/>
  <c r="D487" i="14"/>
  <c r="D486" i="14"/>
  <c r="E486" i="14" s="1"/>
  <c r="E485" i="14"/>
  <c r="D485" i="14"/>
  <c r="D484" i="14"/>
  <c r="E484" i="14" s="1"/>
  <c r="D483" i="14"/>
  <c r="E483" i="14" s="1"/>
  <c r="D482" i="14"/>
  <c r="E482" i="14" s="1"/>
  <c r="D481" i="14"/>
  <c r="E481" i="14" s="1"/>
  <c r="D480" i="14"/>
  <c r="E480" i="14" s="1"/>
  <c r="E479" i="14"/>
  <c r="D479" i="14"/>
  <c r="D478" i="14"/>
  <c r="E478" i="14" s="1"/>
  <c r="E477" i="14"/>
  <c r="D477" i="14"/>
  <c r="D476" i="14"/>
  <c r="E476" i="14" s="1"/>
  <c r="D475" i="14"/>
  <c r="E475" i="14" s="1"/>
  <c r="D474" i="14"/>
  <c r="E474" i="14" s="1"/>
  <c r="D473" i="14"/>
  <c r="E473" i="14" s="1"/>
  <c r="D472" i="14"/>
  <c r="E472" i="14" s="1"/>
  <c r="E471" i="14"/>
  <c r="D471" i="14"/>
  <c r="D470" i="14"/>
  <c r="E470" i="14" s="1"/>
  <c r="E469" i="14"/>
  <c r="D469" i="14"/>
  <c r="D468" i="14"/>
  <c r="E468" i="14" s="1"/>
  <c r="D467" i="14"/>
  <c r="E467" i="14" s="1"/>
  <c r="D466" i="14"/>
  <c r="E466" i="14" s="1"/>
  <c r="D465" i="14"/>
  <c r="E465" i="14" s="1"/>
  <c r="D464" i="14"/>
  <c r="E464" i="14" s="1"/>
  <c r="E463" i="14"/>
  <c r="D463" i="14"/>
  <c r="D462" i="14"/>
  <c r="E462" i="14" s="1"/>
  <c r="E461" i="14"/>
  <c r="D461" i="14"/>
  <c r="D460" i="14"/>
  <c r="E460" i="14" s="1"/>
  <c r="D459" i="14"/>
  <c r="E459" i="14" s="1"/>
  <c r="D458" i="14"/>
  <c r="E458" i="14" s="1"/>
  <c r="D457" i="14"/>
  <c r="E457" i="14" s="1"/>
  <c r="D456" i="14"/>
  <c r="E456" i="14" s="1"/>
  <c r="D455" i="14"/>
  <c r="E455" i="14" s="1"/>
  <c r="D454" i="14"/>
  <c r="E454" i="14" s="1"/>
  <c r="D453" i="14"/>
  <c r="E453" i="14" s="1"/>
  <c r="E452" i="14"/>
  <c r="D452" i="14"/>
  <c r="D451" i="14"/>
  <c r="E451" i="14" s="1"/>
  <c r="D450" i="14"/>
  <c r="E450" i="14" s="1"/>
  <c r="D449" i="14"/>
  <c r="E449" i="14" s="1"/>
  <c r="D448" i="14"/>
  <c r="E448" i="14" s="1"/>
  <c r="D447" i="14"/>
  <c r="E447" i="14" s="1"/>
  <c r="D446" i="14"/>
  <c r="E446" i="14" s="1"/>
  <c r="D445" i="14"/>
  <c r="E445" i="14" s="1"/>
  <c r="E444" i="14"/>
  <c r="D444" i="14"/>
  <c r="D443" i="14"/>
  <c r="E443" i="14" s="1"/>
  <c r="D442" i="14"/>
  <c r="E442" i="14" s="1"/>
  <c r="D441" i="14"/>
  <c r="E441" i="14" s="1"/>
  <c r="D440" i="14"/>
  <c r="E440" i="14" s="1"/>
  <c r="D439" i="14"/>
  <c r="E439" i="14" s="1"/>
  <c r="D438" i="14"/>
  <c r="E438" i="14" s="1"/>
  <c r="D437" i="14"/>
  <c r="E437" i="14" s="1"/>
  <c r="E436" i="14"/>
  <c r="D436" i="14"/>
  <c r="D435" i="14"/>
  <c r="E435" i="14" s="1"/>
  <c r="D434" i="14"/>
  <c r="E434" i="14" s="1"/>
  <c r="D433" i="14"/>
  <c r="E433" i="14" s="1"/>
  <c r="D432" i="14"/>
  <c r="E432" i="14" s="1"/>
  <c r="D431" i="14"/>
  <c r="E431" i="14" s="1"/>
  <c r="D430" i="14"/>
  <c r="E430" i="14" s="1"/>
  <c r="D429" i="14"/>
  <c r="E429" i="14" s="1"/>
  <c r="E428" i="14"/>
  <c r="D428" i="14"/>
  <c r="D427" i="14"/>
  <c r="E427" i="14" s="1"/>
  <c r="D426" i="14"/>
  <c r="E426" i="14" s="1"/>
  <c r="D425" i="14"/>
  <c r="E425" i="14" s="1"/>
  <c r="D424" i="14"/>
  <c r="E424" i="14" s="1"/>
  <c r="D423" i="14"/>
  <c r="E423" i="14" s="1"/>
  <c r="D422" i="14"/>
  <c r="E422" i="14" s="1"/>
  <c r="D421" i="14"/>
  <c r="E421" i="14" s="1"/>
  <c r="E420" i="14"/>
  <c r="D420" i="14"/>
  <c r="D419" i="14"/>
  <c r="E419" i="14" s="1"/>
  <c r="D418" i="14"/>
  <c r="E418" i="14" s="1"/>
  <c r="D417" i="14"/>
  <c r="E417" i="14" s="1"/>
  <c r="D416" i="14"/>
  <c r="E416" i="14" s="1"/>
  <c r="D415" i="14"/>
  <c r="E415" i="14" s="1"/>
  <c r="D414" i="14"/>
  <c r="E414" i="14" s="1"/>
  <c r="D413" i="14"/>
  <c r="E413" i="14" s="1"/>
  <c r="E412" i="14"/>
  <c r="D412" i="14"/>
  <c r="D411" i="14"/>
  <c r="E411" i="14" s="1"/>
  <c r="D410" i="14"/>
  <c r="E410" i="14" s="1"/>
  <c r="D409" i="14"/>
  <c r="E409" i="14" s="1"/>
  <c r="D408" i="14"/>
  <c r="E408" i="14" s="1"/>
  <c r="D407" i="14"/>
  <c r="E407" i="14" s="1"/>
  <c r="D406" i="14"/>
  <c r="E406" i="14" s="1"/>
  <c r="D405" i="14"/>
  <c r="E405" i="14" s="1"/>
  <c r="E404" i="14"/>
  <c r="D404" i="14"/>
  <c r="D403" i="14"/>
  <c r="E403" i="14" s="1"/>
  <c r="D402" i="14"/>
  <c r="E402" i="14" s="1"/>
  <c r="D401" i="14"/>
  <c r="E401" i="14" s="1"/>
  <c r="D400" i="14"/>
  <c r="E400" i="14" s="1"/>
  <c r="D399" i="14"/>
  <c r="E399" i="14" s="1"/>
  <c r="D398" i="14"/>
  <c r="E398" i="14" s="1"/>
  <c r="D397" i="14"/>
  <c r="E397" i="14" s="1"/>
  <c r="E396" i="14"/>
  <c r="D396" i="14"/>
  <c r="D395" i="14"/>
  <c r="E395" i="14" s="1"/>
  <c r="D394" i="14"/>
  <c r="E394" i="14" s="1"/>
  <c r="D393" i="14"/>
  <c r="E393" i="14" s="1"/>
  <c r="D392" i="14"/>
  <c r="E392" i="14" s="1"/>
  <c r="D391" i="14"/>
  <c r="E391" i="14" s="1"/>
  <c r="D390" i="14"/>
  <c r="E390" i="14" s="1"/>
  <c r="D389" i="14"/>
  <c r="E389" i="14" s="1"/>
  <c r="E388" i="14"/>
  <c r="D388" i="14"/>
  <c r="D387" i="14"/>
  <c r="E387" i="14" s="1"/>
  <c r="D386" i="14"/>
  <c r="E386" i="14" s="1"/>
  <c r="D385" i="14"/>
  <c r="E385" i="14" s="1"/>
  <c r="D384" i="14"/>
  <c r="E384" i="14" s="1"/>
  <c r="D383" i="14"/>
  <c r="E383" i="14" s="1"/>
  <c r="D382" i="14"/>
  <c r="E382" i="14" s="1"/>
  <c r="D381" i="14"/>
  <c r="E381" i="14" s="1"/>
  <c r="E380" i="14"/>
  <c r="D380" i="14"/>
  <c r="D379" i="14"/>
  <c r="E379" i="14" s="1"/>
  <c r="E378" i="14"/>
  <c r="D378" i="14"/>
  <c r="D377" i="14"/>
  <c r="E377" i="14" s="1"/>
  <c r="D376" i="14"/>
  <c r="E376" i="14" s="1"/>
  <c r="D375" i="14"/>
  <c r="E375" i="14" s="1"/>
  <c r="D374" i="14"/>
  <c r="E374" i="14" s="1"/>
  <c r="D373" i="14"/>
  <c r="E373" i="14" s="1"/>
  <c r="E372" i="14"/>
  <c r="D372" i="14"/>
  <c r="D371" i="14"/>
  <c r="E371" i="14" s="1"/>
  <c r="E370" i="14"/>
  <c r="D370" i="14"/>
  <c r="D369" i="14"/>
  <c r="E369" i="14" s="1"/>
  <c r="D368" i="14"/>
  <c r="E368" i="14" s="1"/>
  <c r="D367" i="14"/>
  <c r="E367" i="14" s="1"/>
  <c r="E366" i="14"/>
  <c r="D366" i="14"/>
  <c r="D365" i="14"/>
  <c r="E365" i="14" s="1"/>
  <c r="E364" i="14"/>
  <c r="D364" i="14"/>
  <c r="D363" i="14"/>
  <c r="E363" i="14" s="1"/>
  <c r="E362" i="14"/>
  <c r="D362" i="14"/>
  <c r="D361" i="14"/>
  <c r="E361" i="14" s="1"/>
  <c r="D360" i="14"/>
  <c r="E360" i="14" s="1"/>
  <c r="D359" i="14"/>
  <c r="E359" i="14" s="1"/>
  <c r="E358" i="14"/>
  <c r="D358" i="14"/>
  <c r="D357" i="14"/>
  <c r="E357" i="14" s="1"/>
  <c r="E356" i="14"/>
  <c r="D356" i="14"/>
  <c r="D355" i="14"/>
  <c r="E355" i="14" s="1"/>
  <c r="E354" i="14"/>
  <c r="D354" i="14"/>
  <c r="D353" i="14"/>
  <c r="E353" i="14" s="1"/>
  <c r="D352" i="14"/>
  <c r="E352" i="14" s="1"/>
  <c r="D351" i="14"/>
  <c r="E351" i="14" s="1"/>
  <c r="E350" i="14"/>
  <c r="D350" i="14"/>
  <c r="D349" i="14"/>
  <c r="E349" i="14" s="1"/>
  <c r="E348" i="14"/>
  <c r="D348" i="14"/>
  <c r="D347" i="14"/>
  <c r="E347" i="14" s="1"/>
  <c r="E346" i="14"/>
  <c r="D346" i="14"/>
  <c r="D345" i="14"/>
  <c r="E345" i="14" s="1"/>
  <c r="D344" i="14"/>
  <c r="E344" i="14" s="1"/>
  <c r="D343" i="14"/>
  <c r="E343" i="14" s="1"/>
  <c r="E342" i="14"/>
  <c r="D342" i="14"/>
  <c r="D341" i="14"/>
  <c r="E341" i="14" s="1"/>
  <c r="E340" i="14"/>
  <c r="D340" i="14"/>
  <c r="D339" i="14"/>
  <c r="E339" i="14" s="1"/>
  <c r="E338" i="14"/>
  <c r="D338" i="14"/>
  <c r="D337" i="14"/>
  <c r="E337" i="14" s="1"/>
  <c r="D336" i="14"/>
  <c r="E336" i="14" s="1"/>
  <c r="D335" i="14"/>
  <c r="E335" i="14" s="1"/>
  <c r="E334" i="14"/>
  <c r="D334" i="14"/>
  <c r="D333" i="14"/>
  <c r="E333" i="14" s="1"/>
  <c r="E332" i="14"/>
  <c r="D332" i="14"/>
  <c r="D331" i="14"/>
  <c r="E331" i="14" s="1"/>
  <c r="E330" i="14"/>
  <c r="D330" i="14"/>
  <c r="D329" i="14"/>
  <c r="E329" i="14" s="1"/>
  <c r="D328" i="14"/>
  <c r="E328" i="14" s="1"/>
  <c r="D327" i="14"/>
  <c r="E327" i="14" s="1"/>
  <c r="D326" i="14"/>
  <c r="E326" i="14" s="1"/>
  <c r="D325" i="14"/>
  <c r="E325" i="14" s="1"/>
  <c r="E324" i="14"/>
  <c r="D324" i="14"/>
  <c r="D323" i="14"/>
  <c r="E323" i="14" s="1"/>
  <c r="E322" i="14"/>
  <c r="D322" i="14"/>
  <c r="D321" i="14"/>
  <c r="E321" i="14" s="1"/>
  <c r="D320" i="14"/>
  <c r="E320" i="14" s="1"/>
  <c r="D319" i="14"/>
  <c r="E319" i="14" s="1"/>
  <c r="D318" i="14"/>
  <c r="E318" i="14" s="1"/>
  <c r="D317" i="14"/>
  <c r="E317" i="14" s="1"/>
  <c r="E316" i="14"/>
  <c r="D316" i="14"/>
  <c r="D315" i="14"/>
  <c r="E315" i="14" s="1"/>
  <c r="E314" i="14"/>
  <c r="D314" i="14"/>
  <c r="D313" i="14"/>
  <c r="E313" i="14" s="1"/>
  <c r="D312" i="14"/>
  <c r="E312" i="14" s="1"/>
  <c r="D311" i="14"/>
  <c r="E311" i="14" s="1"/>
  <c r="D310" i="14"/>
  <c r="E310" i="14" s="1"/>
  <c r="D309" i="14"/>
  <c r="E309" i="14" s="1"/>
  <c r="E308" i="14"/>
  <c r="D308" i="14"/>
  <c r="D307" i="14"/>
  <c r="E307" i="14" s="1"/>
  <c r="E306" i="14"/>
  <c r="D306" i="14"/>
  <c r="D305" i="14"/>
  <c r="E305" i="14" s="1"/>
  <c r="D304" i="14"/>
  <c r="E304" i="14" s="1"/>
  <c r="D303" i="14"/>
  <c r="E303" i="14" s="1"/>
  <c r="D302" i="14"/>
  <c r="E302" i="14" s="1"/>
  <c r="D301" i="14"/>
  <c r="E301" i="14" s="1"/>
  <c r="E300" i="14"/>
  <c r="D300" i="14"/>
  <c r="D299" i="14"/>
  <c r="E299" i="14" s="1"/>
  <c r="E298" i="14"/>
  <c r="D298" i="14"/>
  <c r="D297" i="14"/>
  <c r="E297" i="14" s="1"/>
  <c r="D296" i="14"/>
  <c r="E296" i="14" s="1"/>
  <c r="D295" i="14"/>
  <c r="E295" i="14" s="1"/>
  <c r="D294" i="14"/>
  <c r="E294" i="14" s="1"/>
  <c r="D293" i="14"/>
  <c r="E293" i="14" s="1"/>
  <c r="E292" i="14"/>
  <c r="D292" i="14"/>
  <c r="D291" i="14"/>
  <c r="E291" i="14" s="1"/>
  <c r="E290" i="14"/>
  <c r="D290" i="14"/>
  <c r="D289" i="14"/>
  <c r="E289" i="14" s="1"/>
  <c r="D288" i="14"/>
  <c r="E288" i="14" s="1"/>
  <c r="D287" i="14"/>
  <c r="E287" i="14" s="1"/>
  <c r="D286" i="14"/>
  <c r="E286" i="14" s="1"/>
  <c r="D285" i="14"/>
  <c r="E285" i="14" s="1"/>
  <c r="E284" i="14"/>
  <c r="D284" i="14"/>
  <c r="D283" i="14"/>
  <c r="E283" i="14" s="1"/>
  <c r="E282" i="14"/>
  <c r="D282" i="14"/>
  <c r="D281" i="14"/>
  <c r="E281" i="14" s="1"/>
  <c r="D280" i="14"/>
  <c r="E280" i="14" s="1"/>
  <c r="D279" i="14"/>
  <c r="E279" i="14" s="1"/>
  <c r="D278" i="14"/>
  <c r="E278" i="14" s="1"/>
  <c r="D277" i="14"/>
  <c r="E277" i="14" s="1"/>
  <c r="E276" i="14"/>
  <c r="D276" i="14"/>
  <c r="D275" i="14"/>
  <c r="E275" i="14" s="1"/>
  <c r="E274" i="14"/>
  <c r="D274" i="14"/>
  <c r="D273" i="14"/>
  <c r="E273" i="14" s="1"/>
  <c r="D272" i="14"/>
  <c r="E272" i="14" s="1"/>
  <c r="D271" i="14"/>
  <c r="E271" i="14" s="1"/>
  <c r="D270" i="14"/>
  <c r="E270" i="14" s="1"/>
  <c r="D269" i="14"/>
  <c r="E269" i="14" s="1"/>
  <c r="E268" i="14"/>
  <c r="D268" i="14"/>
  <c r="D267" i="14"/>
  <c r="E267" i="14" s="1"/>
  <c r="E266" i="14"/>
  <c r="D266" i="14"/>
  <c r="D265" i="14"/>
  <c r="E265" i="14" s="1"/>
  <c r="D264" i="14"/>
  <c r="E264" i="14" s="1"/>
  <c r="D263" i="14"/>
  <c r="E263" i="14" s="1"/>
  <c r="D262" i="14"/>
  <c r="E262" i="14" s="1"/>
  <c r="D261" i="14"/>
  <c r="E261" i="14" s="1"/>
  <c r="E260" i="14"/>
  <c r="D260" i="14"/>
  <c r="D259" i="14"/>
  <c r="E259" i="14" s="1"/>
  <c r="E258" i="14"/>
  <c r="D258" i="14"/>
  <c r="D257" i="14"/>
  <c r="E257" i="14" s="1"/>
  <c r="D256" i="14"/>
  <c r="E256" i="14" s="1"/>
  <c r="D255" i="14"/>
  <c r="E255" i="14" s="1"/>
  <c r="D254" i="14"/>
  <c r="E254" i="14" s="1"/>
  <c r="D253" i="14"/>
  <c r="E253" i="14" s="1"/>
  <c r="E252" i="14"/>
  <c r="D252" i="14"/>
  <c r="D251" i="14"/>
  <c r="E251" i="14" s="1"/>
  <c r="E250" i="14"/>
  <c r="D250" i="14"/>
  <c r="D249" i="14"/>
  <c r="E249" i="14" s="1"/>
  <c r="D248" i="14"/>
  <c r="E248" i="14" s="1"/>
  <c r="D247" i="14"/>
  <c r="E247" i="14" s="1"/>
  <c r="D246" i="14"/>
  <c r="E246" i="14" s="1"/>
  <c r="D245" i="14"/>
  <c r="E245" i="14" s="1"/>
  <c r="E244" i="14"/>
  <c r="D244" i="14"/>
  <c r="D243" i="14"/>
  <c r="E243" i="14" s="1"/>
  <c r="E242" i="14"/>
  <c r="D242" i="14"/>
  <c r="D241" i="14"/>
  <c r="E241" i="14" s="1"/>
  <c r="D240" i="14"/>
  <c r="E240" i="14" s="1"/>
  <c r="D239" i="14"/>
  <c r="E239" i="14" s="1"/>
  <c r="D238" i="14"/>
  <c r="E238" i="14" s="1"/>
  <c r="D237" i="14"/>
  <c r="E237" i="14" s="1"/>
  <c r="E236" i="14"/>
  <c r="D236" i="14"/>
  <c r="D235" i="14"/>
  <c r="E235" i="14" s="1"/>
  <c r="E234" i="14"/>
  <c r="D234" i="14"/>
  <c r="D233" i="14"/>
  <c r="E233" i="14" s="1"/>
  <c r="D232" i="14"/>
  <c r="E232" i="14" s="1"/>
  <c r="D231" i="14"/>
  <c r="E231" i="14" s="1"/>
  <c r="D230" i="14"/>
  <c r="E230" i="14" s="1"/>
  <c r="D229" i="14"/>
  <c r="E229" i="14" s="1"/>
  <c r="E228" i="14"/>
  <c r="D228" i="14"/>
  <c r="D227" i="14"/>
  <c r="E227" i="14" s="1"/>
  <c r="E226" i="14"/>
  <c r="D226" i="14"/>
  <c r="D225" i="14"/>
  <c r="E225" i="14" s="1"/>
  <c r="D224" i="14"/>
  <c r="E224" i="14" s="1"/>
  <c r="D223" i="14"/>
  <c r="E223" i="14" s="1"/>
  <c r="D222" i="14"/>
  <c r="E222" i="14" s="1"/>
  <c r="D221" i="14"/>
  <c r="E221" i="14" s="1"/>
  <c r="E220" i="14"/>
  <c r="D220" i="14"/>
  <c r="D219" i="14"/>
  <c r="E219" i="14" s="1"/>
  <c r="E218" i="14"/>
  <c r="D218" i="14"/>
  <c r="D217" i="14"/>
  <c r="E217" i="14" s="1"/>
  <c r="D216" i="14"/>
  <c r="E216" i="14" s="1"/>
  <c r="D215" i="14"/>
  <c r="E215" i="14" s="1"/>
  <c r="D214" i="14"/>
  <c r="E214" i="14" s="1"/>
  <c r="D213" i="14"/>
  <c r="E213" i="14" s="1"/>
  <c r="E212" i="14"/>
  <c r="D212" i="14"/>
  <c r="D211" i="14"/>
  <c r="E211" i="14" s="1"/>
  <c r="E210" i="14"/>
  <c r="D210" i="14"/>
  <c r="D209" i="14"/>
  <c r="E209" i="14" s="1"/>
  <c r="D208" i="14"/>
  <c r="E208" i="14" s="1"/>
  <c r="D207" i="14"/>
  <c r="E207" i="14" s="1"/>
  <c r="D206" i="14"/>
  <c r="E206" i="14" s="1"/>
  <c r="D205" i="14"/>
  <c r="E205" i="14" s="1"/>
  <c r="E204" i="14"/>
  <c r="D204" i="14"/>
  <c r="D203" i="14"/>
  <c r="E203" i="14" s="1"/>
  <c r="E202" i="14"/>
  <c r="D202" i="14"/>
  <c r="D201" i="14"/>
  <c r="E201" i="14" s="1"/>
  <c r="D200" i="14"/>
  <c r="E200" i="14" s="1"/>
  <c r="D199" i="14"/>
  <c r="E199" i="14" s="1"/>
  <c r="D198" i="14"/>
  <c r="E198" i="14" s="1"/>
  <c r="D197" i="14"/>
  <c r="E197" i="14" s="1"/>
  <c r="E196" i="14"/>
  <c r="D196" i="14"/>
  <c r="D195" i="14"/>
  <c r="E195" i="14" s="1"/>
  <c r="E194" i="14"/>
  <c r="D194" i="14"/>
  <c r="D193" i="14"/>
  <c r="E193" i="14" s="1"/>
  <c r="D192" i="14"/>
  <c r="E192" i="14" s="1"/>
  <c r="D191" i="14"/>
  <c r="E191" i="14" s="1"/>
  <c r="D190" i="14"/>
  <c r="E190" i="14" s="1"/>
  <c r="D189" i="14"/>
  <c r="E189" i="14" s="1"/>
  <c r="E188" i="14"/>
  <c r="D188" i="14"/>
  <c r="D187" i="14"/>
  <c r="E187" i="14" s="1"/>
  <c r="E186" i="14"/>
  <c r="D186" i="14"/>
  <c r="D185" i="14"/>
  <c r="E185" i="14" s="1"/>
  <c r="D184" i="14"/>
  <c r="E184" i="14" s="1"/>
  <c r="D183" i="14"/>
  <c r="E183" i="14" s="1"/>
  <c r="D182" i="14"/>
  <c r="E182" i="14" s="1"/>
  <c r="E181" i="14"/>
  <c r="D181" i="14"/>
  <c r="D180" i="14"/>
  <c r="E180" i="14" s="1"/>
  <c r="D179" i="14"/>
  <c r="E179" i="14" s="1"/>
  <c r="D178" i="14"/>
  <c r="E178" i="14" s="1"/>
  <c r="D177" i="14"/>
  <c r="E177" i="14" s="1"/>
  <c r="D176" i="14"/>
  <c r="E176" i="14" s="1"/>
  <c r="D175" i="14"/>
  <c r="E175" i="14" s="1"/>
  <c r="D174" i="14"/>
  <c r="E174" i="14" s="1"/>
  <c r="D173" i="14"/>
  <c r="E173" i="14" s="1"/>
  <c r="D172" i="14"/>
  <c r="E172" i="14" s="1"/>
  <c r="D171" i="14"/>
  <c r="E171" i="14" s="1"/>
  <c r="D170" i="14"/>
  <c r="E170" i="14" s="1"/>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E98" i="14"/>
  <c r="D98" i="14"/>
  <c r="J97" i="14"/>
  <c r="E97" i="14"/>
  <c r="D97" i="14"/>
  <c r="J96" i="14"/>
  <c r="E96" i="14"/>
  <c r="D96" i="14"/>
  <c r="J95" i="14"/>
  <c r="E95" i="14"/>
  <c r="D95" i="14"/>
  <c r="J94" i="14"/>
  <c r="E94" i="14"/>
  <c r="D94" i="14"/>
  <c r="J93" i="14"/>
  <c r="E93" i="14"/>
  <c r="D93" i="14"/>
  <c r="J92" i="14"/>
  <c r="E92" i="14"/>
  <c r="D92" i="14"/>
  <c r="J91" i="14"/>
  <c r="E91" i="14"/>
  <c r="D91" i="14"/>
  <c r="J90" i="14"/>
  <c r="E90" i="14"/>
  <c r="D90" i="14"/>
  <c r="J89" i="14"/>
  <c r="E89" i="14"/>
  <c r="D89" i="14"/>
  <c r="J88" i="14"/>
  <c r="E88" i="14"/>
  <c r="D88" i="14"/>
  <c r="J87" i="14"/>
  <c r="E87" i="14"/>
  <c r="D87" i="14"/>
  <c r="J86" i="14"/>
  <c r="E86" i="14"/>
  <c r="D86" i="14"/>
  <c r="J85" i="14"/>
  <c r="E85" i="14"/>
  <c r="D85" i="14"/>
  <c r="J84" i="14"/>
  <c r="E84" i="14"/>
  <c r="D84" i="14"/>
  <c r="J83" i="14"/>
  <c r="E83" i="14"/>
  <c r="D83" i="14"/>
  <c r="J82" i="14"/>
  <c r="E82" i="14"/>
  <c r="D82" i="14"/>
  <c r="J81" i="14"/>
  <c r="E81" i="14"/>
  <c r="D81" i="14"/>
  <c r="J80" i="14"/>
  <c r="E80" i="14"/>
  <c r="D80" i="14"/>
  <c r="J79" i="14"/>
  <c r="E79" i="14"/>
  <c r="D79" i="14"/>
  <c r="J78" i="14"/>
  <c r="E78" i="14"/>
  <c r="D78" i="14"/>
  <c r="J77" i="14"/>
  <c r="E77" i="14"/>
  <c r="D77" i="14"/>
  <c r="J76" i="14"/>
  <c r="E76" i="14"/>
  <c r="D76" i="14"/>
  <c r="J75" i="14"/>
  <c r="E75" i="14"/>
  <c r="D75" i="14"/>
  <c r="J74" i="14"/>
  <c r="E74" i="14"/>
  <c r="D74" i="14"/>
  <c r="J73" i="14"/>
  <c r="E73" i="14"/>
  <c r="D73" i="14"/>
  <c r="J72" i="14"/>
  <c r="E72" i="14"/>
  <c r="D72" i="14"/>
  <c r="J71" i="14"/>
  <c r="E71" i="14"/>
  <c r="D71" i="14"/>
  <c r="J70" i="14"/>
  <c r="E70" i="14"/>
  <c r="D70" i="14"/>
  <c r="J69" i="14"/>
  <c r="E69" i="14"/>
  <c r="D69" i="14"/>
  <c r="J68" i="14"/>
  <c r="E68" i="14"/>
  <c r="D68" i="14"/>
  <c r="J67" i="14"/>
  <c r="E67" i="14"/>
  <c r="D67" i="14"/>
  <c r="J66" i="14"/>
  <c r="E66" i="14"/>
  <c r="D66" i="14"/>
  <c r="J65" i="14"/>
  <c r="E65" i="14"/>
  <c r="D65" i="14"/>
  <c r="J64" i="14"/>
  <c r="E64" i="14"/>
  <c r="D64" i="14"/>
  <c r="J63" i="14"/>
  <c r="E63" i="14"/>
  <c r="D63" i="14"/>
  <c r="J62" i="14"/>
  <c r="E62" i="14"/>
  <c r="D62" i="14"/>
  <c r="J61" i="14"/>
  <c r="E61" i="14"/>
  <c r="D61" i="14"/>
  <c r="J60" i="14"/>
  <c r="E60" i="14"/>
  <c r="D60" i="14"/>
  <c r="J59" i="14"/>
  <c r="E59" i="14"/>
  <c r="D59" i="14"/>
  <c r="J58" i="14"/>
  <c r="E58" i="14"/>
  <c r="D58" i="14"/>
  <c r="J57" i="14"/>
  <c r="E57" i="14"/>
  <c r="D57" i="14"/>
  <c r="J56" i="14"/>
  <c r="E56" i="14"/>
  <c r="D56" i="14"/>
  <c r="J55" i="14"/>
  <c r="E55" i="14"/>
  <c r="D55" i="14"/>
  <c r="J54" i="14"/>
  <c r="E54" i="14"/>
  <c r="D54" i="14"/>
  <c r="J53" i="14"/>
  <c r="E53" i="14"/>
  <c r="D53" i="14"/>
  <c r="J52" i="14"/>
  <c r="E52" i="14"/>
  <c r="D52" i="14"/>
  <c r="J51" i="14"/>
  <c r="E51" i="14"/>
  <c r="D51" i="14"/>
  <c r="J50" i="14"/>
  <c r="E50" i="14"/>
  <c r="D50" i="14"/>
  <c r="J49" i="14"/>
  <c r="E49" i="14"/>
  <c r="D49" i="14"/>
  <c r="J48" i="14"/>
  <c r="E48" i="14"/>
  <c r="D48" i="14"/>
  <c r="J47" i="14"/>
  <c r="E47" i="14"/>
  <c r="D47" i="14"/>
  <c r="J46" i="14"/>
  <c r="E46" i="14"/>
  <c r="D46" i="14"/>
  <c r="J45" i="14"/>
  <c r="E45" i="14"/>
  <c r="D45" i="14"/>
  <c r="J44" i="14"/>
  <c r="E44" i="14"/>
  <c r="D44" i="14"/>
  <c r="J43" i="14"/>
  <c r="E43" i="14"/>
  <c r="D43" i="14"/>
  <c r="J42" i="14"/>
  <c r="E42" i="14"/>
  <c r="D42" i="14"/>
  <c r="J41" i="14"/>
  <c r="E41" i="14"/>
  <c r="D41" i="14"/>
  <c r="J40" i="14"/>
  <c r="E40" i="14"/>
  <c r="D40" i="14"/>
  <c r="J39" i="14"/>
  <c r="E39" i="14"/>
  <c r="D39" i="14"/>
  <c r="J38" i="14"/>
  <c r="E38" i="14"/>
  <c r="D38" i="14"/>
  <c r="J37" i="14"/>
  <c r="E37" i="14"/>
  <c r="D37" i="14"/>
  <c r="J36" i="14"/>
  <c r="E36" i="14"/>
  <c r="D36" i="14"/>
  <c r="J35" i="14"/>
  <c r="E35" i="14"/>
  <c r="D35" i="14"/>
  <c r="J34" i="14"/>
  <c r="E34" i="14"/>
  <c r="D34" i="14"/>
  <c r="J33" i="14"/>
  <c r="E33" i="14"/>
  <c r="D33" i="14"/>
  <c r="J32" i="14"/>
  <c r="E32" i="14"/>
  <c r="D32" i="14"/>
  <c r="J31" i="14"/>
  <c r="E31" i="14"/>
  <c r="D31" i="14"/>
  <c r="J30" i="14"/>
  <c r="E30" i="14"/>
  <c r="D30" i="14"/>
  <c r="J29" i="14"/>
  <c r="E29" i="14"/>
  <c r="D29" i="14"/>
  <c r="J28" i="14"/>
  <c r="E28" i="14"/>
  <c r="D28" i="14"/>
  <c r="J27" i="14"/>
  <c r="E27" i="14"/>
  <c r="D27" i="14"/>
  <c r="J26" i="14"/>
  <c r="E26" i="14"/>
  <c r="D26" i="14"/>
  <c r="J25" i="14"/>
  <c r="E25" i="14"/>
  <c r="D25" i="14"/>
  <c r="J24" i="14"/>
  <c r="D24" i="14"/>
  <c r="E24" i="14" s="1"/>
  <c r="J23" i="14"/>
  <c r="E23" i="14"/>
  <c r="D23" i="14"/>
  <c r="J22" i="14"/>
  <c r="D22" i="14"/>
  <c r="E22" i="14" s="1"/>
  <c r="J21" i="14"/>
  <c r="E21" i="14"/>
  <c r="D21" i="14"/>
  <c r="J20" i="14"/>
  <c r="D20" i="14"/>
  <c r="E20" i="14" s="1"/>
  <c r="J19" i="14"/>
  <c r="E19" i="14"/>
  <c r="D19" i="14"/>
  <c r="J18" i="14"/>
  <c r="D18" i="14"/>
  <c r="E18" i="14" s="1"/>
  <c r="J17" i="14"/>
  <c r="E17" i="14"/>
  <c r="D17" i="14"/>
  <c r="AH16" i="14"/>
  <c r="AF16" i="14"/>
  <c r="AD16" i="14"/>
  <c r="J16" i="14"/>
  <c r="E16" i="14"/>
  <c r="D16" i="14"/>
  <c r="J15" i="14"/>
  <c r="D15" i="14"/>
  <c r="E15" i="14" s="1"/>
  <c r="J14" i="14"/>
  <c r="E14" i="14"/>
  <c r="D14" i="14"/>
  <c r="J13" i="14"/>
  <c r="D13" i="14"/>
  <c r="E13" i="14" s="1"/>
  <c r="J12" i="14"/>
  <c r="E12" i="14"/>
  <c r="D12" i="14"/>
  <c r="J11" i="14"/>
  <c r="D11" i="14"/>
  <c r="E11" i="14" s="1"/>
  <c r="J10" i="14"/>
  <c r="E10" i="14"/>
  <c r="D10" i="14"/>
  <c r="J9" i="14"/>
  <c r="D9" i="14"/>
  <c r="E9" i="14" s="1"/>
  <c r="J8" i="14"/>
  <c r="E8" i="14"/>
  <c r="D8" i="14"/>
  <c r="J7" i="14"/>
  <c r="D7" i="14"/>
  <c r="E7" i="14" s="1"/>
  <c r="J6" i="14"/>
  <c r="E6" i="14"/>
  <c r="D6" i="14"/>
  <c r="J5" i="14"/>
  <c r="D5" i="14"/>
  <c r="E5" i="14" s="1"/>
  <c r="J4" i="14"/>
  <c r="E4" i="14"/>
  <c r="D4" i="14"/>
  <c r="J3" i="14"/>
  <c r="D3" i="14"/>
  <c r="E3" i="14" s="1"/>
  <c r="Y2" i="14"/>
  <c r="X2" i="14"/>
  <c r="W2" i="14"/>
  <c r="R2" i="14"/>
  <c r="Q2" i="14" s="1" a="1"/>
  <c r="Q2" i="14" s="1"/>
  <c r="R2" i="14" a="1"/>
  <c r="N2" i="14" a="1"/>
  <c r="O12" i="14" s="1"/>
  <c r="K2" i="14" a="1"/>
  <c r="J2" i="14"/>
  <c r="H2" i="14" a="1"/>
  <c r="H2" i="14" s="1"/>
  <c r="G2" i="14"/>
  <c r="G2" i="14" a="1"/>
  <c r="D2" i="14"/>
  <c r="E2" i="14" s="1"/>
  <c r="A2" i="14" a="1"/>
  <c r="A2" i="14" s="1"/>
  <c r="B2" i="14" s="1" a="1"/>
  <c r="B2" i="14" s="1"/>
  <c r="AB48" i="12"/>
  <c r="N53" i="11"/>
  <c r="G49" i="11"/>
  <c r="I49" i="11" s="1"/>
  <c r="E49" i="11"/>
  <c r="G48" i="11"/>
  <c r="E48" i="11"/>
  <c r="I48" i="11" s="1"/>
  <c r="G47" i="11"/>
  <c r="E47" i="11"/>
  <c r="I47" i="11" s="1"/>
  <c r="P46" i="11"/>
  <c r="P45" i="11"/>
  <c r="G44" i="11"/>
  <c r="I44" i="11" s="1"/>
  <c r="E44" i="11"/>
  <c r="G43" i="11"/>
  <c r="I43" i="11" s="1"/>
  <c r="E43" i="11"/>
  <c r="G42" i="11"/>
  <c r="I42" i="11" s="1"/>
  <c r="E42" i="11"/>
  <c r="G41" i="11"/>
  <c r="E41" i="11"/>
  <c r="I41" i="11" s="1"/>
  <c r="G40" i="11"/>
  <c r="I40" i="11" s="1"/>
  <c r="E40" i="11"/>
  <c r="G39" i="11"/>
  <c r="I39" i="11" s="1"/>
  <c r="E39" i="11"/>
  <c r="G38" i="11"/>
  <c r="I38" i="11" s="1"/>
  <c r="E38" i="11"/>
  <c r="P37" i="11"/>
  <c r="P36" i="11"/>
  <c r="G35" i="11"/>
  <c r="E35" i="11"/>
  <c r="I35" i="11" s="1"/>
  <c r="G34" i="11"/>
  <c r="I34" i="11" s="1"/>
  <c r="E34" i="11"/>
  <c r="G33" i="11"/>
  <c r="I33" i="11" s="1"/>
  <c r="E33" i="11"/>
  <c r="G32" i="11"/>
  <c r="I32" i="11" s="1"/>
  <c r="E32" i="11"/>
  <c r="G31" i="11"/>
  <c r="E31" i="11"/>
  <c r="I31" i="11" s="1"/>
  <c r="P30" i="11"/>
  <c r="P29" i="11"/>
  <c r="G28" i="11"/>
  <c r="I28" i="11" s="1"/>
  <c r="E28" i="11"/>
  <c r="G27" i="11"/>
  <c r="I27" i="11" s="1"/>
  <c r="E27" i="11"/>
  <c r="G26" i="11"/>
  <c r="I26" i="11" s="1"/>
  <c r="E26" i="11"/>
  <c r="G25" i="11"/>
  <c r="E25" i="11"/>
  <c r="I25" i="11" s="1"/>
  <c r="G24" i="11"/>
  <c r="I24" i="11" s="1"/>
  <c r="E24" i="11"/>
  <c r="G23" i="11"/>
  <c r="I23" i="11" s="1"/>
  <c r="E23" i="11"/>
  <c r="G22" i="11"/>
  <c r="I22" i="11" s="1"/>
  <c r="E22" i="11"/>
  <c r="G21" i="11"/>
  <c r="E21" i="11"/>
  <c r="I21" i="11" s="1"/>
  <c r="P20" i="11"/>
  <c r="P19" i="11"/>
  <c r="G18" i="11"/>
  <c r="I18" i="11" s="1"/>
  <c r="E18" i="11"/>
  <c r="G17" i="11"/>
  <c r="I17" i="11" s="1"/>
  <c r="E17" i="11"/>
  <c r="G16" i="11"/>
  <c r="I16" i="11" s="1"/>
  <c r="E16" i="11"/>
  <c r="G15" i="11"/>
  <c r="E15" i="11"/>
  <c r="I15" i="11" s="1"/>
  <c r="G14" i="11"/>
  <c r="I14" i="11" s="1"/>
  <c r="E14" i="11"/>
  <c r="E51" i="11" s="1"/>
  <c r="N50" i="10"/>
  <c r="G17" i="10"/>
  <c r="I17" i="10" s="1"/>
  <c r="E17" i="10"/>
  <c r="G16" i="10"/>
  <c r="I16" i="10" s="1"/>
  <c r="E16" i="10"/>
  <c r="G15" i="10"/>
  <c r="E15" i="10"/>
  <c r="I15" i="10" s="1"/>
  <c r="G14" i="10"/>
  <c r="I14" i="10" s="1"/>
  <c r="E14" i="10"/>
  <c r="G13" i="10"/>
  <c r="G19" i="10" s="1"/>
  <c r="E13" i="10"/>
  <c r="E19" i="10" s="1"/>
  <c r="P95" i="9"/>
  <c r="K95" i="9"/>
  <c r="A95" i="9" s="1"/>
  <c r="B95" i="9"/>
  <c r="P94" i="9"/>
  <c r="K94" i="9"/>
  <c r="A94" i="9" s="1"/>
  <c r="B94" i="9"/>
  <c r="P93" i="9"/>
  <c r="K93" i="9"/>
  <c r="A93" i="9" s="1"/>
  <c r="B93" i="9"/>
  <c r="P92" i="9"/>
  <c r="K92" i="9"/>
  <c r="A92" i="9" s="1"/>
  <c r="B92" i="9"/>
  <c r="P91" i="9"/>
  <c r="K91" i="9"/>
  <c r="A91" i="9" s="1"/>
  <c r="B91" i="9"/>
  <c r="P90" i="9"/>
  <c r="K90" i="9"/>
  <c r="A90" i="9" s="1"/>
  <c r="B90" i="9"/>
  <c r="P89" i="9"/>
  <c r="K89" i="9"/>
  <c r="A89" i="9" s="1"/>
  <c r="B89" i="9"/>
  <c r="P88" i="9"/>
  <c r="K88" i="9"/>
  <c r="A88" i="9" s="1"/>
  <c r="B88" i="9"/>
  <c r="P87" i="9"/>
  <c r="K87" i="9"/>
  <c r="A87" i="9" s="1"/>
  <c r="B87" i="9"/>
  <c r="P86" i="9"/>
  <c r="K86" i="9"/>
  <c r="A86" i="9" s="1"/>
  <c r="B86" i="9"/>
  <c r="P85" i="9"/>
  <c r="K85" i="9"/>
  <c r="A85" i="9" s="1"/>
  <c r="B85" i="9"/>
  <c r="P84" i="9"/>
  <c r="K84" i="9"/>
  <c r="A84" i="9" s="1"/>
  <c r="B84" i="9"/>
  <c r="P83" i="9"/>
  <c r="K83" i="9"/>
  <c r="A83" i="9" s="1"/>
  <c r="B83" i="9"/>
  <c r="P82" i="9"/>
  <c r="K82" i="9"/>
  <c r="A82" i="9" s="1"/>
  <c r="B82" i="9"/>
  <c r="P81" i="9"/>
  <c r="K81" i="9"/>
  <c r="A81" i="9" s="1"/>
  <c r="B81" i="9"/>
  <c r="P80" i="9"/>
  <c r="K80" i="9"/>
  <c r="A80" i="9" s="1"/>
  <c r="B80" i="9"/>
  <c r="P79" i="9"/>
  <c r="K79" i="9"/>
  <c r="A79" i="9" s="1"/>
  <c r="B79" i="9"/>
  <c r="P78" i="9"/>
  <c r="K78" i="9"/>
  <c r="A78" i="9" s="1"/>
  <c r="B78" i="9"/>
  <c r="P77" i="9"/>
  <c r="K77" i="9"/>
  <c r="A77" i="9" s="1"/>
  <c r="B77" i="9"/>
  <c r="P76" i="9"/>
  <c r="K76" i="9"/>
  <c r="A76" i="9" s="1"/>
  <c r="B76" i="9"/>
  <c r="P75" i="9"/>
  <c r="K75" i="9"/>
  <c r="A75" i="9" s="1"/>
  <c r="B75" i="9"/>
  <c r="P74" i="9"/>
  <c r="K74" i="9"/>
  <c r="A74" i="9" s="1"/>
  <c r="B74" i="9"/>
  <c r="P73" i="9"/>
  <c r="K73" i="9"/>
  <c r="A73" i="9" s="1"/>
  <c r="B73" i="9"/>
  <c r="P72" i="9"/>
  <c r="K72" i="9"/>
  <c r="A72" i="9" s="1"/>
  <c r="B72" i="9"/>
  <c r="P71" i="9"/>
  <c r="K71" i="9"/>
  <c r="A71" i="9" s="1"/>
  <c r="B71" i="9"/>
  <c r="P70" i="9"/>
  <c r="K70" i="9"/>
  <c r="A70" i="9" s="1"/>
  <c r="B70" i="9"/>
  <c r="P69" i="9"/>
  <c r="K69" i="9"/>
  <c r="A69" i="9" s="1"/>
  <c r="B69" i="9"/>
  <c r="P68" i="9"/>
  <c r="K68" i="9"/>
  <c r="A68" i="9" s="1"/>
  <c r="B68" i="9"/>
  <c r="P67" i="9"/>
  <c r="K67" i="9"/>
  <c r="A67" i="9" s="1"/>
  <c r="B67" i="9"/>
  <c r="P66" i="9"/>
  <c r="K66" i="9"/>
  <c r="A66" i="9" s="1"/>
  <c r="B66" i="9"/>
  <c r="P65" i="9"/>
  <c r="K65" i="9"/>
  <c r="A65" i="9" s="1"/>
  <c r="B65" i="9"/>
  <c r="P64" i="9"/>
  <c r="K64" i="9"/>
  <c r="A64" i="9" s="1"/>
  <c r="B64" i="9"/>
  <c r="P63" i="9"/>
  <c r="K63" i="9"/>
  <c r="A63" i="9" s="1"/>
  <c r="B63" i="9"/>
  <c r="P62" i="9"/>
  <c r="K62" i="9"/>
  <c r="A62" i="9" s="1"/>
  <c r="B62" i="9"/>
  <c r="P61" i="9"/>
  <c r="K61" i="9"/>
  <c r="A61" i="9" s="1"/>
  <c r="B61" i="9"/>
  <c r="P60" i="9"/>
  <c r="K60" i="9"/>
  <c r="A60" i="9" s="1"/>
  <c r="B60" i="9"/>
  <c r="P59" i="9"/>
  <c r="K59" i="9"/>
  <c r="A59" i="9" s="1"/>
  <c r="B59" i="9"/>
  <c r="P58" i="9"/>
  <c r="K58" i="9"/>
  <c r="A58" i="9" s="1"/>
  <c r="B58" i="9"/>
  <c r="P57" i="9"/>
  <c r="K57" i="9"/>
  <c r="A57" i="9" s="1"/>
  <c r="B57" i="9"/>
  <c r="P56" i="9"/>
  <c r="K56" i="9"/>
  <c r="A56" i="9" s="1"/>
  <c r="B56" i="9"/>
  <c r="P55" i="9"/>
  <c r="K55" i="9"/>
  <c r="A55" i="9" s="1"/>
  <c r="B55" i="9"/>
  <c r="P54" i="9"/>
  <c r="K54" i="9"/>
  <c r="A54" i="9" s="1"/>
  <c r="B54" i="9"/>
  <c r="P53" i="9"/>
  <c r="K53" i="9"/>
  <c r="A53" i="9" s="1"/>
  <c r="B53" i="9"/>
  <c r="P52" i="9"/>
  <c r="K52" i="9"/>
  <c r="A52" i="9" s="1"/>
  <c r="B52" i="9"/>
  <c r="P51" i="9"/>
  <c r="K51" i="9"/>
  <c r="A51" i="9" s="1"/>
  <c r="B51" i="9"/>
  <c r="P50" i="9"/>
  <c r="K50" i="9"/>
  <c r="A50" i="9" s="1"/>
  <c r="B50" i="9"/>
  <c r="P49" i="9"/>
  <c r="K49" i="9"/>
  <c r="A49" i="9" s="1"/>
  <c r="B49" i="9"/>
  <c r="P48" i="9"/>
  <c r="K48" i="9"/>
  <c r="A48" i="9" s="1"/>
  <c r="B48" i="9"/>
  <c r="P47" i="9"/>
  <c r="K47" i="9"/>
  <c r="A47" i="9" s="1"/>
  <c r="B47" i="9"/>
  <c r="P46" i="9"/>
  <c r="K46" i="9"/>
  <c r="A46" i="9" s="1"/>
  <c r="B46" i="9"/>
  <c r="P45" i="9"/>
  <c r="K45" i="9"/>
  <c r="A45" i="9" s="1"/>
  <c r="B45" i="9"/>
  <c r="P44" i="9"/>
  <c r="K44" i="9"/>
  <c r="A44" i="9" s="1"/>
  <c r="B44" i="9"/>
  <c r="P43" i="9"/>
  <c r="K43" i="9"/>
  <c r="A43" i="9" s="1"/>
  <c r="B43" i="9"/>
  <c r="P42" i="9"/>
  <c r="K42" i="9"/>
  <c r="A42" i="9" s="1"/>
  <c r="B42" i="9"/>
  <c r="P41" i="9"/>
  <c r="K41" i="9"/>
  <c r="A41" i="9" s="1"/>
  <c r="B41" i="9"/>
  <c r="P40" i="9"/>
  <c r="K40" i="9"/>
  <c r="A40" i="9" s="1"/>
  <c r="B40" i="9"/>
  <c r="P39" i="9"/>
  <c r="K39" i="9"/>
  <c r="A39" i="9" s="1"/>
  <c r="B39" i="9"/>
  <c r="P38" i="9"/>
  <c r="K38" i="9"/>
  <c r="A38" i="9" s="1"/>
  <c r="B38" i="9"/>
  <c r="P37" i="9"/>
  <c r="K37" i="9"/>
  <c r="A37" i="9" s="1"/>
  <c r="B37" i="9"/>
  <c r="P36" i="9"/>
  <c r="K36" i="9"/>
  <c r="A36" i="9" s="1"/>
  <c r="B36" i="9"/>
  <c r="P35" i="9"/>
  <c r="K35" i="9"/>
  <c r="A35" i="9" s="1"/>
  <c r="B35" i="9"/>
  <c r="P34" i="9"/>
  <c r="K34" i="9"/>
  <c r="A34" i="9" s="1"/>
  <c r="B34" i="9"/>
  <c r="P33" i="9"/>
  <c r="K33" i="9"/>
  <c r="A33" i="9" s="1"/>
  <c r="B33" i="9"/>
  <c r="P32" i="9"/>
  <c r="K32" i="9"/>
  <c r="A32" i="9" s="1"/>
  <c r="B32" i="9"/>
  <c r="P31" i="9"/>
  <c r="K31" i="9"/>
  <c r="A31" i="9" s="1"/>
  <c r="B31" i="9"/>
  <c r="P30" i="9"/>
  <c r="K30" i="9"/>
  <c r="A30" i="9" s="1"/>
  <c r="B30" i="9"/>
  <c r="P29" i="9"/>
  <c r="K29" i="9"/>
  <c r="A29" i="9" s="1"/>
  <c r="B29" i="9"/>
  <c r="P28" i="9"/>
  <c r="K28" i="9"/>
  <c r="A28" i="9" s="1"/>
  <c r="B28" i="9"/>
  <c r="P27" i="9"/>
  <c r="K27" i="9"/>
  <c r="A27" i="9" s="1"/>
  <c r="B27" i="9"/>
  <c r="P26" i="9"/>
  <c r="K26" i="9"/>
  <c r="A26" i="9" s="1"/>
  <c r="B26" i="9"/>
  <c r="P25" i="9"/>
  <c r="K25" i="9"/>
  <c r="A25" i="9" s="1"/>
  <c r="B25" i="9"/>
  <c r="P24" i="9"/>
  <c r="K24" i="9"/>
  <c r="A24" i="9" s="1"/>
  <c r="B24" i="9"/>
  <c r="P23" i="9"/>
  <c r="K23" i="9"/>
  <c r="A23" i="9" s="1"/>
  <c r="B23" i="9"/>
  <c r="P22" i="9"/>
  <c r="K22" i="9"/>
  <c r="A22" i="9" s="1"/>
  <c r="B22" i="9"/>
  <c r="P21" i="9"/>
  <c r="K21" i="9"/>
  <c r="A21" i="9" s="1"/>
  <c r="B21" i="9"/>
  <c r="P20" i="9"/>
  <c r="K20" i="9"/>
  <c r="A20" i="9" s="1"/>
  <c r="B20" i="9"/>
  <c r="P19" i="9"/>
  <c r="K19" i="9"/>
  <c r="A19" i="9" s="1"/>
  <c r="B19" i="9"/>
  <c r="A78" i="8"/>
  <c r="A77" i="8"/>
  <c r="A76" i="8"/>
  <c r="A75" i="8"/>
  <c r="E73" i="8"/>
  <c r="D73" i="8"/>
  <c r="F73" i="8" s="1"/>
  <c r="C73" i="8"/>
  <c r="B73" i="8"/>
  <c r="F72" i="8"/>
  <c r="D72" i="8"/>
  <c r="C72" i="8"/>
  <c r="E72" i="8" s="1"/>
  <c r="B72" i="8"/>
  <c r="D71" i="8"/>
  <c r="F71" i="8" s="1"/>
  <c r="C71" i="8"/>
  <c r="E71" i="8" s="1"/>
  <c r="B71" i="8"/>
  <c r="D70" i="8"/>
  <c r="F70" i="8" s="1"/>
  <c r="C70" i="8"/>
  <c r="E70" i="8" s="1"/>
  <c r="B70" i="8"/>
  <c r="E69" i="8"/>
  <c r="D69" i="8"/>
  <c r="F69" i="8" s="1"/>
  <c r="C69" i="8"/>
  <c r="B69" i="8"/>
  <c r="F68" i="8"/>
  <c r="D68" i="8"/>
  <c r="C68" i="8"/>
  <c r="E68" i="8" s="1"/>
  <c r="B68" i="8"/>
  <c r="D67" i="8"/>
  <c r="F67" i="8" s="1"/>
  <c r="C67" i="8"/>
  <c r="E67" i="8" s="1"/>
  <c r="B67" i="8"/>
  <c r="E66" i="8"/>
  <c r="D66" i="8"/>
  <c r="F66" i="8" s="1"/>
  <c r="C66" i="8"/>
  <c r="B66" i="8"/>
  <c r="F65" i="8"/>
  <c r="E65" i="8"/>
  <c r="D65" i="8"/>
  <c r="C65" i="8"/>
  <c r="B65" i="8"/>
  <c r="F64" i="8"/>
  <c r="D64" i="8"/>
  <c r="C64" i="8"/>
  <c r="E64" i="8" s="1"/>
  <c r="B64" i="8"/>
  <c r="D63" i="8"/>
  <c r="F63" i="8" s="1"/>
  <c r="C63" i="8"/>
  <c r="E63" i="8" s="1"/>
  <c r="B63" i="8"/>
  <c r="E62" i="8"/>
  <c r="D62" i="8"/>
  <c r="F62" i="8" s="1"/>
  <c r="C62" i="8"/>
  <c r="B62" i="8"/>
  <c r="F61" i="8"/>
  <c r="E61" i="8"/>
  <c r="D61" i="8"/>
  <c r="C61" i="8"/>
  <c r="B61" i="8"/>
  <c r="F60" i="8"/>
  <c r="D60" i="8"/>
  <c r="C60" i="8"/>
  <c r="E60" i="8" s="1"/>
  <c r="B60" i="8"/>
  <c r="D59" i="8"/>
  <c r="F59" i="8" s="1"/>
  <c r="C59" i="8"/>
  <c r="E59" i="8" s="1"/>
  <c r="B59" i="8"/>
  <c r="E58" i="8"/>
  <c r="D58" i="8"/>
  <c r="F58" i="8" s="1"/>
  <c r="C58" i="8"/>
  <c r="B58" i="8"/>
  <c r="F57" i="8"/>
  <c r="E57" i="8"/>
  <c r="D57" i="8"/>
  <c r="C57" i="8"/>
  <c r="B57" i="8"/>
  <c r="F56" i="8"/>
  <c r="D56" i="8"/>
  <c r="C56" i="8"/>
  <c r="E56" i="8" s="1"/>
  <c r="B56" i="8"/>
  <c r="D55" i="8"/>
  <c r="F55" i="8" s="1"/>
  <c r="C55" i="8"/>
  <c r="E55" i="8" s="1"/>
  <c r="B55" i="8"/>
  <c r="E54" i="8"/>
  <c r="D54" i="8"/>
  <c r="F54" i="8" s="1"/>
  <c r="C54" i="8"/>
  <c r="B54" i="8"/>
  <c r="F53" i="8"/>
  <c r="E53" i="8"/>
  <c r="D53" i="8"/>
  <c r="C53" i="8"/>
  <c r="B53" i="8"/>
  <c r="F52" i="8"/>
  <c r="D52" i="8"/>
  <c r="C52" i="8"/>
  <c r="E52" i="8" s="1"/>
  <c r="B52" i="8"/>
  <c r="D51" i="8"/>
  <c r="F51" i="8" s="1"/>
  <c r="C51" i="8"/>
  <c r="E51" i="8" s="1"/>
  <c r="B51" i="8"/>
  <c r="E50" i="8"/>
  <c r="D50" i="8"/>
  <c r="F50" i="8" s="1"/>
  <c r="C50" i="8"/>
  <c r="B50" i="8"/>
  <c r="F49" i="8"/>
  <c r="E49" i="8"/>
  <c r="D49" i="8"/>
  <c r="C49" i="8"/>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c r="AE798" i="6" a="1"/>
  <c r="AD798" i="6" a="1"/>
  <c r="AD798" i="6" s="1"/>
  <c r="AC798" i="6" a="1"/>
  <c r="AC798" i="6" s="1"/>
  <c r="AB798" i="6" a="1"/>
  <c r="AB798" i="6" s="1"/>
  <c r="AA798" i="6"/>
  <c r="AA798" i="6" a="1"/>
  <c r="Z798" i="6" a="1"/>
  <c r="Z798" i="6" s="1"/>
  <c r="Y798" i="6" a="1"/>
  <c r="Y798" i="6" s="1"/>
  <c r="X798" i="6" a="1"/>
  <c r="X798" i="6" s="1"/>
  <c r="W798" i="6"/>
  <c r="W798" i="6" a="1"/>
  <c r="V798" i="6" a="1"/>
  <c r="V798" i="6" s="1"/>
  <c r="U798" i="6" a="1"/>
  <c r="U798" i="6" s="1"/>
  <c r="T798" i="6" a="1"/>
  <c r="T798" i="6" s="1"/>
  <c r="S798" i="6"/>
  <c r="S798" i="6" a="1"/>
  <c r="R798" i="6" a="1"/>
  <c r="R798" i="6" s="1"/>
  <c r="Q798" i="6" a="1"/>
  <c r="Q798" i="6" s="1"/>
  <c r="P798" i="6" a="1"/>
  <c r="P798" i="6" s="1"/>
  <c r="O798" i="6" a="1"/>
  <c r="O798" i="6" s="1"/>
  <c r="N798" i="6" a="1"/>
  <c r="N798" i="6" s="1"/>
  <c r="M798" i="6" a="1"/>
  <c r="M798" i="6" s="1"/>
  <c r="L798" i="6" a="1"/>
  <c r="L798" i="6" s="1"/>
  <c r="K798" i="6"/>
  <c r="K798" i="6" a="1"/>
  <c r="AI797" i="6"/>
  <c r="AI797" i="6" a="1"/>
  <c r="AH797" i="6" a="1"/>
  <c r="AH797" i="6" s="1"/>
  <c r="AG797" i="6" a="1"/>
  <c r="AG797" i="6" s="1"/>
  <c r="AF797" i="6" a="1"/>
  <c r="AF797" i="6" s="1"/>
  <c r="AE797" i="6" a="1"/>
  <c r="AE797" i="6" s="1"/>
  <c r="AD797" i="6" a="1"/>
  <c r="AD797" i="6" s="1"/>
  <c r="AC797" i="6" a="1"/>
  <c r="AC797" i="6" s="1"/>
  <c r="AB797" i="6" a="1"/>
  <c r="AB797" i="6" s="1"/>
  <c r="AA797" i="6" a="1"/>
  <c r="AA797" i="6" s="1"/>
  <c r="Z797" i="6" a="1"/>
  <c r="Z797" i="6" s="1"/>
  <c r="Y797" i="6" a="1"/>
  <c r="Y797" i="6" s="1"/>
  <c r="X797" i="6" a="1"/>
  <c r="X797" i="6" s="1"/>
  <c r="W797" i="6" a="1"/>
  <c r="W797" i="6" s="1"/>
  <c r="V797" i="6" a="1"/>
  <c r="V797" i="6" s="1"/>
  <c r="U797" i="6" a="1"/>
  <c r="U797" i="6" s="1"/>
  <c r="T797" i="6" a="1"/>
  <c r="T797" i="6" s="1"/>
  <c r="S797" i="6"/>
  <c r="S797" i="6" a="1"/>
  <c r="R797" i="6" a="1"/>
  <c r="R797" i="6" s="1"/>
  <c r="Q797" i="6" a="1"/>
  <c r="Q797" i="6" s="1"/>
  <c r="P797" i="6" a="1"/>
  <c r="P797" i="6" s="1"/>
  <c r="O797" i="6" a="1"/>
  <c r="O797" i="6" s="1"/>
  <c r="N797" i="6" a="1"/>
  <c r="N797" i="6" s="1"/>
  <c r="M797" i="6" a="1"/>
  <c r="M797" i="6" s="1"/>
  <c r="L797" i="6" a="1"/>
  <c r="L797" i="6" s="1"/>
  <c r="K797" i="6" a="1"/>
  <c r="K797" i="6" s="1"/>
  <c r="AI796" i="6"/>
  <c r="AI796" i="6" a="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a="1"/>
  <c r="Y796" i="6" s="1"/>
  <c r="X796" i="6" a="1"/>
  <c r="X796" i="6" s="1"/>
  <c r="W796" i="6" a="1"/>
  <c r="W796" i="6" s="1"/>
  <c r="V796" i="6" a="1"/>
  <c r="V796" i="6" s="1"/>
  <c r="U796" i="6" a="1"/>
  <c r="U796" i="6" s="1"/>
  <c r="T796" i="6" a="1"/>
  <c r="T796" i="6" s="1"/>
  <c r="S796" i="6"/>
  <c r="S796" i="6" a="1"/>
  <c r="R796" i="6" a="1"/>
  <c r="R796" i="6" s="1"/>
  <c r="Q796" i="6" a="1"/>
  <c r="Q796" i="6" s="1"/>
  <c r="P796" i="6" a="1"/>
  <c r="P796" i="6" s="1"/>
  <c r="O796" i="6" a="1"/>
  <c r="O796" i="6" s="1"/>
  <c r="N796" i="6" a="1"/>
  <c r="N796" i="6" s="1"/>
  <c r="M796" i="6" a="1"/>
  <c r="M796" i="6" s="1"/>
  <c r="L796" i="6" a="1"/>
  <c r="L796" i="6" s="1"/>
  <c r="K796" i="6" a="1"/>
  <c r="K796" i="6" s="1"/>
  <c r="AI795" i="6"/>
  <c r="AI795" i="6" a="1"/>
  <c r="AH795" i="6" a="1"/>
  <c r="AH795" i="6" s="1"/>
  <c r="AG795" i="6" a="1"/>
  <c r="AG795" i="6" s="1"/>
  <c r="AF795" i="6" a="1"/>
  <c r="AF795" i="6" s="1"/>
  <c r="AE795" i="6" a="1"/>
  <c r="AE795" i="6" s="1"/>
  <c r="AD795" i="6" a="1"/>
  <c r="AD795" i="6" s="1"/>
  <c r="AC795" i="6" a="1"/>
  <c r="AC795" i="6" s="1"/>
  <c r="AB795" i="6" a="1"/>
  <c r="AB795" i="6" s="1"/>
  <c r="AA795" i="6" a="1"/>
  <c r="AA795" i="6" s="1"/>
  <c r="Z795" i="6" a="1"/>
  <c r="Z795" i="6" s="1"/>
  <c r="Y795" i="6" a="1"/>
  <c r="Y795" i="6" s="1"/>
  <c r="X795" i="6" a="1"/>
  <c r="X795" i="6" s="1"/>
  <c r="W795" i="6" a="1"/>
  <c r="W795" i="6" s="1"/>
  <c r="V795" i="6" a="1"/>
  <c r="V795" i="6" s="1"/>
  <c r="U795" i="6" a="1"/>
  <c r="U795" i="6" s="1"/>
  <c r="T795" i="6" a="1"/>
  <c r="T795" i="6" s="1"/>
  <c r="S795" i="6"/>
  <c r="S795" i="6" a="1"/>
  <c r="R795" i="6" a="1"/>
  <c r="R795" i="6" s="1"/>
  <c r="Q795" i="6" a="1"/>
  <c r="Q795" i="6" s="1"/>
  <c r="P795" i="6" a="1"/>
  <c r="P795" i="6" s="1"/>
  <c r="O795" i="6" a="1"/>
  <c r="O795" i="6" s="1"/>
  <c r="N795" i="6" a="1"/>
  <c r="N795" i="6" s="1"/>
  <c r="M795" i="6" a="1"/>
  <c r="M795" i="6" s="1"/>
  <c r="L795" i="6" a="1"/>
  <c r="L795" i="6" s="1"/>
  <c r="K795" i="6" a="1"/>
  <c r="K795" i="6" s="1"/>
  <c r="AI794" i="6"/>
  <c r="AI794" i="6" a="1"/>
  <c r="AH794" i="6" a="1"/>
  <c r="AH794" i="6" s="1"/>
  <c r="AG794" i="6" a="1"/>
  <c r="AG794" i="6" s="1"/>
  <c r="AF794" i="6" a="1"/>
  <c r="AF794" i="6" s="1"/>
  <c r="AE794" i="6" a="1"/>
  <c r="AE794" i="6" s="1"/>
  <c r="AD794" i="6" a="1"/>
  <c r="AD794" i="6" s="1"/>
  <c r="AC794" i="6" a="1"/>
  <c r="AC794" i="6" s="1"/>
  <c r="AB794" i="6" a="1"/>
  <c r="AB794" i="6" s="1"/>
  <c r="AA794" i="6" a="1"/>
  <c r="AA794" i="6" s="1"/>
  <c r="Z794" i="6" a="1"/>
  <c r="Z794" i="6" s="1"/>
  <c r="Y794" i="6" a="1"/>
  <c r="Y794" i="6" s="1"/>
  <c r="X794" i="6" a="1"/>
  <c r="X794" i="6" s="1"/>
  <c r="W794" i="6" a="1"/>
  <c r="W794" i="6" s="1"/>
  <c r="V794" i="6" a="1"/>
  <c r="V794" i="6" s="1"/>
  <c r="U794" i="6" a="1"/>
  <c r="U794" i="6" s="1"/>
  <c r="T794" i="6" a="1"/>
  <c r="T794" i="6" s="1"/>
  <c r="S794" i="6"/>
  <c r="S794" i="6" a="1"/>
  <c r="R794" i="6" a="1"/>
  <c r="R794" i="6" s="1"/>
  <c r="Q794" i="6" a="1"/>
  <c r="Q794" i="6" s="1"/>
  <c r="P794" i="6" a="1"/>
  <c r="P794" i="6" s="1"/>
  <c r="O794" i="6" a="1"/>
  <c r="O794" i="6" s="1"/>
  <c r="N794" i="6" a="1"/>
  <c r="N794" i="6" s="1"/>
  <c r="M794" i="6" a="1"/>
  <c r="M794" i="6" s="1"/>
  <c r="L794" i="6" a="1"/>
  <c r="L794" i="6" s="1"/>
  <c r="K794" i="6" a="1"/>
  <c r="K794" i="6" s="1"/>
  <c r="AI793" i="6"/>
  <c r="AI793" i="6" a="1"/>
  <c r="AH793" i="6" a="1"/>
  <c r="AH793" i="6" s="1"/>
  <c r="AG793" i="6" a="1"/>
  <c r="AG793" i="6" s="1"/>
  <c r="AF793" i="6" a="1"/>
  <c r="AF793" i="6" s="1"/>
  <c r="AE793" i="6" a="1"/>
  <c r="AE793" i="6" s="1"/>
  <c r="AD793" i="6" a="1"/>
  <c r="AD793" i="6" s="1"/>
  <c r="AC793" i="6" a="1"/>
  <c r="AC793" i="6" s="1"/>
  <c r="AB793" i="6" a="1"/>
  <c r="AB793" i="6" s="1"/>
  <c r="AA793" i="6" a="1"/>
  <c r="AA793" i="6" s="1"/>
  <c r="Z793" i="6" a="1"/>
  <c r="Z793" i="6" s="1"/>
  <c r="Y793" i="6" a="1"/>
  <c r="Y793" i="6" s="1"/>
  <c r="X793" i="6" a="1"/>
  <c r="X793" i="6" s="1"/>
  <c r="W793" i="6"/>
  <c r="W793" i="6" a="1"/>
  <c r="V793" i="6" a="1"/>
  <c r="V793" i="6" s="1"/>
  <c r="U793" i="6" a="1"/>
  <c r="U793" i="6" s="1"/>
  <c r="T793" i="6" a="1"/>
  <c r="T793" i="6" s="1"/>
  <c r="S793" i="6"/>
  <c r="S793" i="6" a="1"/>
  <c r="R793" i="6" a="1"/>
  <c r="R793" i="6" s="1"/>
  <c r="Q793" i="6" a="1"/>
  <c r="Q793" i="6" s="1"/>
  <c r="P793" i="6" a="1"/>
  <c r="P793" i="6" s="1"/>
  <c r="O793" i="6" a="1"/>
  <c r="O793" i="6" s="1"/>
  <c r="N793" i="6" a="1"/>
  <c r="N793" i="6" s="1"/>
  <c r="M793" i="6" a="1"/>
  <c r="M793" i="6" s="1"/>
  <c r="L793" i="6" a="1"/>
  <c r="L793" i="6" s="1"/>
  <c r="K793" i="6" a="1"/>
  <c r="K793" i="6" s="1"/>
  <c r="AI792" i="6"/>
  <c r="AI792" i="6" a="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c r="W792" i="6" a="1"/>
  <c r="V792" i="6" a="1"/>
  <c r="V792" i="6" s="1"/>
  <c r="U792" i="6" a="1"/>
  <c r="U792" i="6" s="1"/>
  <c r="T792" i="6" a="1"/>
  <c r="T792" i="6" s="1"/>
  <c r="S792" i="6"/>
  <c r="S792" i="6" a="1"/>
  <c r="R792" i="6" a="1"/>
  <c r="R792" i="6" s="1"/>
  <c r="Q792" i="6" a="1"/>
  <c r="Q792" i="6" s="1"/>
  <c r="P792" i="6" a="1"/>
  <c r="P792" i="6" s="1"/>
  <c r="O792" i="6" a="1"/>
  <c r="O792" i="6" s="1"/>
  <c r="N792" i="6" a="1"/>
  <c r="N792" i="6" s="1"/>
  <c r="M792" i="6" a="1"/>
  <c r="M792" i="6" s="1"/>
  <c r="L792" i="6" a="1"/>
  <c r="L792" i="6" s="1"/>
  <c r="K792" i="6" a="1"/>
  <c r="K792" i="6" s="1"/>
  <c r="AI791" i="6"/>
  <c r="AI791" i="6" a="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c r="W791" i="6" a="1"/>
  <c r="V791" i="6" a="1"/>
  <c r="V791" i="6" s="1"/>
  <c r="U791" i="6" a="1"/>
  <c r="U791" i="6" s="1"/>
  <c r="T791" i="6" a="1"/>
  <c r="T791" i="6" s="1"/>
  <c r="S791" i="6"/>
  <c r="S791" i="6" a="1"/>
  <c r="R791" i="6" a="1"/>
  <c r="R791" i="6" s="1"/>
  <c r="Q791" i="6" a="1"/>
  <c r="Q791" i="6" s="1"/>
  <c r="P791" i="6" a="1"/>
  <c r="P791" i="6" s="1"/>
  <c r="O791" i="6" a="1"/>
  <c r="O791" i="6" s="1"/>
  <c r="N791" i="6" a="1"/>
  <c r="N791" i="6" s="1"/>
  <c r="M791" i="6" a="1"/>
  <c r="M791" i="6" s="1"/>
  <c r="L791" i="6" a="1"/>
  <c r="L791" i="6" s="1"/>
  <c r="K791" i="6" a="1"/>
  <c r="K791" i="6" s="1"/>
  <c r="AI790" i="6"/>
  <c r="AI790" i="6" a="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c r="W790" i="6" a="1"/>
  <c r="V790" i="6" a="1"/>
  <c r="V790" i="6" s="1"/>
  <c r="U790" i="6" a="1"/>
  <c r="U790" i="6" s="1"/>
  <c r="T790" i="6" a="1"/>
  <c r="T790" i="6" s="1"/>
  <c r="S790" i="6"/>
  <c r="S790" i="6" a="1"/>
  <c r="R790" i="6" a="1"/>
  <c r="R790" i="6" s="1"/>
  <c r="Q790" i="6" a="1"/>
  <c r="Q790" i="6" s="1"/>
  <c r="P790" i="6" a="1"/>
  <c r="P790" i="6" s="1"/>
  <c r="O790" i="6" a="1"/>
  <c r="O790" i="6" s="1"/>
  <c r="N790" i="6" a="1"/>
  <c r="N790" i="6" s="1"/>
  <c r="M790" i="6" a="1"/>
  <c r="M790" i="6" s="1"/>
  <c r="L790" i="6" a="1"/>
  <c r="L790" i="6" s="1"/>
  <c r="K790" i="6" a="1"/>
  <c r="K790" i="6" s="1"/>
  <c r="AI789" i="6"/>
  <c r="AI789" i="6" a="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c r="W789" i="6" a="1"/>
  <c r="V789" i="6" a="1"/>
  <c r="V789" i="6" s="1"/>
  <c r="U789" i="6" a="1"/>
  <c r="U789" i="6" s="1"/>
  <c r="T789" i="6" a="1"/>
  <c r="T789" i="6" s="1"/>
  <c r="S789" i="6"/>
  <c r="S789" i="6" a="1"/>
  <c r="R789" i="6" a="1"/>
  <c r="R789" i="6" s="1"/>
  <c r="Q789" i="6" a="1"/>
  <c r="Q789" i="6" s="1"/>
  <c r="P789" i="6" a="1"/>
  <c r="P789" i="6" s="1"/>
  <c r="O789" i="6" a="1"/>
  <c r="O789" i="6" s="1"/>
  <c r="N789" i="6" a="1"/>
  <c r="N789" i="6" s="1"/>
  <c r="M789" i="6" a="1"/>
  <c r="M789" i="6" s="1"/>
  <c r="L789" i="6" a="1"/>
  <c r="L789" i="6" s="1"/>
  <c r="K789" i="6" a="1"/>
  <c r="K789" i="6" s="1"/>
  <c r="AI788" i="6"/>
  <c r="AI788" i="6" a="1"/>
  <c r="AH788" i="6" a="1"/>
  <c r="AH788" i="6" s="1"/>
  <c r="AG788" i="6" a="1"/>
  <c r="AG788" i="6" s="1"/>
  <c r="AF788" i="6" a="1"/>
  <c r="AF788" i="6" s="1"/>
  <c r="AE788" i="6" a="1"/>
  <c r="AE788" i="6" s="1"/>
  <c r="AD788" i="6"/>
  <c r="AD788" i="6" a="1"/>
  <c r="AC788" i="6" a="1"/>
  <c r="AC788" i="6" s="1"/>
  <c r="AB788" i="6"/>
  <c r="AB788" i="6" a="1"/>
  <c r="AA788" i="6" a="1"/>
  <c r="AA788" i="6" s="1"/>
  <c r="Z788" i="6"/>
  <c r="Z788" i="6" a="1"/>
  <c r="Y788" i="6" a="1"/>
  <c r="Y788" i="6" s="1"/>
  <c r="X788" i="6"/>
  <c r="X788" i="6" a="1"/>
  <c r="W788" i="6" a="1"/>
  <c r="W788" i="6" s="1"/>
  <c r="V788" i="6" a="1"/>
  <c r="V788" i="6" s="1"/>
  <c r="U788" i="6" a="1"/>
  <c r="U788" i="6" s="1"/>
  <c r="T788" i="6" a="1"/>
  <c r="T788" i="6" s="1"/>
  <c r="S788" i="6" a="1"/>
  <c r="S788" i="6" s="1"/>
  <c r="R788" i="6" a="1"/>
  <c r="R788" i="6" s="1"/>
  <c r="Q788" i="6" a="1"/>
  <c r="Q788" i="6" s="1"/>
  <c r="P788" i="6" a="1"/>
  <c r="P788" i="6" s="1"/>
  <c r="O788" i="6" a="1"/>
  <c r="O788" i="6" s="1"/>
  <c r="N788" i="6" a="1"/>
  <c r="N788" i="6" s="1"/>
  <c r="M788" i="6" a="1"/>
  <c r="M788" i="6" s="1"/>
  <c r="L788" i="6" a="1"/>
  <c r="L788" i="6" s="1"/>
  <c r="K788" i="6" a="1"/>
  <c r="K788" i="6" s="1"/>
  <c r="AI787" i="6" a="1"/>
  <c r="AI787" i="6" s="1"/>
  <c r="AH787" i="6" a="1"/>
  <c r="AH787" i="6" s="1"/>
  <c r="AG787" i="6" a="1"/>
  <c r="AG787" i="6" s="1"/>
  <c r="AF787" i="6" a="1"/>
  <c r="AF787" i="6" s="1"/>
  <c r="AE787" i="6" a="1"/>
  <c r="AE787" i="6" s="1"/>
  <c r="AD787" i="6" a="1"/>
  <c r="AD787" i="6" s="1"/>
  <c r="AC787" i="6" a="1"/>
  <c r="AC787" i="6" s="1"/>
  <c r="AB787" i="6" a="1"/>
  <c r="AB787" i="6" s="1"/>
  <c r="AA787" i="6" a="1"/>
  <c r="AA787" i="6" s="1"/>
  <c r="Z787" i="6" a="1"/>
  <c r="Z787" i="6" s="1"/>
  <c r="Y787" i="6" a="1"/>
  <c r="Y787" i="6" s="1"/>
  <c r="X787" i="6" a="1"/>
  <c r="X787" i="6" s="1"/>
  <c r="W787" i="6" a="1"/>
  <c r="W787" i="6" s="1"/>
  <c r="V787" i="6"/>
  <c r="V787" i="6" a="1"/>
  <c r="U787" i="6" a="1"/>
  <c r="U787" i="6" s="1"/>
  <c r="T787" i="6" a="1"/>
  <c r="T787" i="6" s="1"/>
  <c r="S787" i="6" a="1"/>
  <c r="S787" i="6" s="1"/>
  <c r="R787" i="6"/>
  <c r="R787" i="6" a="1"/>
  <c r="Q787" i="6" a="1"/>
  <c r="Q787" i="6" s="1"/>
  <c r="P787" i="6" a="1"/>
  <c r="P787" i="6" s="1"/>
  <c r="O787" i="6" a="1"/>
  <c r="O787" i="6" s="1"/>
  <c r="N787" i="6"/>
  <c r="N787" i="6" a="1"/>
  <c r="M787" i="6" a="1"/>
  <c r="M787" i="6" s="1"/>
  <c r="L787" i="6" a="1"/>
  <c r="L787" i="6" s="1"/>
  <c r="K787" i="6" a="1"/>
  <c r="K787" i="6" s="1"/>
  <c r="AI786" i="6" a="1"/>
  <c r="AI786" i="6" s="1"/>
  <c r="AH786" i="6" a="1"/>
  <c r="AH786" i="6" s="1"/>
  <c r="AG786" i="6" a="1"/>
  <c r="AG786" i="6" s="1"/>
  <c r="AF786" i="6" a="1"/>
  <c r="AF786" i="6" s="1"/>
  <c r="AE786" i="6" a="1"/>
  <c r="AE786" i="6" s="1"/>
  <c r="AD786" i="6"/>
  <c r="AD786" i="6" a="1"/>
  <c r="AC786" i="6" a="1"/>
  <c r="AC786" i="6" s="1"/>
  <c r="AB786" i="6" a="1"/>
  <c r="AB786" i="6" s="1"/>
  <c r="AA786" i="6" a="1"/>
  <c r="AA786" i="6" s="1"/>
  <c r="Z786" i="6" a="1"/>
  <c r="Z786" i="6" s="1"/>
  <c r="Y786" i="6" a="1"/>
  <c r="Y786" i="6" s="1"/>
  <c r="X786" i="6" a="1"/>
  <c r="X786" i="6" s="1"/>
  <c r="W786" i="6" a="1"/>
  <c r="W786" i="6" s="1"/>
  <c r="V786" i="6"/>
  <c r="V786" i="6" a="1"/>
  <c r="U786" i="6" a="1"/>
  <c r="U786" i="6" s="1"/>
  <c r="T786" i="6" a="1"/>
  <c r="T786" i="6" s="1"/>
  <c r="S786" i="6" a="1"/>
  <c r="S786" i="6" s="1"/>
  <c r="R786" i="6" a="1"/>
  <c r="R786" i="6" s="1"/>
  <c r="Q786" i="6" a="1"/>
  <c r="Q786" i="6" s="1"/>
  <c r="P786" i="6" a="1"/>
  <c r="P786" i="6" s="1"/>
  <c r="O786" i="6" a="1"/>
  <c r="O786" i="6" s="1"/>
  <c r="N786" i="6"/>
  <c r="N786" i="6" a="1"/>
  <c r="M786" i="6" a="1"/>
  <c r="M786" i="6" s="1"/>
  <c r="L786" i="6" a="1"/>
  <c r="L786" i="6" s="1"/>
  <c r="K786" i="6" a="1"/>
  <c r="K786" i="6" s="1"/>
  <c r="AI785" i="6" a="1"/>
  <c r="AI785" i="6" s="1"/>
  <c r="AH785" i="6" a="1"/>
  <c r="AH785" i="6" s="1"/>
  <c r="AG785" i="6" a="1"/>
  <c r="AG785" i="6" s="1"/>
  <c r="AF785" i="6"/>
  <c r="AF785" i="6" a="1"/>
  <c r="AE785" i="6" a="1"/>
  <c r="AE785" i="6" s="1"/>
  <c r="AD785" i="6" a="1"/>
  <c r="AD785" i="6" s="1"/>
  <c r="AC785" i="6" a="1"/>
  <c r="AC785" i="6" s="1"/>
  <c r="AB785" i="6" a="1"/>
  <c r="AB785" i="6" s="1"/>
  <c r="AA785" i="6" a="1"/>
  <c r="AA785" i="6" s="1"/>
  <c r="Z785" i="6" a="1"/>
  <c r="Z785" i="6" s="1"/>
  <c r="Y785" i="6" a="1"/>
  <c r="Y785" i="6" s="1"/>
  <c r="X785" i="6"/>
  <c r="X785" i="6" a="1"/>
  <c r="W785" i="6" a="1"/>
  <c r="W785" i="6" s="1"/>
  <c r="V785" i="6" a="1"/>
  <c r="V785" i="6" s="1"/>
  <c r="U785" i="6" a="1"/>
  <c r="U785" i="6" s="1"/>
  <c r="T785" i="6" a="1"/>
  <c r="T785" i="6" s="1"/>
  <c r="S785" i="6" a="1"/>
  <c r="S785" i="6" s="1"/>
  <c r="R785" i="6" a="1"/>
  <c r="R785" i="6" s="1"/>
  <c r="Q785" i="6" a="1"/>
  <c r="Q785" i="6" s="1"/>
  <c r="P785" i="6"/>
  <c r="P785" i="6" a="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c r="AD784" i="6" a="1"/>
  <c r="AC784" i="6" a="1"/>
  <c r="AC784" i="6" s="1"/>
  <c r="AB784" i="6" a="1"/>
  <c r="AB784" i="6" s="1"/>
  <c r="AA784" i="6" a="1"/>
  <c r="AA784" i="6" s="1"/>
  <c r="Z784" i="6" a="1"/>
  <c r="Z784" i="6" s="1"/>
  <c r="Y784" i="6" a="1"/>
  <c r="Y784" i="6" s="1"/>
  <c r="X784" i="6" a="1"/>
  <c r="X784" i="6" s="1"/>
  <c r="W784" i="6" a="1"/>
  <c r="W784" i="6" s="1"/>
  <c r="V784" i="6"/>
  <c r="V784" i="6" a="1"/>
  <c r="U784" i="6" a="1"/>
  <c r="U784" i="6" s="1"/>
  <c r="T784" i="6" a="1"/>
  <c r="T784" i="6" s="1"/>
  <c r="S784" i="6" a="1"/>
  <c r="S784" i="6" s="1"/>
  <c r="R784" i="6" a="1"/>
  <c r="R784" i="6" s="1"/>
  <c r="Q784" i="6" a="1"/>
  <c r="Q784" i="6" s="1"/>
  <c r="P784" i="6" a="1"/>
  <c r="P784" i="6" s="1"/>
  <c r="O784" i="6" a="1"/>
  <c r="O784" i="6" s="1"/>
  <c r="N784" i="6"/>
  <c r="N784" i="6" a="1"/>
  <c r="M784" i="6" a="1"/>
  <c r="M784" i="6" s="1"/>
  <c r="L784" i="6" a="1"/>
  <c r="L784" i="6" s="1"/>
  <c r="K784" i="6" a="1"/>
  <c r="K784" i="6" s="1"/>
  <c r="AI783" i="6" a="1"/>
  <c r="AI783" i="6" s="1"/>
  <c r="AH783" i="6" a="1"/>
  <c r="AH783" i="6" s="1"/>
  <c r="AG783" i="6" a="1"/>
  <c r="AG783" i="6" s="1"/>
  <c r="AF783" i="6"/>
  <c r="AF783" i="6" a="1"/>
  <c r="AE783" i="6" a="1"/>
  <c r="AE783" i="6" s="1"/>
  <c r="AD783" i="6" a="1"/>
  <c r="AD783" i="6" s="1"/>
  <c r="AC783" i="6" a="1"/>
  <c r="AC783" i="6" s="1"/>
  <c r="AB783" i="6" a="1"/>
  <c r="AB783" i="6" s="1"/>
  <c r="AA783" i="6" a="1"/>
  <c r="AA783" i="6" s="1"/>
  <c r="Z783" i="6" a="1"/>
  <c r="Z783" i="6" s="1"/>
  <c r="Y783" i="6" a="1"/>
  <c r="Y783" i="6" s="1"/>
  <c r="X783" i="6"/>
  <c r="X783" i="6" a="1"/>
  <c r="W783" i="6" a="1"/>
  <c r="W783" i="6" s="1"/>
  <c r="V783" i="6" a="1"/>
  <c r="V783" i="6" s="1"/>
  <c r="U783" i="6" a="1"/>
  <c r="U783" i="6" s="1"/>
  <c r="T783" i="6" a="1"/>
  <c r="T783" i="6" s="1"/>
  <c r="S783" i="6" a="1"/>
  <c r="S783" i="6" s="1"/>
  <c r="R783" i="6" a="1"/>
  <c r="R783" i="6" s="1"/>
  <c r="Q783" i="6" a="1"/>
  <c r="Q783" i="6" s="1"/>
  <c r="P783" i="6"/>
  <c r="P783" i="6" a="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c r="AD782" i="6" a="1"/>
  <c r="AC782" i="6" a="1"/>
  <c r="AC782" i="6" s="1"/>
  <c r="AB782" i="6" a="1"/>
  <c r="AB782" i="6" s="1"/>
  <c r="AA782" i="6" a="1"/>
  <c r="AA782" i="6" s="1"/>
  <c r="Z782" i="6" a="1"/>
  <c r="Z782" i="6" s="1"/>
  <c r="Y782" i="6" a="1"/>
  <c r="Y782" i="6" s="1"/>
  <c r="X782" i="6" a="1"/>
  <c r="X782" i="6" s="1"/>
  <c r="W782" i="6" a="1"/>
  <c r="W782" i="6" s="1"/>
  <c r="V782" i="6"/>
  <c r="V782" i="6" a="1"/>
  <c r="U782" i="6" a="1"/>
  <c r="U782" i="6" s="1"/>
  <c r="T782" i="6" a="1"/>
  <c r="T782" i="6" s="1"/>
  <c r="S782" i="6" a="1"/>
  <c r="S782" i="6" s="1"/>
  <c r="R782" i="6" a="1"/>
  <c r="R782" i="6" s="1"/>
  <c r="Q782" i="6" a="1"/>
  <c r="Q782" i="6" s="1"/>
  <c r="P782" i="6" a="1"/>
  <c r="P782" i="6" s="1"/>
  <c r="O782" i="6" a="1"/>
  <c r="O782" i="6" s="1"/>
  <c r="N782" i="6"/>
  <c r="N782" i="6" a="1"/>
  <c r="M782" i="6" a="1"/>
  <c r="M782" i="6" s="1"/>
  <c r="L782" i="6" a="1"/>
  <c r="L782" i="6" s="1"/>
  <c r="K782" i="6" a="1"/>
  <c r="K782" i="6" s="1"/>
  <c r="AI781" i="6" a="1"/>
  <c r="AI781" i="6" s="1"/>
  <c r="AH781" i="6" a="1"/>
  <c r="AH781" i="6" s="1"/>
  <c r="AG781" i="6" a="1"/>
  <c r="AG781" i="6" s="1"/>
  <c r="AF781" i="6"/>
  <c r="AF781" i="6" a="1"/>
  <c r="AE781" i="6" a="1"/>
  <c r="AE781" i="6" s="1"/>
  <c r="AD781" i="6" a="1"/>
  <c r="AD781" i="6" s="1"/>
  <c r="AC781" i="6" a="1"/>
  <c r="AC781" i="6" s="1"/>
  <c r="AB781" i="6" a="1"/>
  <c r="AB781" i="6" s="1"/>
  <c r="AA781" i="6" a="1"/>
  <c r="AA781" i="6" s="1"/>
  <c r="Z781" i="6"/>
  <c r="Z781" i="6" a="1"/>
  <c r="Y781" i="6" a="1"/>
  <c r="Y781" i="6" s="1"/>
  <c r="X781" i="6" a="1"/>
  <c r="X781" i="6" s="1"/>
  <c r="W781" i="6" a="1"/>
  <c r="W781" i="6" s="1"/>
  <c r="V781" i="6" a="1"/>
  <c r="V781" i="6" s="1"/>
  <c r="U781" i="6" a="1"/>
  <c r="U781" i="6" s="1"/>
  <c r="T781" i="6"/>
  <c r="T781" i="6" a="1"/>
  <c r="S781" i="6" a="1"/>
  <c r="S781" i="6" s="1"/>
  <c r="R781" i="6" a="1"/>
  <c r="R781" i="6" s="1"/>
  <c r="Q781" i="6" a="1"/>
  <c r="Q781" i="6" s="1"/>
  <c r="P781" i="6"/>
  <c r="P781" i="6" a="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c r="AD780" i="6" a="1"/>
  <c r="AC780" i="6" a="1"/>
  <c r="AC780" i="6" s="1"/>
  <c r="AB780" i="6" a="1"/>
  <c r="AB780" i="6" s="1"/>
  <c r="AA780" i="6" a="1"/>
  <c r="AA780" i="6" s="1"/>
  <c r="Z780" i="6" a="1"/>
  <c r="Z780" i="6" s="1"/>
  <c r="Y780" i="6" a="1"/>
  <c r="Y780" i="6" s="1"/>
  <c r="X780" i="6"/>
  <c r="X780" i="6" a="1"/>
  <c r="W780" i="6" a="1"/>
  <c r="W780" i="6" s="1"/>
  <c r="V780" i="6" a="1"/>
  <c r="V780" i="6" s="1"/>
  <c r="U780" i="6" a="1"/>
  <c r="U780" i="6" s="1"/>
  <c r="T780" i="6"/>
  <c r="T780" i="6" a="1"/>
  <c r="S780" i="6" a="1"/>
  <c r="S780" i="6" s="1"/>
  <c r="R780" i="6" a="1"/>
  <c r="R780" i="6" s="1"/>
  <c r="Q780" i="6" a="1"/>
  <c r="Q780" i="6" s="1"/>
  <c r="P780" i="6" a="1"/>
  <c r="P780" i="6" s="1"/>
  <c r="O780" i="6" a="1"/>
  <c r="O780" i="6" s="1"/>
  <c r="N780" i="6"/>
  <c r="N780" i="6" a="1"/>
  <c r="M780" i="6" a="1"/>
  <c r="M780" i="6" s="1"/>
  <c r="L780" i="6" a="1"/>
  <c r="L780" i="6" s="1"/>
  <c r="K780" i="6" a="1"/>
  <c r="K780" i="6" s="1"/>
  <c r="AI779" i="6" a="1"/>
  <c r="AI779" i="6" s="1"/>
  <c r="AH779" i="6" a="1"/>
  <c r="AH779" i="6" s="1"/>
  <c r="AG779" i="6" a="1"/>
  <c r="AG779" i="6" s="1"/>
  <c r="AF779" i="6"/>
  <c r="AF779" i="6" a="1"/>
  <c r="AE779" i="6" a="1"/>
  <c r="AE779" i="6" s="1"/>
  <c r="AD779" i="6" a="1"/>
  <c r="AD779" i="6" s="1"/>
  <c r="AC779" i="6" a="1"/>
  <c r="AC779" i="6" s="1"/>
  <c r="AB779" i="6" a="1"/>
  <c r="AB779" i="6" s="1"/>
  <c r="AA779" i="6" a="1"/>
  <c r="AA779" i="6" s="1"/>
  <c r="Z779" i="6"/>
  <c r="Z779" i="6" a="1"/>
  <c r="Y779" i="6" a="1"/>
  <c r="Y779" i="6" s="1"/>
  <c r="X779" i="6" a="1"/>
  <c r="X779" i="6" s="1"/>
  <c r="W779" i="6" a="1"/>
  <c r="W779" i="6" s="1"/>
  <c r="V779" i="6" a="1"/>
  <c r="V779" i="6" s="1"/>
  <c r="U779" i="6" a="1"/>
  <c r="U779" i="6" s="1"/>
  <c r="T779" i="6"/>
  <c r="T779" i="6" a="1"/>
  <c r="S779" i="6" a="1"/>
  <c r="S779" i="6" s="1"/>
  <c r="R779" i="6" a="1"/>
  <c r="R779" i="6" s="1"/>
  <c r="Q779" i="6" a="1"/>
  <c r="Q779" i="6" s="1"/>
  <c r="P779" i="6"/>
  <c r="P779" i="6" a="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c r="AD778" i="6" a="1"/>
  <c r="AC778" i="6" a="1"/>
  <c r="AC778" i="6" s="1"/>
  <c r="AB778" i="6" a="1"/>
  <c r="AB778" i="6" s="1"/>
  <c r="AA778" i="6" a="1"/>
  <c r="AA778" i="6" s="1"/>
  <c r="Z778" i="6" a="1"/>
  <c r="Z778" i="6" s="1"/>
  <c r="Y778" i="6" a="1"/>
  <c r="Y778" i="6" s="1"/>
  <c r="X778" i="6"/>
  <c r="X778" i="6" a="1"/>
  <c r="W778" i="6" a="1"/>
  <c r="W778" i="6" s="1"/>
  <c r="V778" i="6" a="1"/>
  <c r="V778" i="6" s="1"/>
  <c r="U778" i="6" a="1"/>
  <c r="U778" i="6" s="1"/>
  <c r="T778" i="6"/>
  <c r="T778" i="6" a="1"/>
  <c r="S778" i="6" a="1"/>
  <c r="S778" i="6" s="1"/>
  <c r="R778" i="6" a="1"/>
  <c r="R778" i="6" s="1"/>
  <c r="Q778" i="6" a="1"/>
  <c r="Q778" i="6" s="1"/>
  <c r="P778" i="6" a="1"/>
  <c r="P778" i="6" s="1"/>
  <c r="O778" i="6" a="1"/>
  <c r="O778" i="6" s="1"/>
  <c r="N778" i="6"/>
  <c r="N778" i="6" a="1"/>
  <c r="M778" i="6" a="1"/>
  <c r="M778" i="6" s="1"/>
  <c r="L778" i="6" a="1"/>
  <c r="L778" i="6" s="1"/>
  <c r="K778" i="6" a="1"/>
  <c r="K778" i="6" s="1"/>
  <c r="AI777" i="6" a="1"/>
  <c r="AI777" i="6" s="1"/>
  <c r="AH777" i="6" a="1"/>
  <c r="AH777" i="6" s="1"/>
  <c r="AG777" i="6" a="1"/>
  <c r="AG777" i="6" s="1"/>
  <c r="AF777" i="6"/>
  <c r="AF777" i="6" a="1"/>
  <c r="AE777" i="6" a="1"/>
  <c r="AE777" i="6" s="1"/>
  <c r="AD777" i="6" a="1"/>
  <c r="AD777" i="6" s="1"/>
  <c r="AC777" i="6" a="1"/>
  <c r="AC777" i="6" s="1"/>
  <c r="AB777" i="6" a="1"/>
  <c r="AB777" i="6" s="1"/>
  <c r="AA777" i="6" a="1"/>
  <c r="AA777" i="6" s="1"/>
  <c r="Z777" i="6"/>
  <c r="Z777" i="6" a="1"/>
  <c r="Y777" i="6" a="1"/>
  <c r="Y777" i="6" s="1"/>
  <c r="X777" i="6" a="1"/>
  <c r="X777" i="6" s="1"/>
  <c r="W777" i="6" a="1"/>
  <c r="W777" i="6" s="1"/>
  <c r="V777" i="6" a="1"/>
  <c r="V777" i="6" s="1"/>
  <c r="U777" i="6" a="1"/>
  <c r="U777" i="6" s="1"/>
  <c r="T777" i="6"/>
  <c r="T777" i="6" a="1"/>
  <c r="S777" i="6" a="1"/>
  <c r="S777" i="6" s="1"/>
  <c r="R777" i="6" a="1"/>
  <c r="R777" i="6" s="1"/>
  <c r="Q777" i="6" a="1"/>
  <c r="Q777" i="6" s="1"/>
  <c r="P777" i="6"/>
  <c r="P777" i="6" a="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c r="AD776" i="6" a="1"/>
  <c r="AC776" i="6" a="1"/>
  <c r="AC776" i="6" s="1"/>
  <c r="AB776" i="6" a="1"/>
  <c r="AB776" i="6" s="1"/>
  <c r="AA776" i="6" a="1"/>
  <c r="AA776" i="6" s="1"/>
  <c r="Z776" i="6" a="1"/>
  <c r="Z776" i="6" s="1"/>
  <c r="Y776" i="6" a="1"/>
  <c r="Y776" i="6" s="1"/>
  <c r="X776" i="6"/>
  <c r="X776" i="6" a="1"/>
  <c r="W776" i="6" a="1"/>
  <c r="W776" i="6" s="1"/>
  <c r="V776" i="6" a="1"/>
  <c r="V776" i="6" s="1"/>
  <c r="U776" i="6" a="1"/>
  <c r="U776" i="6" s="1"/>
  <c r="T776" i="6"/>
  <c r="T776" i="6" a="1"/>
  <c r="S776" i="6" a="1"/>
  <c r="S776" i="6" s="1"/>
  <c r="R776" i="6" a="1"/>
  <c r="R776" i="6" s="1"/>
  <c r="Q776" i="6" a="1"/>
  <c r="Q776" i="6" s="1"/>
  <c r="P776" i="6" a="1"/>
  <c r="P776" i="6" s="1"/>
  <c r="O776" i="6" a="1"/>
  <c r="O776" i="6" s="1"/>
  <c r="N776" i="6"/>
  <c r="N776" i="6" a="1"/>
  <c r="M776" i="6" a="1"/>
  <c r="M776" i="6" s="1"/>
  <c r="L776" i="6" a="1"/>
  <c r="L776" i="6" s="1"/>
  <c r="K776" i="6" a="1"/>
  <c r="K776" i="6" s="1"/>
  <c r="AI775" i="6" a="1"/>
  <c r="AI775" i="6" s="1"/>
  <c r="AH775" i="6" a="1"/>
  <c r="AH775" i="6" s="1"/>
  <c r="AG775" i="6" a="1"/>
  <c r="AG775" i="6" s="1"/>
  <c r="AF775" i="6"/>
  <c r="AF775" i="6" a="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c r="P775" i="6" a="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c r="AB774" i="6" a="1"/>
  <c r="AA774" i="6" a="1"/>
  <c r="AA774" i="6" s="1"/>
  <c r="Z774" i="6" a="1"/>
  <c r="Z774" i="6" s="1"/>
  <c r="Y774" i="6" a="1"/>
  <c r="Y774" i="6" s="1"/>
  <c r="X774" i="6" a="1"/>
  <c r="X774" i="6" s="1"/>
  <c r="W774" i="6" a="1"/>
  <c r="W774" i="6" s="1"/>
  <c r="V774" i="6" a="1"/>
  <c r="V774" i="6" s="1"/>
  <c r="U774" i="6" a="1"/>
  <c r="U774" i="6" s="1"/>
  <c r="T774" i="6"/>
  <c r="T774" i="6" a="1"/>
  <c r="S774" i="6" a="1"/>
  <c r="S774" i="6" s="1"/>
  <c r="R774" i="6" a="1"/>
  <c r="R774" i="6" s="1"/>
  <c r="Q774" i="6" a="1"/>
  <c r="Q774" i="6" s="1"/>
  <c r="P774" i="6" a="1"/>
  <c r="P774" i="6" s="1"/>
  <c r="O774" i="6" a="1"/>
  <c r="O774" i="6" s="1"/>
  <c r="N774" i="6" a="1"/>
  <c r="N774" i="6" s="1"/>
  <c r="M774" i="6" a="1"/>
  <c r="M774" i="6" s="1"/>
  <c r="L774" i="6"/>
  <c r="L774" i="6" a="1"/>
  <c r="K774" i="6" a="1"/>
  <c r="K774" i="6" s="1"/>
  <c r="AI773" i="6" a="1"/>
  <c r="AI773" i="6" s="1"/>
  <c r="AH773" i="6" a="1"/>
  <c r="AH773" i="6" s="1"/>
  <c r="AG773" i="6" a="1"/>
  <c r="AG773" i="6" s="1"/>
  <c r="AF773" i="6"/>
  <c r="AF773" i="6" a="1"/>
  <c r="AE773" i="6" a="1"/>
  <c r="AE773" i="6" s="1"/>
  <c r="AD773" i="6" a="1"/>
  <c r="AD773" i="6" s="1"/>
  <c r="AC773" i="6" a="1"/>
  <c r="AC773" i="6" s="1"/>
  <c r="AB773" i="6" a="1"/>
  <c r="AB773" i="6" s="1"/>
  <c r="AA773" i="6" a="1"/>
  <c r="AA773" i="6" s="1"/>
  <c r="Z773" i="6" a="1"/>
  <c r="Z773" i="6" s="1"/>
  <c r="Y773" i="6" a="1"/>
  <c r="Y773" i="6" s="1"/>
  <c r="X773" i="6"/>
  <c r="X773" i="6" a="1"/>
  <c r="W773" i="6" a="1"/>
  <c r="W773" i="6" s="1"/>
  <c r="V773" i="6" a="1"/>
  <c r="V773" i="6" s="1"/>
  <c r="U773" i="6" a="1"/>
  <c r="U773" i="6" s="1"/>
  <c r="T773" i="6" a="1"/>
  <c r="T773" i="6" s="1"/>
  <c r="S773" i="6" a="1"/>
  <c r="S773" i="6" s="1"/>
  <c r="R773" i="6" a="1"/>
  <c r="R773" i="6" s="1"/>
  <c r="Q773" i="6" a="1"/>
  <c r="Q773" i="6" s="1"/>
  <c r="P773" i="6"/>
  <c r="P773" i="6" a="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c r="AB772" i="6" a="1"/>
  <c r="AA772" i="6" a="1"/>
  <c r="AA772" i="6" s="1"/>
  <c r="Z772" i="6" a="1"/>
  <c r="Z772" i="6" s="1"/>
  <c r="Y772" i="6" a="1"/>
  <c r="Y772" i="6" s="1"/>
  <c r="X772" i="6" a="1"/>
  <c r="X772" i="6" s="1"/>
  <c r="W772" i="6" a="1"/>
  <c r="W772" i="6" s="1"/>
  <c r="V772" i="6" a="1"/>
  <c r="V772" i="6" s="1"/>
  <c r="U772" i="6" a="1"/>
  <c r="U772" i="6" s="1"/>
  <c r="T772" i="6"/>
  <c r="T772" i="6" a="1"/>
  <c r="S772" i="6" a="1"/>
  <c r="S772" i="6" s="1"/>
  <c r="R772" i="6" a="1"/>
  <c r="R772" i="6" s="1"/>
  <c r="Q772" i="6" a="1"/>
  <c r="Q772" i="6" s="1"/>
  <c r="P772" i="6" a="1"/>
  <c r="P772" i="6" s="1"/>
  <c r="O772" i="6" a="1"/>
  <c r="O772" i="6" s="1"/>
  <c r="N772" i="6" a="1"/>
  <c r="N772" i="6" s="1"/>
  <c r="M772" i="6" a="1"/>
  <c r="M772" i="6" s="1"/>
  <c r="L772" i="6"/>
  <c r="L772" i="6" a="1"/>
  <c r="K772" i="6" a="1"/>
  <c r="K772" i="6" s="1"/>
  <c r="AI771" i="6" a="1"/>
  <c r="AI771" i="6" s="1"/>
  <c r="AH771" i="6" a="1"/>
  <c r="AH771" i="6" s="1"/>
  <c r="AG771" i="6" a="1"/>
  <c r="AG771" i="6" s="1"/>
  <c r="AF771" i="6"/>
  <c r="AF771" i="6" a="1"/>
  <c r="AE771" i="6" a="1"/>
  <c r="AE771" i="6" s="1"/>
  <c r="AD771" i="6" a="1"/>
  <c r="AD771" i="6" s="1"/>
  <c r="AC771" i="6" a="1"/>
  <c r="AC771" i="6" s="1"/>
  <c r="AB771" i="6" a="1"/>
  <c r="AB771" i="6" s="1"/>
  <c r="AA771" i="6" a="1"/>
  <c r="AA771" i="6" s="1"/>
  <c r="Z771" i="6" a="1"/>
  <c r="Z771" i="6" s="1"/>
  <c r="Y771" i="6" a="1"/>
  <c r="Y771" i="6" s="1"/>
  <c r="X771" i="6"/>
  <c r="X771" i="6" a="1"/>
  <c r="W771" i="6" a="1"/>
  <c r="W771" i="6" s="1"/>
  <c r="V771" i="6" a="1"/>
  <c r="V771" i="6" s="1"/>
  <c r="U771" i="6" a="1"/>
  <c r="U771" i="6" s="1"/>
  <c r="T771" i="6" a="1"/>
  <c r="T771" i="6" s="1"/>
  <c r="S771" i="6" a="1"/>
  <c r="S771" i="6" s="1"/>
  <c r="R771" i="6" a="1"/>
  <c r="R771" i="6" s="1"/>
  <c r="Q771" i="6" a="1"/>
  <c r="Q771" i="6" s="1"/>
  <c r="P771" i="6"/>
  <c r="P771" i="6" a="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c r="AB770" i="6" a="1"/>
  <c r="AA770" i="6" a="1"/>
  <c r="AA770" i="6" s="1"/>
  <c r="Z770" i="6" a="1"/>
  <c r="Z770" i="6" s="1"/>
  <c r="Y770" i="6" a="1"/>
  <c r="Y770" i="6" s="1"/>
  <c r="X770" i="6" a="1"/>
  <c r="X770" i="6" s="1"/>
  <c r="W770" i="6" a="1"/>
  <c r="W770" i="6" s="1"/>
  <c r="V770" i="6" a="1"/>
  <c r="V770" i="6" s="1"/>
  <c r="U770" i="6" a="1"/>
  <c r="U770" i="6" s="1"/>
  <c r="T770" i="6"/>
  <c r="T770" i="6" a="1"/>
  <c r="S770" i="6" a="1"/>
  <c r="S770" i="6" s="1"/>
  <c r="R770" i="6" a="1"/>
  <c r="R770" i="6" s="1"/>
  <c r="Q770" i="6" a="1"/>
  <c r="Q770" i="6" s="1"/>
  <c r="P770" i="6" a="1"/>
  <c r="P770" i="6" s="1"/>
  <c r="O770" i="6" a="1"/>
  <c r="O770" i="6" s="1"/>
  <c r="N770" i="6" a="1"/>
  <c r="N770" i="6" s="1"/>
  <c r="M770" i="6" a="1"/>
  <c r="M770" i="6" s="1"/>
  <c r="L770" i="6"/>
  <c r="L770" i="6" a="1"/>
  <c r="K770" i="6" a="1"/>
  <c r="K770" i="6" s="1"/>
  <c r="AI769" i="6" a="1"/>
  <c r="AI769" i="6" s="1"/>
  <c r="AH769" i="6" a="1"/>
  <c r="AH769" i="6" s="1"/>
  <c r="AG769" i="6" a="1"/>
  <c r="AG769" i="6" s="1"/>
  <c r="AF769" i="6"/>
  <c r="AF769" i="6" a="1"/>
  <c r="AE769" i="6" a="1"/>
  <c r="AE769" i="6" s="1"/>
  <c r="AD769" i="6" a="1"/>
  <c r="AD769" i="6" s="1"/>
  <c r="AC769" i="6" a="1"/>
  <c r="AC769" i="6" s="1"/>
  <c r="AB769" i="6" a="1"/>
  <c r="AB769" i="6" s="1"/>
  <c r="AA769" i="6" a="1"/>
  <c r="AA769" i="6" s="1"/>
  <c r="Z769" i="6" a="1"/>
  <c r="Z769" i="6" s="1"/>
  <c r="Y769" i="6" a="1"/>
  <c r="Y769" i="6" s="1"/>
  <c r="X769" i="6"/>
  <c r="X769" i="6" a="1"/>
  <c r="W769" i="6" a="1"/>
  <c r="W769" i="6" s="1"/>
  <c r="V769" i="6" a="1"/>
  <c r="V769" i="6" s="1"/>
  <c r="U769" i="6" a="1"/>
  <c r="U769" i="6" s="1"/>
  <c r="T769" i="6" a="1"/>
  <c r="T769" i="6" s="1"/>
  <c r="S769" i="6" a="1"/>
  <c r="S769" i="6" s="1"/>
  <c r="R769" i="6" a="1"/>
  <c r="R769" i="6" s="1"/>
  <c r="Q769" i="6" a="1"/>
  <c r="Q769" i="6" s="1"/>
  <c r="P769" i="6"/>
  <c r="P769" i="6" a="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c r="AB768" i="6" a="1"/>
  <c r="AA768" i="6" a="1"/>
  <c r="AA768" i="6" s="1"/>
  <c r="Z768" i="6" a="1"/>
  <c r="Z768" i="6" s="1"/>
  <c r="Y768" i="6" a="1"/>
  <c r="Y768" i="6" s="1"/>
  <c r="X768" i="6" a="1"/>
  <c r="X768" i="6" s="1"/>
  <c r="W768" i="6" a="1"/>
  <c r="W768" i="6" s="1"/>
  <c r="V768" i="6" a="1"/>
  <c r="V768" i="6" s="1"/>
  <c r="U768" i="6" a="1"/>
  <c r="U768" i="6" s="1"/>
  <c r="T768" i="6"/>
  <c r="T768" i="6" a="1"/>
  <c r="S768" i="6" a="1"/>
  <c r="S768" i="6" s="1"/>
  <c r="R768" i="6" a="1"/>
  <c r="R768" i="6" s="1"/>
  <c r="Q768" i="6" a="1"/>
  <c r="Q768" i="6" s="1"/>
  <c r="P768" i="6" a="1"/>
  <c r="P768" i="6" s="1"/>
  <c r="O768" i="6" a="1"/>
  <c r="O768" i="6" s="1"/>
  <c r="N768" i="6" a="1"/>
  <c r="N768" i="6" s="1"/>
  <c r="M768" i="6" a="1"/>
  <c r="M768" i="6" s="1"/>
  <c r="L768" i="6"/>
  <c r="L768" i="6" a="1"/>
  <c r="K768" i="6" a="1"/>
  <c r="K768" i="6" s="1"/>
  <c r="AI767" i="6" a="1"/>
  <c r="AI767" i="6" s="1"/>
  <c r="AH767" i="6" a="1"/>
  <c r="AH767" i="6" s="1"/>
  <c r="AG767" i="6" a="1"/>
  <c r="AG767" i="6" s="1"/>
  <c r="AF767" i="6"/>
  <c r="AF767" i="6" a="1"/>
  <c r="AE767" i="6" a="1"/>
  <c r="AE767" i="6" s="1"/>
  <c r="AD767" i="6" a="1"/>
  <c r="AD767" i="6" s="1"/>
  <c r="AC767" i="6" a="1"/>
  <c r="AC767" i="6" s="1"/>
  <c r="AB767" i="6" a="1"/>
  <c r="AB767" i="6" s="1"/>
  <c r="AA767" i="6" a="1"/>
  <c r="AA767" i="6" s="1"/>
  <c r="Z767" i="6" a="1"/>
  <c r="Z767" i="6" s="1"/>
  <c r="Y767" i="6" a="1"/>
  <c r="Y767" i="6" s="1"/>
  <c r="X767" i="6"/>
  <c r="X767" i="6" a="1"/>
  <c r="W767" i="6" a="1"/>
  <c r="W767" i="6" s="1"/>
  <c r="V767" i="6" a="1"/>
  <c r="V767" i="6" s="1"/>
  <c r="U767" i="6" a="1"/>
  <c r="U767" i="6" s="1"/>
  <c r="T767" i="6" a="1"/>
  <c r="T767" i="6" s="1"/>
  <c r="S767" i="6" a="1"/>
  <c r="S767" i="6" s="1"/>
  <c r="R767" i="6" a="1"/>
  <c r="R767" i="6" s="1"/>
  <c r="Q767" i="6" a="1"/>
  <c r="Q767" i="6" s="1"/>
  <c r="P767" i="6" a="1"/>
  <c r="P767" i="6" s="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c r="S734" i="6" a="1"/>
  <c r="R734" i="6" a="1"/>
  <c r="R734" i="6" s="1"/>
  <c r="Q734" i="6" a="1"/>
  <c r="Q734" i="6" s="1"/>
  <c r="P734" i="6" a="1"/>
  <c r="P734" i="6" s="1"/>
  <c r="O734" i="6"/>
  <c r="O734" i="6" a="1"/>
  <c r="N734" i="6" a="1"/>
  <c r="N734" i="6" s="1"/>
  <c r="M734" i="6" a="1"/>
  <c r="M734" i="6" s="1"/>
  <c r="L734" i="6" a="1"/>
  <c r="L734" i="6" s="1"/>
  <c r="K734" i="6"/>
  <c r="K734" i="6" a="1"/>
  <c r="AI733" i="6"/>
  <c r="AI733" i="6" a="1"/>
  <c r="AH733" i="6" a="1"/>
  <c r="AH733" i="6" s="1"/>
  <c r="AG733" i="6" a="1"/>
  <c r="AG733" i="6" s="1"/>
  <c r="AF733" i="6" a="1"/>
  <c r="AF733" i="6" s="1"/>
  <c r="AE733" i="6"/>
  <c r="AE733" i="6" a="1"/>
  <c r="AD733" i="6" a="1"/>
  <c r="AD733" i="6" s="1"/>
  <c r="AC733" i="6" a="1"/>
  <c r="AC733" i="6" s="1"/>
  <c r="AB733" i="6" a="1"/>
  <c r="AB733" i="6" s="1"/>
  <c r="AA733" i="6"/>
  <c r="AA733" i="6" a="1"/>
  <c r="Z733" i="6" a="1"/>
  <c r="Z733" i="6" s="1"/>
  <c r="Y733" i="6" a="1"/>
  <c r="Y733" i="6" s="1"/>
  <c r="X733" i="6" a="1"/>
  <c r="X733" i="6" s="1"/>
  <c r="W733" i="6"/>
  <c r="W733" i="6" a="1"/>
  <c r="V733" i="6" a="1"/>
  <c r="V733" i="6" s="1"/>
  <c r="U733" i="6" a="1"/>
  <c r="U733" i="6" s="1"/>
  <c r="T733" i="6" a="1"/>
  <c r="T733" i="6" s="1"/>
  <c r="S733" i="6" a="1"/>
  <c r="S733" i="6" s="1"/>
  <c r="R733" i="6" a="1"/>
  <c r="R733" i="6" s="1"/>
  <c r="Q733" i="6" a="1"/>
  <c r="Q733" i="6" s="1"/>
  <c r="P733" i="6" a="1"/>
  <c r="P733" i="6" s="1"/>
  <c r="O733" i="6"/>
  <c r="O733" i="6" a="1"/>
  <c r="N733" i="6" a="1"/>
  <c r="N733" i="6" s="1"/>
  <c r="M733" i="6" a="1"/>
  <c r="M733" i="6" s="1"/>
  <c r="L733" i="6" a="1"/>
  <c r="L733" i="6" s="1"/>
  <c r="K733" i="6" a="1"/>
  <c r="K733" i="6" s="1"/>
  <c r="AI732" i="6" a="1"/>
  <c r="AI732" i="6" s="1"/>
  <c r="AH732" i="6" a="1"/>
  <c r="AH732" i="6" s="1"/>
  <c r="AG732" i="6"/>
  <c r="AG732" i="6" a="1"/>
  <c r="AF732" i="6" a="1"/>
  <c r="AF732" i="6" s="1"/>
  <c r="AE732" i="6" a="1"/>
  <c r="AE732" i="6" s="1"/>
  <c r="AD732" i="6" a="1"/>
  <c r="AD732" i="6" s="1"/>
  <c r="AC732" i="6" a="1"/>
  <c r="AC732" i="6" s="1"/>
  <c r="AB732" i="6" a="1"/>
  <c r="AB732" i="6" s="1"/>
  <c r="AA732" i="6" a="1"/>
  <c r="AA732" i="6" s="1"/>
  <c r="Z732" i="6" a="1"/>
  <c r="Z732" i="6" s="1"/>
  <c r="Y732" i="6"/>
  <c r="Y732" i="6" a="1"/>
  <c r="X732" i="6" a="1"/>
  <c r="X732" i="6" s="1"/>
  <c r="W732" i="6" a="1"/>
  <c r="W732" i="6" s="1"/>
  <c r="V732" i="6" a="1"/>
  <c r="V732" i="6" s="1"/>
  <c r="U732" i="6" a="1"/>
  <c r="U732" i="6" s="1"/>
  <c r="T732" i="6" a="1"/>
  <c r="T732" i="6" s="1"/>
  <c r="S732" i="6"/>
  <c r="S732" i="6" a="1"/>
  <c r="R732" i="6" a="1"/>
  <c r="R732" i="6" s="1"/>
  <c r="Q732" i="6" a="1"/>
  <c r="Q732" i="6" s="1"/>
  <c r="P732" i="6" a="1"/>
  <c r="P732" i="6" s="1"/>
  <c r="O732" i="6" a="1"/>
  <c r="O732" i="6" s="1"/>
  <c r="N732" i="6" a="1"/>
  <c r="N732" i="6" s="1"/>
  <c r="M732" i="6"/>
  <c r="M732" i="6" a="1"/>
  <c r="L732" i="6" a="1"/>
  <c r="L732" i="6" s="1"/>
  <c r="K732" i="6" a="1"/>
  <c r="K732" i="6" s="1"/>
  <c r="AI731" i="6" a="1"/>
  <c r="AI731" i="6" s="1"/>
  <c r="AH731" i="6" a="1"/>
  <c r="AH731" i="6" s="1"/>
  <c r="AG731" i="6" a="1"/>
  <c r="AG731" i="6" s="1"/>
  <c r="AF731" i="6" a="1"/>
  <c r="AF731" i="6" s="1"/>
  <c r="AE731" i="6" a="1"/>
  <c r="AE731" i="6" s="1"/>
  <c r="AD731" i="6" a="1"/>
  <c r="AD731" i="6" s="1"/>
  <c r="AC731" i="6"/>
  <c r="AC731" i="6" a="1"/>
  <c r="AB731" i="6" a="1"/>
  <c r="AB731" i="6" s="1"/>
  <c r="AA731" i="6" a="1"/>
  <c r="AA731" i="6" s="1"/>
  <c r="Z731" i="6" a="1"/>
  <c r="Z731" i="6" s="1"/>
  <c r="Y731" i="6" a="1"/>
  <c r="Y731" i="6" s="1"/>
  <c r="X731" i="6" a="1"/>
  <c r="X731" i="6" s="1"/>
  <c r="W731" i="6"/>
  <c r="W731" i="6" a="1"/>
  <c r="V731" i="6" a="1"/>
  <c r="V731" i="6" s="1"/>
  <c r="U731" i="6"/>
  <c r="U731" i="6" a="1"/>
  <c r="T731" i="6" a="1"/>
  <c r="T731" i="6" s="1"/>
  <c r="S731" i="6" a="1"/>
  <c r="S731" i="6" s="1"/>
  <c r="R731" i="6" a="1"/>
  <c r="R731" i="6" s="1"/>
  <c r="Q731" i="6"/>
  <c r="Q731" i="6" a="1"/>
  <c r="P731" i="6" a="1"/>
  <c r="P731" i="6" s="1"/>
  <c r="O731" i="6"/>
  <c r="O731" i="6" a="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c r="Y730" i="6" a="1"/>
  <c r="X730" i="6" a="1"/>
  <c r="X730" i="6" s="1"/>
  <c r="W730" i="6" a="1"/>
  <c r="W730" i="6" s="1"/>
  <c r="V730" i="6" a="1"/>
  <c r="V730" i="6" s="1"/>
  <c r="U730" i="6" a="1"/>
  <c r="U730" i="6" s="1"/>
  <c r="T730" i="6" a="1"/>
  <c r="T730" i="6" s="1"/>
  <c r="S730" i="6"/>
  <c r="S730" i="6" a="1"/>
  <c r="R730" i="6" a="1"/>
  <c r="R730" i="6" s="1"/>
  <c r="Q730" i="6"/>
  <c r="Q730" i="6" a="1"/>
  <c r="P730" i="6" a="1"/>
  <c r="P730" i="6" s="1"/>
  <c r="O730" i="6" a="1"/>
  <c r="O730" i="6" s="1"/>
  <c r="N730" i="6" a="1"/>
  <c r="N730" i="6" s="1"/>
  <c r="M730" i="6"/>
  <c r="M730" i="6" a="1"/>
  <c r="L730" i="6" a="1"/>
  <c r="L730" i="6" s="1"/>
  <c r="K730" i="6"/>
  <c r="K730" i="6" a="1"/>
  <c r="AI729" i="6" a="1"/>
  <c r="AI729" i="6" s="1"/>
  <c r="AH729" i="6" a="1"/>
  <c r="AH729" i="6" s="1"/>
  <c r="AG729" i="6"/>
  <c r="AG729" i="6" a="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c r="U729" i="6" a="1"/>
  <c r="T729" i="6" a="1"/>
  <c r="T729" i="6" s="1"/>
  <c r="S729" i="6" a="1"/>
  <c r="S729" i="6" s="1"/>
  <c r="R729" i="6" a="1"/>
  <c r="R729" i="6" s="1"/>
  <c r="Q729" i="6" a="1"/>
  <c r="Q729" i="6" s="1"/>
  <c r="P729" i="6" a="1"/>
  <c r="P729" i="6" s="1"/>
  <c r="O729" i="6"/>
  <c r="O729" i="6" a="1"/>
  <c r="N729" i="6" a="1"/>
  <c r="N729" i="6" s="1"/>
  <c r="M729" i="6"/>
  <c r="M729" i="6" a="1"/>
  <c r="L729" i="6" a="1"/>
  <c r="L729" i="6" s="1"/>
  <c r="K729" i="6" a="1"/>
  <c r="K729" i="6" s="1"/>
  <c r="AI728" i="6"/>
  <c r="AI728" i="6" a="1"/>
  <c r="AH728" i="6" a="1"/>
  <c r="AH728" i="6" s="1"/>
  <c r="AG728" i="6" a="1"/>
  <c r="AG728" i="6" s="1"/>
  <c r="AF728" i="6" a="1"/>
  <c r="AF728" i="6" s="1"/>
  <c r="AE728" i="6" a="1"/>
  <c r="AE728" i="6" s="1"/>
  <c r="AD728" i="6" a="1"/>
  <c r="AD728" i="6" s="1"/>
  <c r="AC728" i="6"/>
  <c r="AC728" i="6" a="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c r="Q728" i="6" a="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c r="V658" i="6" a="1"/>
  <c r="U658" i="6" a="1"/>
  <c r="U658" i="6" s="1"/>
  <c r="T658" i="6" a="1"/>
  <c r="T658" i="6" s="1"/>
  <c r="S658" i="6" a="1"/>
  <c r="S658" i="6" s="1"/>
  <c r="R658" i="6" a="1"/>
  <c r="R658" i="6" s="1"/>
  <c r="Q658" i="6" a="1"/>
  <c r="Q658" i="6" s="1"/>
  <c r="P658" i="6" a="1"/>
  <c r="P658" i="6" s="1"/>
  <c r="O658" i="6" a="1"/>
  <c r="O658" i="6" s="1"/>
  <c r="N658" i="6"/>
  <c r="N658" i="6" a="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c r="X621" i="6" a="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c r="T620" i="6" a="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c r="X619" i="6" a="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c r="T618" i="6" a="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c r="X617" i="6" a="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c r="T616" i="6" a="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c r="X615" i="6" a="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c r="T614" i="6" a="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c r="X613" i="6" a="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c r="AF612" i="6" a="1"/>
  <c r="AE612" i="6" a="1"/>
  <c r="AE612" i="6" s="1"/>
  <c r="AD612" i="6" a="1"/>
  <c r="AD612" i="6" s="1"/>
  <c r="AC612" i="6" a="1"/>
  <c r="AC612" i="6" s="1"/>
  <c r="AB612" i="6"/>
  <c r="AB612" i="6" a="1"/>
  <c r="AA612" i="6" a="1"/>
  <c r="AA612" i="6" s="1"/>
  <c r="Z612" i="6" a="1"/>
  <c r="Z612" i="6" s="1"/>
  <c r="Y612" i="6" a="1"/>
  <c r="Y612" i="6" s="1"/>
  <c r="X612" i="6"/>
  <c r="X612" i="6" a="1"/>
  <c r="W612" i="6" a="1"/>
  <c r="W612" i="6" s="1"/>
  <c r="V612" i="6" a="1"/>
  <c r="V612" i="6" s="1"/>
  <c r="U612" i="6" a="1"/>
  <c r="U612" i="6" s="1"/>
  <c r="T612" i="6"/>
  <c r="T612" i="6" a="1"/>
  <c r="S612" i="6" a="1"/>
  <c r="S612" i="6" s="1"/>
  <c r="R612" i="6" a="1"/>
  <c r="R612" i="6" s="1"/>
  <c r="Q612" i="6" a="1"/>
  <c r="Q612" i="6" s="1"/>
  <c r="P612" i="6"/>
  <c r="P612" i="6" a="1"/>
  <c r="O612" i="6" a="1"/>
  <c r="O612" i="6" s="1"/>
  <c r="N612" i="6" a="1"/>
  <c r="N612" i="6" s="1"/>
  <c r="M612" i="6" a="1"/>
  <c r="M612" i="6" s="1"/>
  <c r="L612" i="6"/>
  <c r="L612" i="6" a="1"/>
  <c r="K612" i="6" a="1"/>
  <c r="K612" i="6" s="1"/>
  <c r="AI611" i="6" a="1"/>
  <c r="AI611" i="6" s="1"/>
  <c r="AH611" i="6"/>
  <c r="AH611" i="6" a="1"/>
  <c r="AG611" i="6" a="1"/>
  <c r="AG611" i="6" s="1"/>
  <c r="AF611" i="6" a="1"/>
  <c r="AF611" i="6" s="1"/>
  <c r="AE611" i="6" a="1"/>
  <c r="AE611" i="6" s="1"/>
  <c r="AD611" i="6"/>
  <c r="AD611" i="6" a="1"/>
  <c r="AC611" i="6" a="1"/>
  <c r="AC611" i="6" s="1"/>
  <c r="AB611" i="6" a="1"/>
  <c r="AB611" i="6" s="1"/>
  <c r="AA611" i="6" a="1"/>
  <c r="AA611" i="6" s="1"/>
  <c r="Z611" i="6"/>
  <c r="Z611" i="6" a="1"/>
  <c r="Y611" i="6" a="1"/>
  <c r="Y611" i="6" s="1"/>
  <c r="X611" i="6" a="1"/>
  <c r="X611" i="6" s="1"/>
  <c r="W611" i="6" a="1"/>
  <c r="W611" i="6" s="1"/>
  <c r="V611" i="6"/>
  <c r="V611" i="6" a="1"/>
  <c r="U611" i="6" a="1"/>
  <c r="U611" i="6" s="1"/>
  <c r="T611" i="6" a="1"/>
  <c r="T611" i="6" s="1"/>
  <c r="S611" i="6" a="1"/>
  <c r="S611" i="6" s="1"/>
  <c r="R611" i="6"/>
  <c r="R611" i="6" a="1"/>
  <c r="Q611" i="6" a="1"/>
  <c r="Q611" i="6" s="1"/>
  <c r="P611" i="6" a="1"/>
  <c r="P611" i="6" s="1"/>
  <c r="O611" i="6" a="1"/>
  <c r="O611" i="6" s="1"/>
  <c r="N611" i="6"/>
  <c r="N611" i="6" a="1"/>
  <c r="M611" i="6" a="1"/>
  <c r="M611" i="6" s="1"/>
  <c r="L611" i="6" a="1"/>
  <c r="L611" i="6" s="1"/>
  <c r="K611" i="6" a="1"/>
  <c r="K611" i="6" s="1"/>
  <c r="AI610" i="6" a="1"/>
  <c r="AI610" i="6" s="1"/>
  <c r="AH610" i="6" a="1"/>
  <c r="AH610" i="6" s="1"/>
  <c r="AG610" i="6" a="1"/>
  <c r="AG610" i="6" s="1"/>
  <c r="AF610" i="6"/>
  <c r="AF610" i="6" a="1"/>
  <c r="AE610" i="6" a="1"/>
  <c r="AE610" i="6" s="1"/>
  <c r="AD610" i="6" a="1"/>
  <c r="AD610" i="6" s="1"/>
  <c r="AC610" i="6" a="1"/>
  <c r="AC610" i="6" s="1"/>
  <c r="AB610" i="6"/>
  <c r="AB610" i="6" a="1"/>
  <c r="AA610" i="6" a="1"/>
  <c r="AA610" i="6" s="1"/>
  <c r="Z610" i="6" a="1"/>
  <c r="Z610" i="6" s="1"/>
  <c r="Y610" i="6" a="1"/>
  <c r="Y610" i="6" s="1"/>
  <c r="X610" i="6"/>
  <c r="X610" i="6" a="1"/>
  <c r="W610" i="6" a="1"/>
  <c r="W610" i="6" s="1"/>
  <c r="V610" i="6" a="1"/>
  <c r="V610" i="6" s="1"/>
  <c r="U610" i="6" a="1"/>
  <c r="U610" i="6" s="1"/>
  <c r="T610" i="6"/>
  <c r="T610" i="6" a="1"/>
  <c r="S610" i="6" a="1"/>
  <c r="S610" i="6" s="1"/>
  <c r="R610" i="6" a="1"/>
  <c r="R610" i="6" s="1"/>
  <c r="Q610" i="6" a="1"/>
  <c r="Q610" i="6" s="1"/>
  <c r="P610" i="6"/>
  <c r="P610" i="6" a="1"/>
  <c r="O610" i="6" a="1"/>
  <c r="O610" i="6" s="1"/>
  <c r="N610" i="6" a="1"/>
  <c r="N610" i="6" s="1"/>
  <c r="M610" i="6" a="1"/>
  <c r="M610" i="6" s="1"/>
  <c r="L610" i="6"/>
  <c r="L610" i="6" a="1"/>
  <c r="K610" i="6" a="1"/>
  <c r="K610" i="6" s="1"/>
  <c r="AI609" i="6" a="1"/>
  <c r="AI609" i="6" s="1"/>
  <c r="AH609" i="6"/>
  <c r="AH609" i="6" a="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c r="V533" i="6" a="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c r="AH532" i="6" a="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c r="R532" i="6" a="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c r="AD531" i="6" a="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c r="N531" i="6" a="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c r="AG515" i="6" a="1"/>
  <c r="AF515" i="6" a="1"/>
  <c r="AF515" i="6" s="1"/>
  <c r="AE515" i="6" a="1"/>
  <c r="AE515" i="6" s="1"/>
  <c r="AD515" i="6" a="1"/>
  <c r="AD515" i="6" s="1"/>
  <c r="AC515" i="6"/>
  <c r="AC515" i="6" a="1"/>
  <c r="AB515" i="6" a="1"/>
  <c r="AB515" i="6" s="1"/>
  <c r="AA515" i="6" a="1"/>
  <c r="AA515" i="6" s="1"/>
  <c r="Z515" i="6" a="1"/>
  <c r="Z515" i="6" s="1"/>
  <c r="Y515" i="6"/>
  <c r="Y515" i="6" a="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c r="X403" i="6" a="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c r="T402" i="6" a="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c r="V401" i="6" a="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c r="K296" i="6" a="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c r="AC294" i="6" a="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c r="M294" i="6" a="1"/>
  <c r="L294" i="6" a="1"/>
  <c r="L294" i="6" s="1"/>
  <c r="K294" i="6" a="1"/>
  <c r="K294" i="6" s="1"/>
  <c r="AI293" i="6" a="1"/>
  <c r="AI293" i="6" s="1"/>
  <c r="AH293" i="6" a="1"/>
  <c r="AH293" i="6" s="1"/>
  <c r="AG293" i="6" a="1"/>
  <c r="AG293" i="6" s="1"/>
  <c r="AF293" i="6" a="1"/>
  <c r="AF293" i="6" s="1"/>
  <c r="AE293" i="6"/>
  <c r="AE293" i="6" a="1"/>
  <c r="AD293" i="6" a="1"/>
  <c r="AD293" i="6" s="1"/>
  <c r="AC293" i="6" a="1"/>
  <c r="AC293" i="6" s="1"/>
  <c r="AB293" i="6" a="1"/>
  <c r="AB293" i="6" s="1"/>
  <c r="AA293" i="6" a="1"/>
  <c r="AA293" i="6" s="1"/>
  <c r="Z293" i="6" a="1"/>
  <c r="Z293" i="6" s="1"/>
  <c r="Y293" i="6" a="1"/>
  <c r="Y293" i="6" s="1"/>
  <c r="X293" i="6" a="1"/>
  <c r="X293" i="6" s="1"/>
  <c r="W293" i="6"/>
  <c r="W293" i="6" a="1"/>
  <c r="V293" i="6" a="1"/>
  <c r="V293" i="6" s="1"/>
  <c r="U293" i="6" a="1"/>
  <c r="U293" i="6" s="1"/>
  <c r="T293" i="6" a="1"/>
  <c r="T293" i="6" s="1"/>
  <c r="S293" i="6" a="1"/>
  <c r="S293" i="6" s="1"/>
  <c r="R293" i="6" a="1"/>
  <c r="R293" i="6" s="1"/>
  <c r="Q293" i="6" a="1"/>
  <c r="Q293" i="6" s="1"/>
  <c r="P293" i="6" a="1"/>
  <c r="P293" i="6" s="1"/>
  <c r="O293" i="6"/>
  <c r="O293" i="6" a="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c r="AA292" i="6" a="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c r="K292" i="6" a="1"/>
  <c r="AI291" i="6" a="1"/>
  <c r="AI291" i="6" s="1"/>
  <c r="AH291" i="6" a="1"/>
  <c r="AH291" i="6" s="1"/>
  <c r="AG291" i="6" a="1"/>
  <c r="AG291" i="6" s="1"/>
  <c r="AF291" i="6" a="1"/>
  <c r="AF291" i="6" s="1"/>
  <c r="AE291" i="6"/>
  <c r="AE291" i="6" a="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c r="M291" i="6" a="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c r="Y290" i="6" a="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c r="U289" i="6" a="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c r="AG288" i="6" a="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c r="Q288" i="6" a="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c r="AC287" i="6" a="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c r="M287" i="6" a="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c r="U285" i="6" a="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c r="AG284" i="6" a="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c r="Q284" i="6" a="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c r="AC283" i="6" a="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c r="M283" i="6" a="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c r="U281" i="6" a="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c r="AG280" i="6" a="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c r="Q280" i="6" a="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c r="AC279" i="6" a="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c r="M279" i="6" a="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c r="U277" i="6" a="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c r="AG276" i="6" a="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c r="Q276" i="6" a="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c r="AE273" i="6" a="1"/>
  <c r="AD273" i="6" a="1"/>
  <c r="AD273" i="6" s="1"/>
  <c r="AC273" i="6" a="1"/>
  <c r="AC273" i="6" s="1"/>
  <c r="AB273" i="6" a="1"/>
  <c r="AB273" i="6" s="1"/>
  <c r="AA273" i="6" a="1"/>
  <c r="AA273" i="6" s="1"/>
  <c r="Z273" i="6" a="1"/>
  <c r="Z273" i="6" s="1"/>
  <c r="Y273" i="6" a="1"/>
  <c r="Y273" i="6" s="1"/>
  <c r="X273" i="6" a="1"/>
  <c r="X273" i="6" s="1"/>
  <c r="W273" i="6"/>
  <c r="W273" i="6" a="1"/>
  <c r="V273" i="6" a="1"/>
  <c r="V273" i="6" s="1"/>
  <c r="U273" i="6" a="1"/>
  <c r="U273" i="6" s="1"/>
  <c r="T273" i="6" a="1"/>
  <c r="T273" i="6" s="1"/>
  <c r="S273" i="6" a="1"/>
  <c r="S273" i="6" s="1"/>
  <c r="R273" i="6" a="1"/>
  <c r="R273" i="6" s="1"/>
  <c r="Q273" i="6" a="1"/>
  <c r="Q273" i="6" s="1"/>
  <c r="P273" i="6" a="1"/>
  <c r="P273" i="6" s="1"/>
  <c r="O273" i="6"/>
  <c r="O273" i="6" a="1"/>
  <c r="N273" i="6" a="1"/>
  <c r="N273" i="6" s="1"/>
  <c r="M273" i="6" a="1"/>
  <c r="M273" i="6" s="1"/>
  <c r="L273" i="6" a="1"/>
  <c r="L273" i="6" s="1"/>
  <c r="K273" i="6" a="1"/>
  <c r="K273" i="6" s="1"/>
  <c r="AI272" i="6"/>
  <c r="AI272" i="6" a="1"/>
  <c r="AH272" i="6" a="1"/>
  <c r="AH272" i="6" s="1"/>
  <c r="AG272" i="6" a="1"/>
  <c r="AG272" i="6" s="1"/>
  <c r="AF272" i="6" a="1"/>
  <c r="AF272" i="6" s="1"/>
  <c r="AE272" i="6" a="1"/>
  <c r="AE272" i="6" s="1"/>
  <c r="AD272" i="6" a="1"/>
  <c r="AD272" i="6" s="1"/>
  <c r="AC272" i="6" a="1"/>
  <c r="AC272" i="6" s="1"/>
  <c r="AB272" i="6" a="1"/>
  <c r="AB272" i="6" s="1"/>
  <c r="AA272" i="6"/>
  <c r="AA272" i="6" a="1"/>
  <c r="Z272" i="6" a="1"/>
  <c r="Z272" i="6" s="1"/>
  <c r="Y272" i="6" a="1"/>
  <c r="Y272" i="6" s="1"/>
  <c r="X272" i="6" a="1"/>
  <c r="X272" i="6" s="1"/>
  <c r="W272" i="6" a="1"/>
  <c r="W272" i="6" s="1"/>
  <c r="V272" i="6" a="1"/>
  <c r="V272" i="6" s="1"/>
  <c r="U272" i="6"/>
  <c r="U272" i="6" a="1"/>
  <c r="T272" i="6" a="1"/>
  <c r="T272" i="6" s="1"/>
  <c r="S272" i="6"/>
  <c r="S272" i="6" a="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c r="AE271" i="6" a="1"/>
  <c r="AD271" i="6" a="1"/>
  <c r="AD271" i="6" s="1"/>
  <c r="AC271" i="6" a="1"/>
  <c r="AC271" i="6" s="1"/>
  <c r="AB271" i="6" a="1"/>
  <c r="AB271" i="6" s="1"/>
  <c r="AA271" i="6" a="1"/>
  <c r="AA271" i="6" s="1"/>
  <c r="Z271" i="6" a="1"/>
  <c r="Z271" i="6" s="1"/>
  <c r="Y271" i="6"/>
  <c r="Y271" i="6" a="1"/>
  <c r="X271" i="6" a="1"/>
  <c r="X271" i="6" s="1"/>
  <c r="W271" i="6" a="1"/>
  <c r="W271" i="6" s="1"/>
  <c r="V271" i="6" a="1"/>
  <c r="V271" i="6" s="1"/>
  <c r="U271" i="6" a="1"/>
  <c r="U271" i="6" s="1"/>
  <c r="T271" i="6" a="1"/>
  <c r="T271" i="6" s="1"/>
  <c r="S271" i="6" a="1"/>
  <c r="S271" i="6" s="1"/>
  <c r="R271" i="6" a="1"/>
  <c r="R271" i="6" s="1"/>
  <c r="Q271" i="6" a="1"/>
  <c r="Q271" i="6" s="1"/>
  <c r="P271" i="6" a="1"/>
  <c r="P271" i="6" s="1"/>
  <c r="O271" i="6"/>
  <c r="O271" i="6" a="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c r="AA270" i="6" a="1"/>
  <c r="Z270" i="6" a="1"/>
  <c r="Z270" i="6" s="1"/>
  <c r="Y270" i="6" a="1"/>
  <c r="Y270" i="6" s="1"/>
  <c r="X270" i="6" a="1"/>
  <c r="X270" i="6" s="1"/>
  <c r="W270" i="6" a="1"/>
  <c r="W270" i="6" s="1"/>
  <c r="V270" i="6" a="1"/>
  <c r="V270" i="6" s="1"/>
  <c r="U270" i="6"/>
  <c r="U270" i="6" a="1"/>
  <c r="T270" i="6" a="1"/>
  <c r="T270" i="6" s="1"/>
  <c r="S270" i="6" a="1"/>
  <c r="S270" i="6" s="1"/>
  <c r="R270" i="6" a="1"/>
  <c r="R270" i="6" s="1"/>
  <c r="Q270" i="6" a="1"/>
  <c r="Q270" i="6" s="1"/>
  <c r="P270" i="6" a="1"/>
  <c r="P270" i="6" s="1"/>
  <c r="O270" i="6" a="1"/>
  <c r="O270" i="6" s="1"/>
  <c r="N270" i="6" a="1"/>
  <c r="N270" i="6" s="1"/>
  <c r="M270" i="6" a="1"/>
  <c r="M270" i="6" s="1"/>
  <c r="L270" i="6" a="1"/>
  <c r="L270" i="6" s="1"/>
  <c r="K270" i="6"/>
  <c r="K270" i="6" a="1"/>
  <c r="AI269" i="6" a="1"/>
  <c r="AI269" i="6" s="1"/>
  <c r="AH269" i="6" a="1"/>
  <c r="AH269" i="6" s="1"/>
  <c r="AG269" i="6"/>
  <c r="AG269" i="6" a="1"/>
  <c r="AF269" i="6" a="1"/>
  <c r="AF269" i="6" s="1"/>
  <c r="AE269" i="6"/>
  <c r="AE269" i="6" a="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c r="Q269" i="6" a="1"/>
  <c r="P269" i="6" a="1"/>
  <c r="P269" i="6" s="1"/>
  <c r="O269" i="6"/>
  <c r="O269" i="6" a="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c r="AC268" i="6" a="1"/>
  <c r="AB268" i="6" a="1"/>
  <c r="AB268" i="6" s="1"/>
  <c r="AA268" i="6"/>
  <c r="AA268" i="6" a="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c r="M268" i="6" a="1"/>
  <c r="L268" i="6" a="1"/>
  <c r="L268" i="6" s="1"/>
  <c r="K268" i="6"/>
  <c r="K268" i="6" a="1"/>
  <c r="AI267" i="6" a="1"/>
  <c r="AI267" i="6" s="1"/>
  <c r="AH267" i="6" a="1"/>
  <c r="AH267" i="6" s="1"/>
  <c r="AG267" i="6"/>
  <c r="AG267" i="6" a="1"/>
  <c r="AF267" i="6" a="1"/>
  <c r="AF267" i="6" s="1"/>
  <c r="AE267" i="6" a="1"/>
  <c r="AE267" i="6" s="1"/>
  <c r="AD267" i="6" a="1"/>
  <c r="AD267" i="6" s="1"/>
  <c r="AC267" i="6" a="1"/>
  <c r="AC267" i="6" s="1"/>
  <c r="AB267" i="6" a="1"/>
  <c r="AB267" i="6" s="1"/>
  <c r="AA267" i="6" a="1"/>
  <c r="AA267" i="6" s="1"/>
  <c r="Z267" i="6" a="1"/>
  <c r="Z267" i="6" s="1"/>
  <c r="Y267" i="6" a="1"/>
  <c r="Y267" i="6" s="1"/>
  <c r="X267" i="6" a="1"/>
  <c r="X267" i="6" s="1"/>
  <c r="W267" i="6"/>
  <c r="W267" i="6" a="1"/>
  <c r="V267" i="6" a="1"/>
  <c r="V267" i="6" s="1"/>
  <c r="U267" i="6" a="1"/>
  <c r="U267" i="6" s="1"/>
  <c r="T267" i="6" a="1"/>
  <c r="T267" i="6" s="1"/>
  <c r="S267" i="6" a="1"/>
  <c r="S267" i="6" s="1"/>
  <c r="R267" i="6" a="1"/>
  <c r="R267" i="6" s="1"/>
  <c r="Q267" i="6"/>
  <c r="Q267" i="6" a="1"/>
  <c r="P267" i="6" a="1"/>
  <c r="P267" i="6" s="1"/>
  <c r="O267" i="6" a="1"/>
  <c r="O267" i="6" s="1"/>
  <c r="N267" i="6" a="1"/>
  <c r="N267" i="6" s="1"/>
  <c r="M267" i="6" a="1"/>
  <c r="M267" i="6" s="1"/>
  <c r="L267" i="6" a="1"/>
  <c r="L267" i="6" s="1"/>
  <c r="K267" i="6" a="1"/>
  <c r="K267" i="6" s="1"/>
  <c r="AI266" i="6"/>
  <c r="AI266" i="6" a="1"/>
  <c r="AH266" i="6" a="1"/>
  <c r="AH266" i="6" s="1"/>
  <c r="AG266" i="6" a="1"/>
  <c r="AG266" i="6" s="1"/>
  <c r="AF266" i="6" a="1"/>
  <c r="AF266" i="6" s="1"/>
  <c r="AE266" i="6" a="1"/>
  <c r="AE266" i="6" s="1"/>
  <c r="AD266" i="6" a="1"/>
  <c r="AD266" i="6" s="1"/>
  <c r="AC266" i="6"/>
  <c r="AC266" i="6" a="1"/>
  <c r="AB266" i="6" a="1"/>
  <c r="AB266" i="6" s="1"/>
  <c r="AA266" i="6" a="1"/>
  <c r="AA266" i="6" s="1"/>
  <c r="Z266" i="6" a="1"/>
  <c r="Z266" i="6" s="1"/>
  <c r="Y266" i="6" a="1"/>
  <c r="Y266" i="6" s="1"/>
  <c r="X266" i="6" a="1"/>
  <c r="X266" i="6" s="1"/>
  <c r="W266" i="6" a="1"/>
  <c r="W266" i="6" s="1"/>
  <c r="V266" i="6" a="1"/>
  <c r="V266" i="6" s="1"/>
  <c r="U266" i="6" a="1"/>
  <c r="U266" i="6" s="1"/>
  <c r="T266" i="6" a="1"/>
  <c r="T266" i="6" s="1"/>
  <c r="S266" i="6"/>
  <c r="S266" i="6" a="1"/>
  <c r="R266" i="6" a="1"/>
  <c r="R266" i="6" s="1"/>
  <c r="Q266" i="6" a="1"/>
  <c r="Q266" i="6" s="1"/>
  <c r="P266" i="6" a="1"/>
  <c r="P266" i="6" s="1"/>
  <c r="O266" i="6" a="1"/>
  <c r="O266" i="6" s="1"/>
  <c r="N266" i="6" a="1"/>
  <c r="N266" i="6" s="1"/>
  <c r="M266" i="6"/>
  <c r="M266" i="6" a="1"/>
  <c r="L266" i="6" a="1"/>
  <c r="L266" i="6" s="1"/>
  <c r="K266" i="6" a="1"/>
  <c r="K266" i="6" s="1"/>
  <c r="AI265" i="6" a="1"/>
  <c r="AI265" i="6" s="1"/>
  <c r="AH265" i="6" a="1"/>
  <c r="AH265" i="6" s="1"/>
  <c r="AG265" i="6" a="1"/>
  <c r="AG265" i="6" s="1"/>
  <c r="AF265" i="6" a="1"/>
  <c r="AF265" i="6" s="1"/>
  <c r="AE265" i="6"/>
  <c r="AE265" i="6" a="1"/>
  <c r="AD265" i="6" a="1"/>
  <c r="AD265" i="6" s="1"/>
  <c r="AC265" i="6" a="1"/>
  <c r="AC265" i="6" s="1"/>
  <c r="AB265" i="6" a="1"/>
  <c r="AB265" i="6" s="1"/>
  <c r="AA265" i="6" a="1"/>
  <c r="AA265" i="6" s="1"/>
  <c r="Z265" i="6" a="1"/>
  <c r="Z265" i="6" s="1"/>
  <c r="Y265" i="6"/>
  <c r="Y265" i="6" a="1"/>
  <c r="X265" i="6" a="1"/>
  <c r="X265" i="6" s="1"/>
  <c r="W265" i="6"/>
  <c r="W265" i="6" a="1"/>
  <c r="V265" i="6" a="1"/>
  <c r="V265" i="6" s="1"/>
  <c r="U265" i="6" a="1"/>
  <c r="U265" i="6" s="1"/>
  <c r="T265" i="6" a="1"/>
  <c r="T265" i="6" s="1"/>
  <c r="S265" i="6" a="1"/>
  <c r="S265" i="6" s="1"/>
  <c r="R265" i="6" a="1"/>
  <c r="R265" i="6" s="1"/>
  <c r="Q265" i="6" a="1"/>
  <c r="Q265" i="6" s="1"/>
  <c r="P265" i="6" a="1"/>
  <c r="P265" i="6" s="1"/>
  <c r="O265" i="6"/>
  <c r="O265" i="6" a="1"/>
  <c r="N265" i="6" a="1"/>
  <c r="N265" i="6" s="1"/>
  <c r="M265" i="6" a="1"/>
  <c r="M265" i="6" s="1"/>
  <c r="L265" i="6" a="1"/>
  <c r="L265" i="6" s="1"/>
  <c r="K265" i="6" a="1"/>
  <c r="K265" i="6" s="1"/>
  <c r="AI264" i="6"/>
  <c r="AI264" i="6" a="1"/>
  <c r="AH264" i="6" a="1"/>
  <c r="AH264" i="6" s="1"/>
  <c r="AG264" i="6" a="1"/>
  <c r="AG264" i="6" s="1"/>
  <c r="AF264" i="6" a="1"/>
  <c r="AF264" i="6" s="1"/>
  <c r="AE264" i="6" a="1"/>
  <c r="AE264" i="6" s="1"/>
  <c r="AD264" i="6" a="1"/>
  <c r="AD264" i="6" s="1"/>
  <c r="AC264" i="6" a="1"/>
  <c r="AC264" i="6" s="1"/>
  <c r="AB264" i="6" a="1"/>
  <c r="AB264" i="6" s="1"/>
  <c r="AA264" i="6"/>
  <c r="AA264" i="6" a="1"/>
  <c r="Z264" i="6" a="1"/>
  <c r="Z264" i="6" s="1"/>
  <c r="Y264" i="6" a="1"/>
  <c r="Y264" i="6" s="1"/>
  <c r="X264" i="6" a="1"/>
  <c r="X264" i="6" s="1"/>
  <c r="W264" i="6" a="1"/>
  <c r="W264" i="6" s="1"/>
  <c r="V264" i="6" a="1"/>
  <c r="V264" i="6" s="1"/>
  <c r="U264" i="6"/>
  <c r="U264" i="6" a="1"/>
  <c r="T264" i="6" a="1"/>
  <c r="T264" i="6" s="1"/>
  <c r="S264" i="6"/>
  <c r="S264" i="6" a="1"/>
  <c r="R264" i="6" a="1"/>
  <c r="R264" i="6" s="1"/>
  <c r="Q264" i="6" a="1"/>
  <c r="Q264" i="6" s="1"/>
  <c r="P264" i="6" a="1"/>
  <c r="P264" i="6" s="1"/>
  <c r="O264" i="6" a="1"/>
  <c r="O264" i="6" s="1"/>
  <c r="N264" i="6" a="1"/>
  <c r="N264" i="6" s="1"/>
  <c r="M264" i="6" a="1"/>
  <c r="M264" i="6" s="1"/>
  <c r="L264" i="6" a="1"/>
  <c r="L264" i="6" s="1"/>
  <c r="K264" i="6"/>
  <c r="K264" i="6" a="1"/>
  <c r="AI263" i="6" a="1"/>
  <c r="AI263" i="6" s="1"/>
  <c r="AH263" i="6" a="1"/>
  <c r="AH263" i="6" s="1"/>
  <c r="AG263" i="6" a="1"/>
  <c r="AG263" i="6" s="1"/>
  <c r="AF263" i="6" a="1"/>
  <c r="AF263" i="6" s="1"/>
  <c r="AE263" i="6"/>
  <c r="AE263" i="6" a="1"/>
  <c r="AD263" i="6" a="1"/>
  <c r="AD263" i="6" s="1"/>
  <c r="AC263" i="6" a="1"/>
  <c r="AC263" i="6" s="1"/>
  <c r="AB263" i="6" a="1"/>
  <c r="AB263" i="6" s="1"/>
  <c r="AA263" i="6" a="1"/>
  <c r="AA263" i="6" s="1"/>
  <c r="Z263" i="6" a="1"/>
  <c r="Z263" i="6" s="1"/>
  <c r="Y263" i="6"/>
  <c r="Y263" i="6" a="1"/>
  <c r="X263" i="6" a="1"/>
  <c r="X263" i="6" s="1"/>
  <c r="W263" i="6" a="1"/>
  <c r="W263" i="6" s="1"/>
  <c r="V263" i="6" a="1"/>
  <c r="V263" i="6" s="1"/>
  <c r="U263" i="6" a="1"/>
  <c r="U263" i="6" s="1"/>
  <c r="T263" i="6" a="1"/>
  <c r="T263" i="6" s="1"/>
  <c r="S263" i="6" a="1"/>
  <c r="S263" i="6" s="1"/>
  <c r="R263" i="6" a="1"/>
  <c r="R263" i="6" s="1"/>
  <c r="Q263" i="6" a="1"/>
  <c r="Q263" i="6" s="1"/>
  <c r="P263" i="6" a="1"/>
  <c r="P263" i="6" s="1"/>
  <c r="O263" i="6"/>
  <c r="O263" i="6" a="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c r="AA262" i="6" a="1"/>
  <c r="Z262" i="6" a="1"/>
  <c r="Z262" i="6" s="1"/>
  <c r="Y262" i="6" a="1"/>
  <c r="Y262" i="6" s="1"/>
  <c r="X262" i="6" a="1"/>
  <c r="X262" i="6" s="1"/>
  <c r="W262" i="6" a="1"/>
  <c r="W262" i="6" s="1"/>
  <c r="V262" i="6" a="1"/>
  <c r="V262" i="6" s="1"/>
  <c r="U262" i="6"/>
  <c r="U262" i="6" a="1"/>
  <c r="T262" i="6" a="1"/>
  <c r="T262" i="6" s="1"/>
  <c r="S262" i="6" a="1"/>
  <c r="S262" i="6" s="1"/>
  <c r="R262" i="6" a="1"/>
  <c r="R262" i="6" s="1"/>
  <c r="Q262" i="6" a="1"/>
  <c r="Q262" i="6" s="1"/>
  <c r="P262" i="6" a="1"/>
  <c r="P262" i="6" s="1"/>
  <c r="O262" i="6" a="1"/>
  <c r="O262" i="6" s="1"/>
  <c r="N262" i="6" a="1"/>
  <c r="N262" i="6" s="1"/>
  <c r="M262" i="6" a="1"/>
  <c r="M262" i="6" s="1"/>
  <c r="L262" i="6" a="1"/>
  <c r="L262" i="6" s="1"/>
  <c r="K262" i="6"/>
  <c r="K262" i="6" a="1"/>
  <c r="AI261" i="6" a="1"/>
  <c r="AI261" i="6" s="1"/>
  <c r="AH261" i="6" a="1"/>
  <c r="AH261" i="6" s="1"/>
  <c r="AG261" i="6"/>
  <c r="AG261" i="6" a="1"/>
  <c r="AF261" i="6" a="1"/>
  <c r="AF261" i="6" s="1"/>
  <c r="AE261" i="6"/>
  <c r="AE261" i="6" a="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c r="Q261" i="6" a="1"/>
  <c r="P261" i="6" a="1"/>
  <c r="P261" i="6" s="1"/>
  <c r="O261" i="6"/>
  <c r="O261" i="6" a="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c r="AC260" i="6" a="1"/>
  <c r="AB260" i="6" a="1"/>
  <c r="AB260" i="6" s="1"/>
  <c r="AA260" i="6" a="1"/>
  <c r="AA260" i="6" s="1"/>
  <c r="Z260" i="6" a="1"/>
  <c r="Z260" i="6" s="1"/>
  <c r="Y260" i="6" a="1"/>
  <c r="Y260" i="6" s="1"/>
  <c r="X260" i="6" a="1"/>
  <c r="X260" i="6" s="1"/>
  <c r="W260" i="6" a="1"/>
  <c r="W260" i="6" s="1"/>
  <c r="V260" i="6" a="1"/>
  <c r="V260" i="6" s="1"/>
  <c r="U260" i="6" a="1"/>
  <c r="U260" i="6" s="1"/>
  <c r="T260" i="6" a="1"/>
  <c r="T260" i="6" s="1"/>
  <c r="S260" i="6"/>
  <c r="S260" i="6" a="1"/>
  <c r="R260" i="6" a="1"/>
  <c r="R260" i="6" s="1"/>
  <c r="Q260" i="6" a="1"/>
  <c r="Q260" i="6" s="1"/>
  <c r="P260" i="6" a="1"/>
  <c r="P260" i="6" s="1"/>
  <c r="O260" i="6" a="1"/>
  <c r="O260" i="6" s="1"/>
  <c r="N260" i="6" a="1"/>
  <c r="N260" i="6" s="1"/>
  <c r="M260" i="6"/>
  <c r="M260" i="6" a="1"/>
  <c r="L260" i="6" a="1"/>
  <c r="L260" i="6" s="1"/>
  <c r="K260" i="6" a="1"/>
  <c r="K260" i="6" s="1"/>
  <c r="AI259" i="6" a="1"/>
  <c r="AI259" i="6" s="1"/>
  <c r="AH259" i="6" a="1"/>
  <c r="AH259" i="6" s="1"/>
  <c r="AG259" i="6" a="1"/>
  <c r="AG259" i="6" s="1"/>
  <c r="AF259" i="6" a="1"/>
  <c r="AF259" i="6" s="1"/>
  <c r="AE259" i="6"/>
  <c r="AE259" i="6" a="1"/>
  <c r="AD259" i="6" a="1"/>
  <c r="AD259" i="6" s="1"/>
  <c r="AC259" i="6" a="1"/>
  <c r="AC259" i="6" s="1"/>
  <c r="AB259" i="6" a="1"/>
  <c r="AB259" i="6" s="1"/>
  <c r="AA259" i="6" a="1"/>
  <c r="AA259" i="6" s="1"/>
  <c r="Z259" i="6" a="1"/>
  <c r="Z259" i="6" s="1"/>
  <c r="Y259" i="6"/>
  <c r="Y259" i="6" a="1"/>
  <c r="X259" i="6" a="1"/>
  <c r="X259" i="6" s="1"/>
  <c r="W259" i="6"/>
  <c r="W259" i="6" a="1"/>
  <c r="V259" i="6" a="1"/>
  <c r="V259" i="6" s="1"/>
  <c r="U259" i="6" a="1"/>
  <c r="U259" i="6" s="1"/>
  <c r="T259" i="6" a="1"/>
  <c r="T259" i="6" s="1"/>
  <c r="S259" i="6" a="1"/>
  <c r="S259" i="6" s="1"/>
  <c r="R259" i="6" a="1"/>
  <c r="R259" i="6" s="1"/>
  <c r="Q259" i="6" a="1"/>
  <c r="Q259" i="6" s="1"/>
  <c r="P259" i="6" a="1"/>
  <c r="P259" i="6" s="1"/>
  <c r="O259" i="6"/>
  <c r="O259" i="6" a="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c r="M258" i="6" a="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c r="Q257" i="6" a="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c r="M256" i="6" a="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c r="Q255" i="6" a="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c r="M254" i="6" a="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c r="Q253" i="6" a="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c r="M252" i="6" a="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c r="Q251" i="6" a="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c r="M250" i="6" a="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c r="Q249" i="6" a="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c r="M248" i="6" a="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c r="Q247" i="6" a="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c r="M246" i="6" a="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c r="Q245" i="6" a="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c r="M244" i="6" a="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c r="Y243" i="6" a="1"/>
  <c r="X243" i="6" a="1"/>
  <c r="X243" i="6" s="1"/>
  <c r="W243" i="6" a="1"/>
  <c r="W243" i="6" s="1"/>
  <c r="V243" i="6" a="1"/>
  <c r="V243" i="6" s="1"/>
  <c r="U243" i="6"/>
  <c r="U243" i="6" a="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c r="AG242" i="6" a="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c r="U242" i="6" a="1"/>
  <c r="T242" i="6" a="1"/>
  <c r="T242" i="6" s="1"/>
  <c r="S242" i="6" a="1"/>
  <c r="S242" i="6" s="1"/>
  <c r="R242" i="6" a="1"/>
  <c r="R242" i="6" s="1"/>
  <c r="Q242" i="6" a="1"/>
  <c r="Q242" i="6" s="1"/>
  <c r="P242" i="6" a="1"/>
  <c r="P242" i="6" s="1"/>
  <c r="O242" i="6" a="1"/>
  <c r="O242" i="6" s="1"/>
  <c r="N242" i="6" a="1"/>
  <c r="N242" i="6" s="1"/>
  <c r="M242" i="6"/>
  <c r="M242" i="6" a="1"/>
  <c r="L242" i="6" a="1"/>
  <c r="L242" i="6" s="1"/>
  <c r="K242" i="6" a="1"/>
  <c r="K242" i="6" s="1"/>
  <c r="AI241" i="6" a="1"/>
  <c r="AI241" i="6" s="1"/>
  <c r="AH241" i="6" a="1"/>
  <c r="AH241" i="6" s="1"/>
  <c r="AG241" i="6" a="1"/>
  <c r="AG241" i="6" s="1"/>
  <c r="AF241" i="6" a="1"/>
  <c r="AF241" i="6" s="1"/>
  <c r="AE241" i="6" a="1"/>
  <c r="AE241" i="6" s="1"/>
  <c r="AD241" i="6" a="1"/>
  <c r="AD241" i="6" s="1"/>
  <c r="AC241" i="6"/>
  <c r="AC241" i="6" a="1"/>
  <c r="AB241" i="6" a="1"/>
  <c r="AB241" i="6" s="1"/>
  <c r="AA241" i="6" a="1"/>
  <c r="AA241" i="6" s="1"/>
  <c r="Z241" i="6" a="1"/>
  <c r="Z241" i="6" s="1"/>
  <c r="Y241" i="6"/>
  <c r="Y241" i="6" a="1"/>
  <c r="X241" i="6" a="1"/>
  <c r="X241" i="6" s="1"/>
  <c r="W241" i="6" a="1"/>
  <c r="W241" i="6" s="1"/>
  <c r="V241" i="6" a="1"/>
  <c r="V241" i="6" s="1"/>
  <c r="U241" i="6" a="1"/>
  <c r="U241" i="6" s="1"/>
  <c r="T241" i="6" a="1"/>
  <c r="T241" i="6" s="1"/>
  <c r="S241" i="6" a="1"/>
  <c r="S241" i="6" s="1"/>
  <c r="R241" i="6" a="1"/>
  <c r="R241" i="6" s="1"/>
  <c r="Q241" i="6"/>
  <c r="Q241" i="6" a="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c r="O240" i="6" a="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c r="AC239" i="6" a="1"/>
  <c r="AB239" i="6" a="1"/>
  <c r="AB239" i="6" s="1"/>
  <c r="AA239" i="6" a="1"/>
  <c r="AA239" i="6" s="1"/>
  <c r="Z239" i="6" a="1"/>
  <c r="Z239" i="6" s="1"/>
  <c r="Y239" i="6" a="1"/>
  <c r="Y239" i="6" s="1"/>
  <c r="X239" i="6" a="1"/>
  <c r="X239" i="6" s="1"/>
  <c r="W239" i="6" a="1"/>
  <c r="W239" i="6" s="1"/>
  <c r="V239" i="6" a="1"/>
  <c r="V239" i="6" s="1"/>
  <c r="U239" i="6"/>
  <c r="U239" i="6" a="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c r="AG238" i="6" a="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c r="M237" i="6" a="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c r="Q236" i="6" a="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c r="M235" i="6" a="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c r="Q234" i="6" a="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c r="M233" i="6" a="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c r="Q232" i="6" a="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c r="M231" i="6" a="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c r="Q230" i="6" a="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c r="M229" i="6" a="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c r="Q228" i="6" a="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c r="M227" i="6" a="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c r="Q226" i="6" a="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c r="M225" i="6" a="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c r="Q224" i="6" a="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c r="M223" i="6" a="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c r="Q222" i="6" a="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c r="M221" i="6" a="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c r="Q220" i="6" a="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c r="M219" i="6" a="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c r="Q218" i="6" a="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c r="M217" i="6" a="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c r="Q216" i="6" a="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c r="M215" i="6" a="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c r="Q214" i="6" a="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c r="M213" i="6" a="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c r="Q212" i="6" a="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c r="M211" i="6" a="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c r="Q210" i="6" a="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c r="M209" i="6" a="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c r="Y208" i="6" a="1"/>
  <c r="X208" i="6" a="1"/>
  <c r="X208" i="6" s="1"/>
  <c r="W208" i="6" a="1"/>
  <c r="W208" i="6" s="1"/>
  <c r="V208" i="6" a="1"/>
  <c r="V208" i="6" s="1"/>
  <c r="U208" i="6"/>
  <c r="U208" i="6" a="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c r="AC207" i="6" a="1"/>
  <c r="AB207" i="6" a="1"/>
  <c r="AB207" i="6" s="1"/>
  <c r="AA207" i="6" a="1"/>
  <c r="AA207" i="6" s="1"/>
  <c r="Z207" i="6" a="1"/>
  <c r="Z207" i="6" s="1"/>
  <c r="Y207" i="6" a="1"/>
  <c r="Y207" i="6" s="1"/>
  <c r="X207" i="6" a="1"/>
  <c r="X207" i="6" s="1"/>
  <c r="W207" i="6" a="1"/>
  <c r="W207" i="6" s="1"/>
  <c r="V207" i="6" a="1"/>
  <c r="V207" i="6" s="1"/>
  <c r="U207" i="6" a="1"/>
  <c r="U207" i="6" s="1"/>
  <c r="T207" i="6"/>
  <c r="T207" i="6" a="1"/>
  <c r="S207" i="6" a="1"/>
  <c r="S207" i="6" s="1"/>
  <c r="R207" i="6"/>
  <c r="R207" i="6" a="1"/>
  <c r="Q207" i="6" a="1"/>
  <c r="Q207" i="6" s="1"/>
  <c r="P207" i="6" a="1"/>
  <c r="P207" i="6" s="1"/>
  <c r="O207" i="6" a="1"/>
  <c r="O207" i="6" s="1"/>
  <c r="N207" i="6" a="1"/>
  <c r="N207" i="6" s="1"/>
  <c r="M207" i="6" a="1"/>
  <c r="M207" i="6" s="1"/>
  <c r="L207" i="6"/>
  <c r="L207" i="6" a="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c r="AG15" i="6" a="1"/>
  <c r="AF15" i="6" a="1"/>
  <c r="AF15" i="6" s="1"/>
  <c r="AE15" i="6"/>
  <c r="AE15" i="6" a="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c r="M15" i="6" a="1"/>
  <c r="L15" i="6" a="1"/>
  <c r="L15" i="6" s="1"/>
  <c r="K15" i="6" a="1"/>
  <c r="K15" i="6" s="1"/>
  <c r="AI14" i="6"/>
  <c r="AI14" i="6" a="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c r="X14" i="6" a="1"/>
  <c r="W14" i="6" a="1"/>
  <c r="W14" i="6" s="1"/>
  <c r="V14" i="6" a="1"/>
  <c r="V14" i="6" s="1"/>
  <c r="U14" i="6" a="1"/>
  <c r="U14" i="6" s="1"/>
  <c r="T14" i="6" a="1"/>
  <c r="T14" i="6" s="1"/>
  <c r="S14" i="6" a="1"/>
  <c r="S14" i="6" s="1"/>
  <c r="R14" i="6" a="1"/>
  <c r="R14" i="6" s="1"/>
  <c r="Q14" i="6" a="1"/>
  <c r="Q14" i="6" s="1"/>
  <c r="P14" i="6"/>
  <c r="P14" i="6" a="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c r="AD13" i="6" a="1"/>
  <c r="AC13" i="6" a="1"/>
  <c r="AC13" i="6" s="1"/>
  <c r="AB13" i="6"/>
  <c r="AB13" i="6" a="1"/>
  <c r="AA13" i="6" a="1"/>
  <c r="AA13" i="6" s="1"/>
  <c r="Z13" i="6" a="1"/>
  <c r="Z13" i="6" s="1"/>
  <c r="Y13" i="6" a="1"/>
  <c r="Y13" i="6" s="1"/>
  <c r="X13" i="6" a="1"/>
  <c r="X13" i="6" s="1"/>
  <c r="W13" i="6" a="1"/>
  <c r="W13" i="6" s="1"/>
  <c r="V13" i="6"/>
  <c r="V13" i="6" a="1"/>
  <c r="U13" i="6" a="1"/>
  <c r="U13" i="6" s="1"/>
  <c r="T13" i="6" a="1"/>
  <c r="T13" i="6" s="1"/>
  <c r="S13" i="6" a="1"/>
  <c r="S13" i="6" s="1"/>
  <c r="R13" i="6" a="1"/>
  <c r="R13" i="6" s="1"/>
  <c r="Q13" i="6" a="1"/>
  <c r="Q13" i="6" s="1"/>
  <c r="P13" i="6" a="1"/>
  <c r="P13" i="6" s="1"/>
  <c r="O13" i="6" a="1"/>
  <c r="O13" i="6" s="1"/>
  <c r="N13" i="6"/>
  <c r="N13" i="6" a="1"/>
  <c r="M13" i="6" a="1"/>
  <c r="M13" i="6" s="1"/>
  <c r="L13" i="6"/>
  <c r="L13" i="6" a="1"/>
  <c r="K13" i="6" a="1"/>
  <c r="K13" i="6" s="1"/>
  <c r="AI12" i="6" a="1"/>
  <c r="AI12" i="6" s="1"/>
  <c r="AH12" i="6"/>
  <c r="AH12" i="6" a="1"/>
  <c r="AG12" i="6" a="1"/>
  <c r="AG12" i="6" s="1"/>
  <c r="AF12" i="6" a="1"/>
  <c r="AF12" i="6" s="1"/>
  <c r="AE12" i="6" a="1"/>
  <c r="AE12" i="6" s="1"/>
  <c r="AD12" i="6" a="1"/>
  <c r="AD12" i="6" s="1"/>
  <c r="AC12" i="6" a="1"/>
  <c r="AC12" i="6" s="1"/>
  <c r="AB12" i="6"/>
  <c r="AB12" i="6" a="1"/>
  <c r="AA12" i="6" a="1"/>
  <c r="AA12" i="6" s="1"/>
  <c r="Z12" i="6" a="1"/>
  <c r="Z12" i="6" s="1"/>
  <c r="Y12" i="6" a="1"/>
  <c r="Y12" i="6" s="1"/>
  <c r="X12" i="6" a="1"/>
  <c r="X12" i="6" s="1"/>
  <c r="W12" i="6" a="1"/>
  <c r="W12" i="6" s="1"/>
  <c r="V12" i="6" a="1"/>
  <c r="V12" i="6" s="1"/>
  <c r="U12" i="6" a="1"/>
  <c r="U12" i="6" s="1"/>
  <c r="T12" i="6"/>
  <c r="T12" i="6" a="1"/>
  <c r="S12" i="6" a="1"/>
  <c r="S12" i="6" s="1"/>
  <c r="R12" i="6"/>
  <c r="R12" i="6" a="1"/>
  <c r="Q12" i="6" a="1"/>
  <c r="Q12" i="6" s="1"/>
  <c r="P12" i="6" a="1"/>
  <c r="P12" i="6" s="1"/>
  <c r="O12" i="6" a="1"/>
  <c r="O12" i="6" s="1"/>
  <c r="N12" i="6" a="1"/>
  <c r="N12" i="6" s="1"/>
  <c r="M12" i="6" a="1"/>
  <c r="M12" i="6" s="1"/>
  <c r="L12" i="6"/>
  <c r="L12" i="6" a="1"/>
  <c r="K12" i="6" a="1"/>
  <c r="K12" i="6" s="1"/>
  <c r="AI11" i="6" a="1"/>
  <c r="AI11" i="6" s="1"/>
  <c r="AH11" i="6"/>
  <c r="AH11" i="6" a="1"/>
  <c r="AG11" i="6" a="1"/>
  <c r="AG11" i="6" s="1"/>
  <c r="AF11" i="6" a="1"/>
  <c r="AF11" i="6" s="1"/>
  <c r="AE11" i="6" a="1"/>
  <c r="AE11" i="6" s="1"/>
  <c r="AD11" i="6" a="1"/>
  <c r="AD11" i="6" s="1"/>
  <c r="AC11" i="6" a="1"/>
  <c r="AC11" i="6" s="1"/>
  <c r="AB11" i="6" a="1"/>
  <c r="AB11" i="6" s="1"/>
  <c r="AA11" i="6" a="1"/>
  <c r="AA11" i="6" s="1"/>
  <c r="Z11" i="6"/>
  <c r="Z11" i="6" a="1"/>
  <c r="Y11" i="6" a="1"/>
  <c r="Y11" i="6" s="1"/>
  <c r="X11" i="6"/>
  <c r="X11" i="6" a="1"/>
  <c r="W11" i="6" a="1"/>
  <c r="W11" i="6" s="1"/>
  <c r="V11" i="6" a="1"/>
  <c r="V11" i="6" s="1"/>
  <c r="U11" i="6" a="1"/>
  <c r="U11" i="6" s="1"/>
  <c r="T11" i="6" a="1"/>
  <c r="T11" i="6" s="1"/>
  <c r="S11" i="6" a="1"/>
  <c r="S11" i="6" s="1"/>
  <c r="R11" i="6"/>
  <c r="R11" i="6" a="1"/>
  <c r="Q11" i="6" a="1"/>
  <c r="Q11" i="6" s="1"/>
  <c r="P11" i="6" a="1"/>
  <c r="P11" i="6" s="1"/>
  <c r="O11" i="6" a="1"/>
  <c r="O11" i="6" s="1"/>
  <c r="N11" i="6" a="1"/>
  <c r="N11" i="6" s="1"/>
  <c r="M11" i="6" a="1"/>
  <c r="M11" i="6" s="1"/>
  <c r="L11" i="6" a="1"/>
  <c r="L11" i="6" s="1"/>
  <c r="K11" i="6" a="1"/>
  <c r="K11" i="6" s="1"/>
  <c r="AI10" i="6" a="1"/>
  <c r="AI10" i="6" s="1"/>
  <c r="AH10" i="6" a="1"/>
  <c r="AH10" i="6" s="1"/>
  <c r="AG10" i="6" a="1"/>
  <c r="AG10" i="6" s="1"/>
  <c r="AF10" i="6"/>
  <c r="AF10" i="6" a="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c r="R10" i="6" a="1"/>
  <c r="Q10" i="6" a="1"/>
  <c r="Q10" i="6" s="1"/>
  <c r="P10" i="6" a="1"/>
  <c r="P10" i="6" s="1"/>
  <c r="O10" i="6" a="1"/>
  <c r="O10" i="6" s="1"/>
  <c r="N10" i="6" a="1"/>
  <c r="N10" i="6" s="1"/>
  <c r="M10" i="6" a="1"/>
  <c r="M10" i="6" s="1"/>
  <c r="L10" i="6" a="1"/>
  <c r="L10" i="6" s="1"/>
  <c r="K10" i="6" a="1"/>
  <c r="K10" i="6" s="1"/>
  <c r="AI9" i="6" a="1"/>
  <c r="AI9" i="6" s="1"/>
  <c r="AH9" i="6" a="1"/>
  <c r="AH9" i="6" s="1"/>
  <c r="AG9" i="6" a="1"/>
  <c r="AG9" i="6" s="1"/>
  <c r="AF9" i="6"/>
  <c r="AF9" i="6" a="1"/>
  <c r="AE9" i="6" a="1"/>
  <c r="AE9" i="6" s="1"/>
  <c r="AD9" i="6" a="1"/>
  <c r="AD9" i="6" s="1"/>
  <c r="AC9" i="6" a="1"/>
  <c r="AC9" i="6" s="1"/>
  <c r="AB9" i="6" a="1"/>
  <c r="AB9" i="6" s="1"/>
  <c r="AA9" i="6" a="1"/>
  <c r="AA9" i="6" s="1"/>
  <c r="Z9" i="6" a="1"/>
  <c r="Z9" i="6" s="1"/>
  <c r="Y9" i="6" a="1"/>
  <c r="Y9" i="6" s="1"/>
  <c r="X9" i="6"/>
  <c r="X9" i="6" a="1"/>
  <c r="W9" i="6" a="1"/>
  <c r="W9" i="6" s="1"/>
  <c r="V9" i="6" a="1"/>
  <c r="V9" i="6" s="1"/>
  <c r="U9" i="6" a="1"/>
  <c r="U9" i="6" s="1"/>
  <c r="T9" i="6" a="1"/>
  <c r="T9" i="6" s="1"/>
  <c r="S9" i="6" a="1"/>
  <c r="S9" i="6" s="1"/>
  <c r="R9" i="6" a="1"/>
  <c r="R9" i="6" s="1"/>
  <c r="Q9" i="6" a="1"/>
  <c r="Q9" i="6" s="1"/>
  <c r="P9" i="6"/>
  <c r="P9" i="6" a="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J3" i="6" s="1"/>
  <c r="AL2" i="6"/>
  <c r="AK2" i="6"/>
  <c r="AJ2" i="6"/>
  <c r="AI2" i="6"/>
  <c r="AH2" i="6"/>
  <c r="AG2" i="6"/>
  <c r="AF2" i="6"/>
  <c r="AE2" i="6"/>
  <c r="AD2" i="6"/>
  <c r="AC2" i="6"/>
  <c r="AB2" i="6"/>
  <c r="AA2" i="6"/>
  <c r="Z2" i="6"/>
  <c r="Y2" i="6"/>
  <c r="X2" i="6"/>
  <c r="W2" i="6"/>
  <c r="V2" i="6"/>
  <c r="U2" i="6"/>
  <c r="T2" i="6"/>
  <c r="S2" i="6"/>
  <c r="R2" i="6"/>
  <c r="Q2" i="6"/>
  <c r="P2" i="6"/>
  <c r="O2" i="6"/>
  <c r="N2" i="6"/>
  <c r="M2" i="6"/>
  <c r="L2" i="6"/>
  <c r="K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6" i="5"/>
  <c r="A109" i="5" s="1"/>
  <c r="B16" i="5" s="1"/>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E89" i="5"/>
  <c r="E90" i="5" s="1"/>
  <c r="M83" i="5"/>
  <c r="L83" i="5"/>
  <c r="K83" i="5"/>
  <c r="J83" i="5"/>
  <c r="I83" i="5"/>
  <c r="H83" i="5"/>
  <c r="G83" i="5"/>
  <c r="F83" i="5"/>
  <c r="E83" i="5"/>
  <c r="D83" i="5"/>
  <c r="B83" i="5"/>
  <c r="M82" i="5"/>
  <c r="L82" i="5"/>
  <c r="K82" i="5"/>
  <c r="J82" i="5"/>
  <c r="I82" i="5"/>
  <c r="H82" i="5"/>
  <c r="G82" i="5"/>
  <c r="F82" i="5"/>
  <c r="E82" i="5"/>
  <c r="D82" i="5"/>
  <c r="D89" i="5" s="1"/>
  <c r="D90" i="5" s="1"/>
  <c r="B82" i="5"/>
  <c r="M81" i="5"/>
  <c r="L81" i="5"/>
  <c r="K81" i="5"/>
  <c r="I81" i="5"/>
  <c r="J81" i="5" s="1"/>
  <c r="B10" i="5" s="1"/>
  <c r="H81" i="5"/>
  <c r="G81" i="5"/>
  <c r="F81" i="5"/>
  <c r="E81" i="5"/>
  <c r="D81" i="5"/>
  <c r="B81" i="5"/>
  <c r="M80" i="5"/>
  <c r="L80" i="5"/>
  <c r="K80" i="5"/>
  <c r="J80" i="5"/>
  <c r="I80" i="5"/>
  <c r="H80" i="5"/>
  <c r="G80" i="5"/>
  <c r="F80" i="5"/>
  <c r="E80" i="5"/>
  <c r="D80" i="5"/>
  <c r="B80" i="5"/>
  <c r="M79" i="5"/>
  <c r="L79" i="5"/>
  <c r="K79" i="5"/>
  <c r="J79" i="5"/>
  <c r="I79" i="5"/>
  <c r="H79" i="5"/>
  <c r="G79" i="5"/>
  <c r="F79" i="5"/>
  <c r="E79" i="5"/>
  <c r="D79" i="5"/>
  <c r="B79" i="5"/>
  <c r="M78" i="5"/>
  <c r="L78" i="5"/>
  <c r="K78" i="5"/>
  <c r="J78" i="5"/>
  <c r="I78" i="5"/>
  <c r="H78" i="5"/>
  <c r="G78" i="5"/>
  <c r="F78" i="5"/>
  <c r="E78" i="5"/>
  <c r="D78" i="5"/>
  <c r="B78" i="5"/>
  <c r="M77" i="5"/>
  <c r="L77" i="5"/>
  <c r="K77" i="5"/>
  <c r="I77" i="5"/>
  <c r="J77" i="5" s="1"/>
  <c r="B11" i="5" s="1"/>
  <c r="H77" i="5"/>
  <c r="G77" i="5"/>
  <c r="F77" i="5"/>
  <c r="E77" i="5"/>
  <c r="D77" i="5"/>
  <c r="B77" i="5"/>
  <c r="M76" i="5"/>
  <c r="L76" i="5"/>
  <c r="K76" i="5"/>
  <c r="I76" i="5"/>
  <c r="J76" i="5" s="1"/>
  <c r="B9" i="5" s="1"/>
  <c r="H76" i="5"/>
  <c r="G76" i="5"/>
  <c r="F76" i="5"/>
  <c r="E76" i="5"/>
  <c r="D76" i="5"/>
  <c r="C89" i="5" s="1"/>
  <c r="C90" i="5" s="1"/>
  <c r="B76" i="5"/>
  <c r="M75" i="5"/>
  <c r="L75" i="5"/>
  <c r="K75" i="5"/>
  <c r="J75" i="5"/>
  <c r="I75" i="5"/>
  <c r="H75" i="5"/>
  <c r="G75" i="5"/>
  <c r="F75" i="5"/>
  <c r="E75" i="5"/>
  <c r="D75" i="5"/>
  <c r="B89" i="5" s="1"/>
  <c r="B90" i="5" s="1"/>
  <c r="B75" i="5"/>
  <c r="M74" i="5"/>
  <c r="L74" i="5"/>
  <c r="K74" i="5"/>
  <c r="J74" i="5"/>
  <c r="I74" i="5"/>
  <c r="H74" i="5"/>
  <c r="G74" i="5"/>
  <c r="F74" i="5"/>
  <c r="E74" i="5"/>
  <c r="D74" i="5"/>
  <c r="A89" i="5" s="1"/>
  <c r="A90" i="5" s="1"/>
  <c r="B74" i="5"/>
  <c r="D68" i="5"/>
  <c r="C68" i="5"/>
  <c r="B68" i="5"/>
  <c r="A68" i="5"/>
  <c r="M65" i="5"/>
  <c r="L65" i="5"/>
  <c r="K65" i="5"/>
  <c r="I65" i="5"/>
  <c r="J65" i="5" s="1"/>
  <c r="H65" i="5"/>
  <c r="G65" i="5"/>
  <c r="F65" i="5"/>
  <c r="E65" i="5"/>
  <c r="D65" i="5"/>
  <c r="B65" i="5"/>
  <c r="M64" i="5"/>
  <c r="L64" i="5"/>
  <c r="K64" i="5"/>
  <c r="I64" i="5"/>
  <c r="J64" i="5" s="1"/>
  <c r="H64" i="5"/>
  <c r="G64" i="5"/>
  <c r="F64" i="5"/>
  <c r="E64" i="5"/>
  <c r="D64" i="5"/>
  <c r="B64" i="5"/>
  <c r="M63" i="5"/>
  <c r="L63" i="5"/>
  <c r="K63" i="5"/>
  <c r="J63" i="5"/>
  <c r="I63" i="5"/>
  <c r="H63" i="5"/>
  <c r="G63" i="5"/>
  <c r="F63" i="5"/>
  <c r="E63" i="5"/>
  <c r="D63" i="5"/>
  <c r="B63" i="5"/>
  <c r="M62" i="5"/>
  <c r="L62" i="5"/>
  <c r="K62" i="5"/>
  <c r="J62" i="5"/>
  <c r="I62" i="5"/>
  <c r="H62" i="5"/>
  <c r="G62" i="5"/>
  <c r="F62" i="5"/>
  <c r="E62" i="5"/>
  <c r="D62" i="5"/>
  <c r="B62" i="5"/>
  <c r="M61" i="5"/>
  <c r="L61" i="5"/>
  <c r="K61" i="5"/>
  <c r="I61" i="5"/>
  <c r="J61" i="5" s="1"/>
  <c r="H61" i="5"/>
  <c r="G61" i="5"/>
  <c r="F61" i="5"/>
  <c r="E61" i="5"/>
  <c r="D61" i="5"/>
  <c r="B61" i="5"/>
  <c r="B55" i="5"/>
  <c r="A55" i="5"/>
  <c r="F51" i="5"/>
  <c r="E51" i="5"/>
  <c r="D51" i="5"/>
  <c r="B51" i="5"/>
  <c r="F50" i="5"/>
  <c r="E50" i="5"/>
  <c r="D50" i="5"/>
  <c r="B50" i="5"/>
  <c r="F49" i="5"/>
  <c r="E49" i="5"/>
  <c r="D49" i="5"/>
  <c r="D43" i="5" s="1"/>
  <c r="G43" i="5" s="1"/>
  <c r="B49" i="5"/>
  <c r="M44" i="5"/>
  <c r="L44" i="5"/>
  <c r="K44" i="5"/>
  <c r="I44" i="5"/>
  <c r="H44" i="5"/>
  <c r="G44" i="5"/>
  <c r="F44" i="5"/>
  <c r="E44" i="5"/>
  <c r="D44" i="5"/>
  <c r="B44" i="5"/>
  <c r="M43" i="5"/>
  <c r="L43" i="5"/>
  <c r="K43" i="5"/>
  <c r="I43" i="5"/>
  <c r="H43" i="5"/>
  <c r="F43" i="5"/>
  <c r="E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H31" i="5"/>
  <c r="G31" i="5"/>
  <c r="I31" i="5" s="1"/>
  <c r="F31" i="5"/>
  <c r="E31" i="5"/>
  <c r="D31" i="5"/>
  <c r="B31" i="5"/>
  <c r="M30" i="5"/>
  <c r="L30" i="5"/>
  <c r="K30" i="5"/>
  <c r="H30" i="5"/>
  <c r="G30" i="5"/>
  <c r="I30" i="5" s="1"/>
  <c r="F30" i="5"/>
  <c r="E30" i="5"/>
  <c r="D30" i="5"/>
  <c r="B30" i="5"/>
  <c r="M29" i="5"/>
  <c r="L29" i="5"/>
  <c r="K29" i="5"/>
  <c r="H29" i="5"/>
  <c r="G29" i="5"/>
  <c r="I29" i="5" s="1"/>
  <c r="F29" i="5"/>
  <c r="E29" i="5"/>
  <c r="D29" i="5"/>
  <c r="B29" i="5"/>
  <c r="M28" i="5"/>
  <c r="L28" i="5"/>
  <c r="K28" i="5"/>
  <c r="I28" i="5"/>
  <c r="J41" i="5" s="1"/>
  <c r="H28" i="5"/>
  <c r="G28" i="5"/>
  <c r="F28" i="5"/>
  <c r="E28" i="5"/>
  <c r="D28" i="5"/>
  <c r="B28" i="5"/>
  <c r="M27" i="5"/>
  <c r="L27" i="5"/>
  <c r="K27" i="5"/>
  <c r="H27" i="5"/>
  <c r="G27" i="5"/>
  <c r="I27" i="5" s="1"/>
  <c r="F27" i="5"/>
  <c r="E27" i="5"/>
  <c r="D27" i="5"/>
  <c r="B27" i="5"/>
  <c r="B18" i="5"/>
  <c r="B17" i="5"/>
  <c r="B12" i="5"/>
  <c r="B6" i="5"/>
  <c r="P120" i="4"/>
  <c r="N98" i="4"/>
  <c r="N94" i="4"/>
  <c r="N90" i="4"/>
  <c r="N68" i="4"/>
  <c r="N63" i="4"/>
  <c r="N59" i="4"/>
  <c r="N55" i="4"/>
  <c r="N21" i="4"/>
  <c r="N17" i="4"/>
  <c r="N13" i="4"/>
  <c r="P62" i="3"/>
  <c r="P41" i="2"/>
  <c r="AF62" i="14" l="1"/>
  <c r="AF60" i="14"/>
  <c r="AF58" i="14"/>
  <c r="AF56" i="14"/>
  <c r="AF54" i="14"/>
  <c r="AF52" i="14"/>
  <c r="AF50" i="14"/>
  <c r="AF48" i="14"/>
  <c r="AF46" i="14"/>
  <c r="AF44" i="14"/>
  <c r="AF42" i="14"/>
  <c r="AF40" i="14"/>
  <c r="AF38" i="14"/>
  <c r="AF36" i="14"/>
  <c r="AF34" i="14"/>
  <c r="AF32" i="14"/>
  <c r="AG30" i="14"/>
  <c r="AG29" i="14"/>
  <c r="AG28" i="14"/>
  <c r="AG27" i="14"/>
  <c r="AG26" i="14"/>
  <c r="AG25" i="14"/>
  <c r="AF22" i="14"/>
  <c r="AG19" i="14"/>
  <c r="AF18" i="14"/>
  <c r="AF51" i="14"/>
  <c r="AF49" i="14"/>
  <c r="AF47" i="14"/>
  <c r="AF45" i="14"/>
  <c r="AF43" i="14"/>
  <c r="AF41" i="14"/>
  <c r="AF39" i="14"/>
  <c r="AF37" i="14"/>
  <c r="AF35" i="14"/>
  <c r="AF33" i="14"/>
  <c r="AF31" i="14"/>
  <c r="AG20" i="14"/>
  <c r="AF19" i="14"/>
  <c r="AG24" i="14"/>
  <c r="AG18" i="14"/>
  <c r="AF23" i="14"/>
  <c r="AG22" i="14"/>
  <c r="AE20" i="14"/>
  <c r="AH19" i="14"/>
  <c r="AF21" i="14"/>
  <c r="O4" i="14"/>
  <c r="AD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E61" i="14"/>
  <c r="AE59" i="14"/>
  <c r="AE57" i="14"/>
  <c r="AE55" i="14"/>
  <c r="AE53" i="14"/>
  <c r="AE51" i="14"/>
  <c r="AE49" i="14"/>
  <c r="AE47" i="14"/>
  <c r="AE45" i="14"/>
  <c r="AE43" i="14"/>
  <c r="AE41" i="14"/>
  <c r="AE39" i="14"/>
  <c r="AE37" i="14"/>
  <c r="AE35" i="14"/>
  <c r="AE33" i="14"/>
  <c r="AE31" i="14"/>
  <c r="AD30" i="14"/>
  <c r="AD29" i="14"/>
  <c r="AD28" i="14"/>
  <c r="AD27" i="14"/>
  <c r="AD26" i="14"/>
  <c r="AD25" i="14"/>
  <c r="AD24" i="14"/>
  <c r="AD22" i="14"/>
  <c r="AE19" i="14"/>
  <c r="AD18" i="14"/>
  <c r="AE94" i="14"/>
  <c r="AE93" i="14"/>
  <c r="AE92" i="14"/>
  <c r="AE91" i="14"/>
  <c r="AE90" i="14"/>
  <c r="AE89" i="14"/>
  <c r="AE88" i="14"/>
  <c r="AE87" i="14"/>
  <c r="AE86" i="14"/>
  <c r="AE85" i="14"/>
  <c r="AE84" i="14"/>
  <c r="AE83" i="14"/>
  <c r="AE82" i="14"/>
  <c r="AE81" i="14"/>
  <c r="AE80" i="14"/>
  <c r="AE79" i="14"/>
  <c r="AE78" i="14"/>
  <c r="AE77" i="14"/>
  <c r="AE76" i="14"/>
  <c r="AE75" i="14"/>
  <c r="AE74" i="14"/>
  <c r="AE73" i="14"/>
  <c r="AE72" i="14"/>
  <c r="AE71" i="14"/>
  <c r="AE70" i="14"/>
  <c r="AE69" i="14"/>
  <c r="AE68" i="14"/>
  <c r="AE67" i="14"/>
  <c r="AE66" i="14"/>
  <c r="AE65" i="14"/>
  <c r="AE64" i="14"/>
  <c r="AE63" i="14"/>
  <c r="AE62" i="14"/>
  <c r="AE60" i="14"/>
  <c r="AE58" i="14"/>
  <c r="AE56" i="14"/>
  <c r="AE54" i="14"/>
  <c r="AE52" i="14"/>
  <c r="AE50" i="14"/>
  <c r="AE48" i="14"/>
  <c r="AE46" i="14"/>
  <c r="AE44" i="14"/>
  <c r="AE42" i="14"/>
  <c r="AE40" i="14"/>
  <c r="AE38" i="14"/>
  <c r="AE36" i="14"/>
  <c r="AE34" i="14"/>
  <c r="AE32" i="14"/>
  <c r="AE23" i="14"/>
  <c r="AE21" i="14"/>
  <c r="AD20" i="14"/>
  <c r="AE30" i="14"/>
  <c r="AE29" i="14"/>
  <c r="AE28" i="14"/>
  <c r="AE27" i="14"/>
  <c r="AE26" i="14"/>
  <c r="AE25" i="14"/>
  <c r="AE24" i="14"/>
  <c r="AD23" i="14"/>
  <c r="AE22" i="14"/>
  <c r="AD21" i="14"/>
  <c r="AE18" i="14"/>
  <c r="AD19" i="14"/>
  <c r="O97" i="14"/>
  <c r="O24" i="14"/>
  <c r="O22" i="14"/>
  <c r="O18" i="14"/>
  <c r="O13" i="14"/>
  <c r="O9" i="14"/>
  <c r="O5" i="14"/>
  <c r="O96" i="14"/>
  <c r="O61" i="14"/>
  <c r="O59" i="14"/>
  <c r="O57" i="14"/>
  <c r="O55" i="14"/>
  <c r="O53" i="14"/>
  <c r="O51" i="14"/>
  <c r="O49" i="14"/>
  <c r="O47" i="14"/>
  <c r="O45" i="14"/>
  <c r="O43" i="14"/>
  <c r="O41" i="14"/>
  <c r="O39" i="14"/>
  <c r="O37" i="14"/>
  <c r="O35" i="14"/>
  <c r="O33" i="14"/>
  <c r="O31" i="14"/>
  <c r="O30" i="14"/>
  <c r="O29" i="14"/>
  <c r="O28" i="14"/>
  <c r="O27" i="14"/>
  <c r="O26" i="14"/>
  <c r="O95" i="14"/>
  <c r="O94" i="14"/>
  <c r="O93" i="14"/>
  <c r="O92" i="14"/>
  <c r="O91" i="14"/>
  <c r="O90" i="14"/>
  <c r="O89" i="14"/>
  <c r="O88" i="14"/>
  <c r="O87" i="14"/>
  <c r="O86" i="14"/>
  <c r="O85" i="14"/>
  <c r="O84" i="14"/>
  <c r="O83" i="14"/>
  <c r="O82" i="14"/>
  <c r="O81" i="14"/>
  <c r="O80" i="14"/>
  <c r="O79" i="14"/>
  <c r="O78" i="14"/>
  <c r="O77" i="14"/>
  <c r="O76" i="14"/>
  <c r="O75" i="14"/>
  <c r="O74" i="14"/>
  <c r="O73" i="14"/>
  <c r="O72" i="14"/>
  <c r="O71" i="14"/>
  <c r="O70" i="14"/>
  <c r="O69" i="14"/>
  <c r="O68" i="14"/>
  <c r="O67" i="14"/>
  <c r="O66" i="14"/>
  <c r="O65" i="14"/>
  <c r="O64" i="14"/>
  <c r="O63" i="14"/>
  <c r="O20" i="14"/>
  <c r="O15" i="14"/>
  <c r="O11" i="14"/>
  <c r="O7" i="14"/>
  <c r="O3" i="14"/>
  <c r="O62" i="14"/>
  <c r="O60" i="14"/>
  <c r="O58" i="14"/>
  <c r="O56" i="14"/>
  <c r="O54" i="14"/>
  <c r="O52" i="14"/>
  <c r="O50" i="14"/>
  <c r="O48" i="14"/>
  <c r="O46" i="14"/>
  <c r="O44" i="14"/>
  <c r="O42" i="14"/>
  <c r="O40" i="14"/>
  <c r="O38" i="14"/>
  <c r="O36" i="14"/>
  <c r="O34" i="14"/>
  <c r="O32" i="14"/>
  <c r="O21" i="14"/>
  <c r="O10" i="14"/>
  <c r="AG61" i="14"/>
  <c r="O23" i="14"/>
  <c r="L11" i="14"/>
  <c r="M11" i="14" s="1"/>
  <c r="L3" i="14"/>
  <c r="M3" i="14" s="1"/>
  <c r="L58" i="14"/>
  <c r="M58" i="14" s="1"/>
  <c r="L50" i="14"/>
  <c r="M50" i="14" s="1"/>
  <c r="L42" i="14"/>
  <c r="M42" i="14" s="1"/>
  <c r="L34" i="14"/>
  <c r="M34" i="14" s="1"/>
  <c r="L13" i="14"/>
  <c r="M13" i="14" s="1"/>
  <c r="L5" i="14"/>
  <c r="M5" i="14" s="1"/>
  <c r="L93" i="14"/>
  <c r="M93" i="14" s="1"/>
  <c r="L89" i="14"/>
  <c r="M89" i="14" s="1"/>
  <c r="L85" i="14"/>
  <c r="M85" i="14" s="1"/>
  <c r="L81" i="14"/>
  <c r="M81" i="14" s="1"/>
  <c r="L77" i="14"/>
  <c r="M77" i="14" s="1"/>
  <c r="L73" i="14"/>
  <c r="M73" i="14" s="1"/>
  <c r="L69" i="14"/>
  <c r="M69" i="14" s="1"/>
  <c r="L65" i="14"/>
  <c r="M65" i="14" s="1"/>
  <c r="L59" i="14"/>
  <c r="M59" i="14" s="1"/>
  <c r="L51" i="14"/>
  <c r="M51" i="14" s="1"/>
  <c r="L43" i="14"/>
  <c r="M43" i="14" s="1"/>
  <c r="L35" i="14"/>
  <c r="M35" i="14" s="1"/>
  <c r="L29" i="14"/>
  <c r="M29" i="14" s="1"/>
  <c r="L25" i="14"/>
  <c r="M25" i="14" s="1"/>
  <c r="L17" i="14"/>
  <c r="M17" i="14" s="1"/>
  <c r="N2" i="14"/>
  <c r="O2" i="14" s="1"/>
  <c r="O8" i="14"/>
  <c r="O16" i="14"/>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A98" i="14"/>
  <c r="AH30" i="14"/>
  <c r="AH29" i="14"/>
  <c r="AH28" i="14"/>
  <c r="AH27" i="14"/>
  <c r="AH26" i="14"/>
  <c r="AH25" i="14"/>
  <c r="AH24" i="14"/>
  <c r="AH22" i="14"/>
  <c r="AI19" i="14"/>
  <c r="AH18" i="14"/>
  <c r="AI61" i="14"/>
  <c r="AI59" i="14"/>
  <c r="AI57" i="14"/>
  <c r="AI55" i="14"/>
  <c r="AI53" i="14"/>
  <c r="AI51" i="14"/>
  <c r="AI49" i="14"/>
  <c r="AI47" i="14"/>
  <c r="AI45" i="14"/>
  <c r="AI43" i="14"/>
  <c r="AI41" i="14"/>
  <c r="AI39" i="14"/>
  <c r="AI37" i="14"/>
  <c r="AI35" i="14"/>
  <c r="AI33" i="14"/>
  <c r="AI31" i="14"/>
  <c r="AI23" i="14"/>
  <c r="AI21" i="14"/>
  <c r="AH20" i="14"/>
  <c r="AI94" i="14"/>
  <c r="AI93" i="14"/>
  <c r="AI92" i="14"/>
  <c r="AI91" i="14"/>
  <c r="AI90" i="14"/>
  <c r="AI89" i="14"/>
  <c r="AI88" i="14"/>
  <c r="AI87" i="14"/>
  <c r="AI86" i="14"/>
  <c r="AI85" i="14"/>
  <c r="AI84" i="14"/>
  <c r="AI83" i="14"/>
  <c r="AI82" i="14"/>
  <c r="AI81" i="14"/>
  <c r="AI80" i="14"/>
  <c r="AI79" i="14"/>
  <c r="AI78" i="14"/>
  <c r="AI77" i="14"/>
  <c r="AI76" i="14"/>
  <c r="AI75" i="14"/>
  <c r="AI74" i="14"/>
  <c r="AI73" i="14"/>
  <c r="AI72" i="14"/>
  <c r="AI71" i="14"/>
  <c r="AI70" i="14"/>
  <c r="AI69" i="14"/>
  <c r="AI68" i="14"/>
  <c r="AI67" i="14"/>
  <c r="AI66" i="14"/>
  <c r="AI65" i="14"/>
  <c r="AI64" i="14"/>
  <c r="AI63" i="14"/>
  <c r="AI62" i="14"/>
  <c r="AI60" i="14"/>
  <c r="AI58" i="14"/>
  <c r="AI56" i="14"/>
  <c r="AI54" i="14"/>
  <c r="AI52" i="14"/>
  <c r="AI50" i="14"/>
  <c r="AI48" i="14"/>
  <c r="AI46" i="14"/>
  <c r="AI44" i="14"/>
  <c r="AI42" i="14"/>
  <c r="AI40" i="14"/>
  <c r="AI38" i="14"/>
  <c r="AI36" i="14"/>
  <c r="AI34" i="14"/>
  <c r="AI32" i="14"/>
  <c r="AI30" i="14"/>
  <c r="AI29" i="14"/>
  <c r="AI28" i="14"/>
  <c r="AI27" i="14"/>
  <c r="AI26" i="14"/>
  <c r="AI25" i="14"/>
  <c r="AI24" i="14"/>
  <c r="AH23" i="14"/>
  <c r="AI22" i="14"/>
  <c r="AH21" i="14"/>
  <c r="AI18" i="14"/>
  <c r="O17" i="14"/>
  <c r="AI20" i="14"/>
  <c r="L21" i="14"/>
  <c r="M21" i="14" s="1"/>
  <c r="K2" i="14"/>
  <c r="L15" i="14" s="1"/>
  <c r="M15" i="14" s="1"/>
  <c r="L4" i="14"/>
  <c r="M4" i="14" s="1"/>
  <c r="O6" i="14"/>
  <c r="L12" i="14"/>
  <c r="M12" i="14" s="1"/>
  <c r="O14" i="14"/>
  <c r="O19" i="14"/>
  <c r="O25" i="14"/>
  <c r="AF53" i="14"/>
  <c r="AF55" i="14"/>
  <c r="AF57" i="14"/>
  <c r="AF59" i="14"/>
  <c r="AF61" i="14"/>
  <c r="AF24" i="14"/>
  <c r="AF25" i="14"/>
  <c r="AF26" i="14"/>
  <c r="AF27" i="14"/>
  <c r="AF28" i="14"/>
  <c r="AF29" i="14"/>
  <c r="AF30" i="14"/>
  <c r="AG31" i="14"/>
  <c r="AG33" i="14"/>
  <c r="AG35" i="14"/>
  <c r="AG37" i="14"/>
  <c r="AG39" i="14"/>
  <c r="AG41" i="14"/>
  <c r="AG43" i="14"/>
  <c r="AG45" i="14"/>
  <c r="AG47" i="14"/>
  <c r="AG49" i="14"/>
  <c r="AG51" i="14"/>
  <c r="AG53" i="14"/>
  <c r="AG55" i="14"/>
  <c r="AG57" i="14"/>
  <c r="AG59" i="14"/>
  <c r="AF94" i="14"/>
  <c r="AF93" i="14"/>
  <c r="AF92" i="14"/>
  <c r="AF91" i="14"/>
  <c r="AF90" i="14"/>
  <c r="AF89" i="14"/>
  <c r="AF88" i="14"/>
  <c r="AF87" i="14"/>
  <c r="AF86" i="14"/>
  <c r="AF85" i="14"/>
  <c r="AF84" i="14"/>
  <c r="AF83" i="14"/>
  <c r="AF82" i="14"/>
  <c r="AF81" i="14"/>
  <c r="AF80" i="14"/>
  <c r="AF79" i="14"/>
  <c r="AF78" i="14"/>
  <c r="AF77" i="14"/>
  <c r="AF76" i="14"/>
  <c r="AF75" i="14"/>
  <c r="AF74" i="14"/>
  <c r="AF73" i="14"/>
  <c r="AF72" i="14"/>
  <c r="AF71" i="14"/>
  <c r="AF70" i="14"/>
  <c r="AF69" i="14"/>
  <c r="AF68" i="14"/>
  <c r="AF67" i="14"/>
  <c r="AF66" i="14"/>
  <c r="AF65" i="14"/>
  <c r="AF64" i="14"/>
  <c r="AF63" i="14"/>
  <c r="AF20" i="14"/>
  <c r="AG21" i="14"/>
  <c r="AG23" i="14"/>
  <c r="AG32" i="14"/>
  <c r="AG34" i="14"/>
  <c r="AG36" i="14"/>
  <c r="AG38" i="14"/>
  <c r="AG40" i="14"/>
  <c r="AG42" i="14"/>
  <c r="AG44" i="14"/>
  <c r="AG46" i="14"/>
  <c r="AG48" i="14"/>
  <c r="AG50" i="14"/>
  <c r="AG52" i="14"/>
  <c r="AG54" i="14"/>
  <c r="AG56" i="14"/>
  <c r="AG58" i="14"/>
  <c r="AG60" i="14"/>
  <c r="AG62" i="14"/>
  <c r="AG63" i="14"/>
  <c r="AG64" i="14"/>
  <c r="AG65" i="14"/>
  <c r="AG66" i="14"/>
  <c r="AG67" i="14"/>
  <c r="AG68" i="14"/>
  <c r="AG69" i="14"/>
  <c r="AG70" i="14"/>
  <c r="AG71" i="14"/>
  <c r="AG72" i="14"/>
  <c r="AG73" i="14"/>
  <c r="AG74" i="14"/>
  <c r="AG75" i="14"/>
  <c r="AG76" i="14"/>
  <c r="AG77" i="14"/>
  <c r="AG78" i="14"/>
  <c r="AG79" i="14"/>
  <c r="AG80" i="14"/>
  <c r="AG81" i="14"/>
  <c r="AG82" i="14"/>
  <c r="AG83" i="14"/>
  <c r="AG84" i="14"/>
  <c r="AG85" i="14"/>
  <c r="AG86" i="14"/>
  <c r="AG87" i="14"/>
  <c r="AG88" i="14"/>
  <c r="AG89" i="14"/>
  <c r="AG90" i="14"/>
  <c r="AG91" i="14"/>
  <c r="AG92" i="14"/>
  <c r="AG93" i="14"/>
  <c r="AG94" i="14"/>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G51" i="11"/>
  <c r="F16" i="10"/>
  <c r="B27" i="10" s="1"/>
  <c r="F17" i="10"/>
  <c r="F13" i="10"/>
  <c r="B24" i="10" s="1"/>
  <c r="F14" i="10"/>
  <c r="B25" i="10" s="1"/>
  <c r="F15" i="10"/>
  <c r="B26" i="10" s="1"/>
  <c r="H14" i="10"/>
  <c r="I19" i="10"/>
  <c r="K14" i="10" s="1"/>
  <c r="H15" i="10"/>
  <c r="H16" i="10"/>
  <c r="H17" i="10"/>
  <c r="J17" i="10" s="1"/>
  <c r="H13" i="10"/>
  <c r="K17" i="10"/>
  <c r="I13" i="10"/>
  <c r="K13" i="10" s="1"/>
  <c r="N5" i="6"/>
  <c r="R5" i="6"/>
  <c r="V5" i="6"/>
  <c r="Z5" i="6"/>
  <c r="AD5" i="6"/>
  <c r="AH5" i="6"/>
  <c r="AL5" i="6"/>
  <c r="J5" i="6"/>
  <c r="G21" i="6"/>
  <c r="G20" i="6"/>
  <c r="G19" i="6"/>
  <c r="G18" i="6"/>
  <c r="G17" i="6"/>
  <c r="G14" i="6"/>
  <c r="G13" i="6"/>
  <c r="G12" i="6"/>
  <c r="G11" i="6"/>
  <c r="G10" i="6"/>
  <c r="G9" i="6"/>
  <c r="AK5" i="6"/>
  <c r="AG5" i="6"/>
  <c r="AC5" i="6"/>
  <c r="Y5" i="6"/>
  <c r="U5" i="6"/>
  <c r="Q5" i="6"/>
  <c r="M5" i="6"/>
  <c r="G16" i="6"/>
  <c r="AJ5" i="6"/>
  <c r="AF5" i="6"/>
  <c r="AB5" i="6"/>
  <c r="X5" i="6"/>
  <c r="T5" i="6"/>
  <c r="P5" i="6"/>
  <c r="L5" i="6"/>
  <c r="O5" i="6"/>
  <c r="S5" i="6"/>
  <c r="W5" i="6"/>
  <c r="AA5" i="6"/>
  <c r="AE5" i="6"/>
  <c r="AI5" i="6"/>
  <c r="E9" i="6"/>
  <c r="J9" i="6" s="1"/>
  <c r="E13" i="6"/>
  <c r="J13" i="6" s="1"/>
  <c r="L4" i="6"/>
  <c r="T4" i="6"/>
  <c r="X4" i="6"/>
  <c r="AB4" i="6"/>
  <c r="AJ4" i="6"/>
  <c r="E10" i="6"/>
  <c r="E11" i="6"/>
  <c r="J11" i="6" s="1"/>
  <c r="J2" i="6"/>
  <c r="K5" i="6"/>
  <c r="H15" i="6"/>
  <c r="F804" i="6"/>
  <c r="F803" i="6"/>
  <c r="F802" i="6"/>
  <c r="F801" i="6"/>
  <c r="F800" i="6"/>
  <c r="F799" i="6"/>
  <c r="F798" i="6"/>
  <c r="F797" i="6"/>
  <c r="F796" i="6"/>
  <c r="F795" i="6"/>
  <c r="F794" i="6"/>
  <c r="E800" i="6"/>
  <c r="E798" i="6"/>
  <c r="E796" i="6"/>
  <c r="E794" i="6"/>
  <c r="E804" i="6"/>
  <c r="E801" i="6"/>
  <c r="E802" i="6"/>
  <c r="E797" i="6"/>
  <c r="E795" i="6"/>
  <c r="F793" i="6"/>
  <c r="F792" i="6"/>
  <c r="F791" i="6"/>
  <c r="F790" i="6"/>
  <c r="F789" i="6"/>
  <c r="E799" i="6"/>
  <c r="E792" i="6"/>
  <c r="E790" i="6"/>
  <c r="E788" i="6"/>
  <c r="E787" i="6"/>
  <c r="E803" i="6"/>
  <c r="E793" i="6"/>
  <c r="E791" i="6"/>
  <c r="E789" i="6"/>
  <c r="F787" i="6"/>
  <c r="E785" i="6"/>
  <c r="E783" i="6"/>
  <c r="E781" i="6"/>
  <c r="E779" i="6"/>
  <c r="E777" i="6"/>
  <c r="F786" i="6"/>
  <c r="F784" i="6"/>
  <c r="F782" i="6"/>
  <c r="F780" i="6"/>
  <c r="F778" i="6"/>
  <c r="E786" i="6"/>
  <c r="E784" i="6"/>
  <c r="E782" i="6"/>
  <c r="E780" i="6"/>
  <c r="E778" i="6"/>
  <c r="E776" i="6"/>
  <c r="F788" i="6"/>
  <c r="E775" i="6"/>
  <c r="E773" i="6"/>
  <c r="E771" i="6"/>
  <c r="E769" i="6"/>
  <c r="F781" i="6"/>
  <c r="F777" i="6"/>
  <c r="F774" i="6"/>
  <c r="F772" i="6"/>
  <c r="F770" i="6"/>
  <c r="F768" i="6"/>
  <c r="F785" i="6"/>
  <c r="F783" i="6"/>
  <c r="F776" i="6"/>
  <c r="E774" i="6"/>
  <c r="E772" i="6"/>
  <c r="E770" i="6"/>
  <c r="E768" i="6"/>
  <c r="F767" i="6"/>
  <c r="F766" i="6"/>
  <c r="F765" i="6"/>
  <c r="F764" i="6"/>
  <c r="F763" i="6"/>
  <c r="F762" i="6"/>
  <c r="F761" i="6"/>
  <c r="F760" i="6"/>
  <c r="F759" i="6"/>
  <c r="F775" i="6"/>
  <c r="F773" i="6"/>
  <c r="F771" i="6"/>
  <c r="F769" i="6"/>
  <c r="F758" i="6"/>
  <c r="F757" i="6"/>
  <c r="F756" i="6"/>
  <c r="F755" i="6"/>
  <c r="F754" i="6"/>
  <c r="F753" i="6"/>
  <c r="F752" i="6"/>
  <c r="F751" i="6"/>
  <c r="F750" i="6"/>
  <c r="F749" i="6"/>
  <c r="F748" i="6"/>
  <c r="F747" i="6"/>
  <c r="F746" i="6"/>
  <c r="F745" i="6"/>
  <c r="F744" i="6"/>
  <c r="F743" i="6"/>
  <c r="F742" i="6"/>
  <c r="F741" i="6"/>
  <c r="F740" i="6"/>
  <c r="F739" i="6"/>
  <c r="F738" i="6"/>
  <c r="F737" i="6"/>
  <c r="F736" i="6"/>
  <c r="F735" i="6"/>
  <c r="F779" i="6"/>
  <c r="E758" i="6"/>
  <c r="E757" i="6"/>
  <c r="E756" i="6"/>
  <c r="E767" i="6"/>
  <c r="E766" i="6"/>
  <c r="E765" i="6"/>
  <c r="E764" i="6"/>
  <c r="E763" i="6"/>
  <c r="E762" i="6"/>
  <c r="E761" i="6"/>
  <c r="E760" i="6"/>
  <c r="E759" i="6"/>
  <c r="E755" i="6"/>
  <c r="E754" i="6"/>
  <c r="E753" i="6"/>
  <c r="E752" i="6"/>
  <c r="E751" i="6"/>
  <c r="E750" i="6"/>
  <c r="E749" i="6"/>
  <c r="E748" i="6"/>
  <c r="E747" i="6"/>
  <c r="E746" i="6"/>
  <c r="E745" i="6"/>
  <c r="E744" i="6"/>
  <c r="E743" i="6"/>
  <c r="E742" i="6"/>
  <c r="E741" i="6"/>
  <c r="E740" i="6"/>
  <c r="E739" i="6"/>
  <c r="E738" i="6"/>
  <c r="E737" i="6"/>
  <c r="E736" i="6"/>
  <c r="E735" i="6"/>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E733" i="6"/>
  <c r="E731" i="6"/>
  <c r="E729" i="6"/>
  <c r="E728" i="6"/>
  <c r="E734" i="6"/>
  <c r="E732" i="6"/>
  <c r="E730" i="6"/>
  <c r="E727" i="6"/>
  <c r="E726" i="6"/>
  <c r="E725" i="6"/>
  <c r="E724" i="6"/>
  <c r="E723" i="6"/>
  <c r="E722" i="6"/>
  <c r="E721" i="6"/>
  <c r="E720" i="6"/>
  <c r="E719" i="6"/>
  <c r="E718" i="6"/>
  <c r="E717" i="6"/>
  <c r="E716" i="6"/>
  <c r="E715" i="6"/>
  <c r="E714" i="6"/>
  <c r="E713" i="6"/>
  <c r="E712" i="6"/>
  <c r="E711" i="6"/>
  <c r="E710" i="6"/>
  <c r="E709" i="6"/>
  <c r="E708" i="6"/>
  <c r="E707" i="6"/>
  <c r="E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E705" i="6"/>
  <c r="E704" i="6"/>
  <c r="E703" i="6"/>
  <c r="E702" i="6"/>
  <c r="E701" i="6"/>
  <c r="E700" i="6"/>
  <c r="E699" i="6"/>
  <c r="E698" i="6"/>
  <c r="E697" i="6"/>
  <c r="E696" i="6"/>
  <c r="E695" i="6"/>
  <c r="E694" i="6"/>
  <c r="E693" i="6"/>
  <c r="E692" i="6"/>
  <c r="E691" i="6"/>
  <c r="E690" i="6"/>
  <c r="E689" i="6"/>
  <c r="E688" i="6"/>
  <c r="E687" i="6"/>
  <c r="E686" i="6"/>
  <c r="E685" i="6"/>
  <c r="E684" i="6"/>
  <c r="E683" i="6"/>
  <c r="E682" i="6"/>
  <c r="E681" i="6"/>
  <c r="E680" i="6"/>
  <c r="E679" i="6"/>
  <c r="E678" i="6"/>
  <c r="E677" i="6"/>
  <c r="E676" i="6"/>
  <c r="E675" i="6"/>
  <c r="E674" i="6"/>
  <c r="E673" i="6"/>
  <c r="E672" i="6"/>
  <c r="E671" i="6"/>
  <c r="E670" i="6"/>
  <c r="E669" i="6"/>
  <c r="E668" i="6"/>
  <c r="E667" i="6"/>
  <c r="E666" i="6"/>
  <c r="E665" i="6"/>
  <c r="E664" i="6"/>
  <c r="E663" i="6"/>
  <c r="E662" i="6"/>
  <c r="E661" i="6"/>
  <c r="E660" i="6"/>
  <c r="E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E658" i="6"/>
  <c r="E657" i="6"/>
  <c r="E656" i="6"/>
  <c r="E655" i="6"/>
  <c r="F620" i="6"/>
  <c r="F618" i="6"/>
  <c r="F616" i="6"/>
  <c r="F614" i="6"/>
  <c r="E654" i="6"/>
  <c r="E653" i="6"/>
  <c r="E652" i="6"/>
  <c r="E651" i="6"/>
  <c r="E650" i="6"/>
  <c r="E649" i="6"/>
  <c r="E648" i="6"/>
  <c r="E647" i="6"/>
  <c r="E646" i="6"/>
  <c r="E645" i="6"/>
  <c r="E644" i="6"/>
  <c r="E643" i="6"/>
  <c r="E642" i="6"/>
  <c r="E641" i="6"/>
  <c r="E640" i="6"/>
  <c r="E639" i="6"/>
  <c r="E638" i="6"/>
  <c r="E637" i="6"/>
  <c r="E636" i="6"/>
  <c r="E635" i="6"/>
  <c r="E634" i="6"/>
  <c r="E633" i="6"/>
  <c r="E632" i="6"/>
  <c r="E631" i="6"/>
  <c r="E630" i="6"/>
  <c r="E629" i="6"/>
  <c r="E628" i="6"/>
  <c r="E627" i="6"/>
  <c r="E626" i="6"/>
  <c r="E625" i="6"/>
  <c r="E624" i="6"/>
  <c r="E623" i="6"/>
  <c r="E622" i="6"/>
  <c r="E620" i="6"/>
  <c r="E618" i="6"/>
  <c r="E616" i="6"/>
  <c r="E614" i="6"/>
  <c r="F621" i="6"/>
  <c r="F619" i="6"/>
  <c r="F617" i="6"/>
  <c r="F615"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E621" i="6"/>
  <c r="E619" i="6"/>
  <c r="E617" i="6"/>
  <c r="E615" i="6"/>
  <c r="E613" i="6"/>
  <c r="E612" i="6"/>
  <c r="E611" i="6"/>
  <c r="E610" i="6"/>
  <c r="E609" i="6"/>
  <c r="E608" i="6"/>
  <c r="E607" i="6"/>
  <c r="E606" i="6"/>
  <c r="E605" i="6"/>
  <c r="E604" i="6"/>
  <c r="E603" i="6"/>
  <c r="E602" i="6"/>
  <c r="E601" i="6"/>
  <c r="E600" i="6"/>
  <c r="E599" i="6"/>
  <c r="E598" i="6"/>
  <c r="E597" i="6"/>
  <c r="E596" i="6"/>
  <c r="E595" i="6"/>
  <c r="E594" i="6"/>
  <c r="E593" i="6"/>
  <c r="E592" i="6"/>
  <c r="E591"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E545" i="6"/>
  <c r="E544" i="6"/>
  <c r="E543" i="6"/>
  <c r="E542" i="6"/>
  <c r="E541" i="6"/>
  <c r="F534" i="6"/>
  <c r="F532" i="6"/>
  <c r="F530" i="6"/>
  <c r="F528" i="6"/>
  <c r="F526" i="6"/>
  <c r="F524" i="6"/>
  <c r="F522" i="6"/>
  <c r="E534" i="6"/>
  <c r="E532" i="6"/>
  <c r="E530" i="6"/>
  <c r="E528" i="6"/>
  <c r="E526" i="6"/>
  <c r="E524" i="6"/>
  <c r="E522" i="6"/>
  <c r="F533" i="6"/>
  <c r="F531" i="6"/>
  <c r="F529" i="6"/>
  <c r="F527" i="6"/>
  <c r="F525" i="6"/>
  <c r="F523" i="6"/>
  <c r="F521" i="6"/>
  <c r="F520" i="6"/>
  <c r="F519" i="6"/>
  <c r="F518" i="6"/>
  <c r="E540" i="6"/>
  <c r="E538" i="6"/>
  <c r="E536" i="6"/>
  <c r="E531" i="6"/>
  <c r="E523" i="6"/>
  <c r="E529" i="6"/>
  <c r="E539" i="6"/>
  <c r="E537" i="6"/>
  <c r="E535" i="6"/>
  <c r="E527" i="6"/>
  <c r="E521" i="6"/>
  <c r="E520" i="6"/>
  <c r="E519" i="6"/>
  <c r="E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E533" i="6"/>
  <c r="E525" i="6"/>
  <c r="E517" i="6"/>
  <c r="E516" i="6"/>
  <c r="E515" i="6"/>
  <c r="E514" i="6"/>
  <c r="E513" i="6"/>
  <c r="E512" i="6"/>
  <c r="E511" i="6"/>
  <c r="E510" i="6"/>
  <c r="E509" i="6"/>
  <c r="E419" i="6"/>
  <c r="E508" i="6"/>
  <c r="E507" i="6"/>
  <c r="E506" i="6"/>
  <c r="E505" i="6"/>
  <c r="E504" i="6"/>
  <c r="E503" i="6"/>
  <c r="E502" i="6"/>
  <c r="E501" i="6"/>
  <c r="E500" i="6"/>
  <c r="E499" i="6"/>
  <c r="E498"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F419" i="6"/>
  <c r="F418" i="6"/>
  <c r="F417" i="6"/>
  <c r="F416" i="6"/>
  <c r="F415" i="6"/>
  <c r="F414" i="6"/>
  <c r="F413" i="6"/>
  <c r="F412" i="6"/>
  <c r="F411" i="6"/>
  <c r="F410" i="6"/>
  <c r="F409" i="6"/>
  <c r="F408" i="6"/>
  <c r="F407" i="6"/>
  <c r="F406" i="6"/>
  <c r="F405" i="6"/>
  <c r="E418" i="6"/>
  <c r="E417" i="6"/>
  <c r="E416" i="6"/>
  <c r="E415" i="6"/>
  <c r="E414" i="6"/>
  <c r="E413" i="6"/>
  <c r="E412" i="6"/>
  <c r="E411" i="6"/>
  <c r="E410" i="6"/>
  <c r="E409" i="6"/>
  <c r="E408" i="6"/>
  <c r="E407" i="6"/>
  <c r="E406" i="6"/>
  <c r="E405" i="6"/>
  <c r="F404" i="6"/>
  <c r="F402" i="6"/>
  <c r="E404" i="6"/>
  <c r="E402" i="6"/>
  <c r="F403"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E403"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5" i="6"/>
  <c r="E293" i="6"/>
  <c r="E291" i="6"/>
  <c r="E289" i="6"/>
  <c r="E287" i="6"/>
  <c r="E285" i="6"/>
  <c r="E283" i="6"/>
  <c r="E281" i="6"/>
  <c r="E279" i="6"/>
  <c r="E277" i="6"/>
  <c r="E275" i="6"/>
  <c r="E273" i="6"/>
  <c r="E271" i="6"/>
  <c r="E269" i="6"/>
  <c r="E267" i="6"/>
  <c r="E265" i="6"/>
  <c r="E263" i="6"/>
  <c r="E261" i="6"/>
  <c r="E259" i="6"/>
  <c r="E257" i="6"/>
  <c r="E255" i="6"/>
  <c r="E253" i="6"/>
  <c r="E251" i="6"/>
  <c r="E249" i="6"/>
  <c r="E247" i="6"/>
  <c r="E245" i="6"/>
  <c r="E243" i="6"/>
  <c r="E296" i="6"/>
  <c r="E294" i="6"/>
  <c r="E292" i="6"/>
  <c r="E290" i="6"/>
  <c r="E288" i="6"/>
  <c r="E286" i="6"/>
  <c r="E284" i="6"/>
  <c r="E282" i="6"/>
  <c r="E280" i="6"/>
  <c r="E278" i="6"/>
  <c r="E276" i="6"/>
  <c r="E274" i="6"/>
  <c r="E272" i="6"/>
  <c r="E270" i="6"/>
  <c r="E268" i="6"/>
  <c r="E266" i="6"/>
  <c r="E264" i="6"/>
  <c r="E262" i="6"/>
  <c r="E260" i="6"/>
  <c r="E258" i="6"/>
  <c r="E256" i="6"/>
  <c r="E254" i="6"/>
  <c r="E252" i="6"/>
  <c r="E250" i="6"/>
  <c r="E248" i="6"/>
  <c r="E246" i="6"/>
  <c r="E244" i="6"/>
  <c r="E239" i="6"/>
  <c r="E237" i="6"/>
  <c r="E235" i="6"/>
  <c r="E233" i="6"/>
  <c r="E231" i="6"/>
  <c r="E229" i="6"/>
  <c r="E227" i="6"/>
  <c r="E225" i="6"/>
  <c r="E223" i="6"/>
  <c r="E221" i="6"/>
  <c r="E219" i="6"/>
  <c r="E217" i="6"/>
  <c r="E215" i="6"/>
  <c r="E213" i="6"/>
  <c r="E211" i="6"/>
  <c r="E209"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F18" i="6"/>
  <c r="F17" i="6"/>
  <c r="F16" i="6"/>
  <c r="F15" i="6"/>
  <c r="E242" i="6"/>
  <c r="E241" i="6"/>
  <c r="E207" i="6"/>
  <c r="E206" i="6"/>
  <c r="E205" i="6"/>
  <c r="E204" i="6"/>
  <c r="E203" i="6"/>
  <c r="E202" i="6"/>
  <c r="E201" i="6"/>
  <c r="E200" i="6"/>
  <c r="E199" i="6"/>
  <c r="E198" i="6"/>
  <c r="E197" i="6"/>
  <c r="E196" i="6"/>
  <c r="E195" i="6"/>
  <c r="E194" i="6"/>
  <c r="E193" i="6"/>
  <c r="E192" i="6"/>
  <c r="E191" i="6"/>
  <c r="E190" i="6"/>
  <c r="E189" i="6"/>
  <c r="E188" i="6"/>
  <c r="E240" i="6"/>
  <c r="E238" i="6"/>
  <c r="E236" i="6"/>
  <c r="E234" i="6"/>
  <c r="E232" i="6"/>
  <c r="E230" i="6"/>
  <c r="E228" i="6"/>
  <c r="E226" i="6"/>
  <c r="E224" i="6"/>
  <c r="E222" i="6"/>
  <c r="E220" i="6"/>
  <c r="E218" i="6"/>
  <c r="E216" i="6"/>
  <c r="E214" i="6"/>
  <c r="E212" i="6"/>
  <c r="E210" i="6"/>
  <c r="E208" i="6"/>
  <c r="F9" i="6"/>
  <c r="F10" i="6"/>
  <c r="F11" i="6"/>
  <c r="F12" i="6"/>
  <c r="F13" i="6"/>
  <c r="F14"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H804" i="6"/>
  <c r="H803" i="6"/>
  <c r="H802" i="6"/>
  <c r="H801" i="6"/>
  <c r="H800" i="6"/>
  <c r="H799" i="6"/>
  <c r="G804" i="6"/>
  <c r="G803" i="6"/>
  <c r="G801" i="6"/>
  <c r="H797" i="6"/>
  <c r="H795" i="6"/>
  <c r="G802" i="6"/>
  <c r="G797" i="6"/>
  <c r="G795" i="6"/>
  <c r="G799" i="6"/>
  <c r="H798" i="6"/>
  <c r="H796" i="6"/>
  <c r="H794" i="6"/>
  <c r="G798" i="6"/>
  <c r="G794" i="6"/>
  <c r="H793" i="6"/>
  <c r="H791" i="6"/>
  <c r="H789" i="6"/>
  <c r="G793" i="6"/>
  <c r="G791" i="6"/>
  <c r="G789" i="6"/>
  <c r="H788" i="6"/>
  <c r="H787" i="6"/>
  <c r="H786" i="6"/>
  <c r="H785" i="6"/>
  <c r="H784" i="6"/>
  <c r="H783" i="6"/>
  <c r="H782" i="6"/>
  <c r="H781" i="6"/>
  <c r="H780" i="6"/>
  <c r="H779" i="6"/>
  <c r="H778" i="6"/>
  <c r="H777" i="6"/>
  <c r="H776" i="6"/>
  <c r="G800" i="6"/>
  <c r="G796" i="6"/>
  <c r="H792" i="6"/>
  <c r="H790" i="6"/>
  <c r="G788" i="6"/>
  <c r="G787" i="6"/>
  <c r="G786" i="6"/>
  <c r="G784" i="6"/>
  <c r="G782" i="6"/>
  <c r="G780" i="6"/>
  <c r="G778" i="6"/>
  <c r="G790" i="6"/>
  <c r="G785" i="6"/>
  <c r="G783" i="6"/>
  <c r="G781" i="6"/>
  <c r="G779" i="6"/>
  <c r="G777" i="6"/>
  <c r="H775" i="6"/>
  <c r="H774" i="6"/>
  <c r="H773" i="6"/>
  <c r="H772" i="6"/>
  <c r="H771" i="6"/>
  <c r="H770" i="6"/>
  <c r="H769" i="6"/>
  <c r="H768" i="6"/>
  <c r="G792" i="6"/>
  <c r="G774" i="6"/>
  <c r="G772" i="6"/>
  <c r="G770" i="6"/>
  <c r="G768" i="6"/>
  <c r="H767" i="6"/>
  <c r="H766" i="6"/>
  <c r="H765" i="6"/>
  <c r="H764" i="6"/>
  <c r="H763" i="6"/>
  <c r="H762" i="6"/>
  <c r="H761" i="6"/>
  <c r="H760" i="6"/>
  <c r="H759" i="6"/>
  <c r="G776" i="6"/>
  <c r="G775" i="6"/>
  <c r="G773" i="6"/>
  <c r="G771" i="6"/>
  <c r="G769" i="6"/>
  <c r="G767" i="6"/>
  <c r="G766" i="6"/>
  <c r="G765" i="6"/>
  <c r="G764" i="6"/>
  <c r="G763" i="6"/>
  <c r="G762" i="6"/>
  <c r="G761" i="6"/>
  <c r="G760" i="6"/>
  <c r="G759" i="6"/>
  <c r="H758" i="6"/>
  <c r="H757" i="6"/>
  <c r="H756" i="6"/>
  <c r="H755" i="6"/>
  <c r="H754" i="6"/>
  <c r="H753" i="6"/>
  <c r="H752" i="6"/>
  <c r="H751" i="6"/>
  <c r="H750" i="6"/>
  <c r="H749" i="6"/>
  <c r="H748" i="6"/>
  <c r="H747" i="6"/>
  <c r="H746" i="6"/>
  <c r="H745" i="6"/>
  <c r="H744" i="6"/>
  <c r="H743" i="6"/>
  <c r="H742" i="6"/>
  <c r="H741" i="6"/>
  <c r="H740" i="6"/>
  <c r="H739" i="6"/>
  <c r="H738" i="6"/>
  <c r="H737" i="6"/>
  <c r="H736" i="6"/>
  <c r="H735" i="6"/>
  <c r="G758" i="6"/>
  <c r="G757" i="6"/>
  <c r="G756" i="6"/>
  <c r="G755" i="6"/>
  <c r="G754" i="6"/>
  <c r="G753" i="6"/>
  <c r="G752" i="6"/>
  <c r="G751" i="6"/>
  <c r="G750" i="6"/>
  <c r="G749" i="6"/>
  <c r="G748" i="6"/>
  <c r="G747" i="6"/>
  <c r="G746" i="6"/>
  <c r="G745" i="6"/>
  <c r="G744" i="6"/>
  <c r="G743" i="6"/>
  <c r="G742" i="6"/>
  <c r="G741" i="6"/>
  <c r="G740" i="6"/>
  <c r="G739" i="6"/>
  <c r="G738" i="6"/>
  <c r="G734" i="6"/>
  <c r="G733" i="6"/>
  <c r="G731" i="6"/>
  <c r="G729" i="6"/>
  <c r="G735" i="6"/>
  <c r="H732" i="6"/>
  <c r="H730" i="6"/>
  <c r="G736" i="6"/>
  <c r="H734" i="6"/>
  <c r="G732" i="6"/>
  <c r="G730" i="6"/>
  <c r="H728" i="6"/>
  <c r="H727" i="6"/>
  <c r="H726" i="6"/>
  <c r="H725" i="6"/>
  <c r="H724" i="6"/>
  <c r="H723" i="6"/>
  <c r="H722" i="6"/>
  <c r="H721" i="6"/>
  <c r="H720" i="6"/>
  <c r="H719" i="6"/>
  <c r="H718" i="6"/>
  <c r="H717" i="6"/>
  <c r="H716" i="6"/>
  <c r="H715" i="6"/>
  <c r="H714" i="6"/>
  <c r="H713" i="6"/>
  <c r="H712" i="6"/>
  <c r="H711" i="6"/>
  <c r="H710" i="6"/>
  <c r="H709" i="6"/>
  <c r="H708" i="6"/>
  <c r="H707" i="6"/>
  <c r="H706" i="6"/>
  <c r="G737" i="6"/>
  <c r="H733" i="6"/>
  <c r="H731" i="6"/>
  <c r="H729" i="6"/>
  <c r="G728" i="6"/>
  <c r="G727" i="6"/>
  <c r="H705" i="6"/>
  <c r="H704" i="6"/>
  <c r="H703" i="6"/>
  <c r="H702" i="6"/>
  <c r="H701" i="6"/>
  <c r="H700" i="6"/>
  <c r="H699"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G726" i="6"/>
  <c r="G725" i="6"/>
  <c r="G724" i="6"/>
  <c r="G723" i="6"/>
  <c r="G722" i="6"/>
  <c r="G721" i="6"/>
  <c r="G720" i="6"/>
  <c r="G719" i="6"/>
  <c r="G718" i="6"/>
  <c r="G717" i="6"/>
  <c r="G716" i="6"/>
  <c r="G715" i="6"/>
  <c r="G714" i="6"/>
  <c r="G713" i="6"/>
  <c r="G712" i="6"/>
  <c r="G711" i="6"/>
  <c r="G710" i="6"/>
  <c r="G709" i="6"/>
  <c r="G708" i="6"/>
  <c r="G707" i="6"/>
  <c r="G706" i="6"/>
  <c r="G705" i="6"/>
  <c r="G704" i="6"/>
  <c r="G703"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G702" i="6"/>
  <c r="G701" i="6"/>
  <c r="G700" i="6"/>
  <c r="G699" i="6"/>
  <c r="G698" i="6"/>
  <c r="G697" i="6"/>
  <c r="G696" i="6"/>
  <c r="G695" i="6"/>
  <c r="G694" i="6"/>
  <c r="G693" i="6"/>
  <c r="G692" i="6"/>
  <c r="G691" i="6"/>
  <c r="G690" i="6"/>
  <c r="G689" i="6"/>
  <c r="G688" i="6"/>
  <c r="G687" i="6"/>
  <c r="G686" i="6"/>
  <c r="G685" i="6"/>
  <c r="G684" i="6"/>
  <c r="G683" i="6"/>
  <c r="G682" i="6"/>
  <c r="G681" i="6"/>
  <c r="G680" i="6"/>
  <c r="G679" i="6"/>
  <c r="G678" i="6"/>
  <c r="G677" i="6"/>
  <c r="G676" i="6"/>
  <c r="G675" i="6"/>
  <c r="G674" i="6"/>
  <c r="G673" i="6"/>
  <c r="G672" i="6"/>
  <c r="G671" i="6"/>
  <c r="G670" i="6"/>
  <c r="G669" i="6"/>
  <c r="G668" i="6"/>
  <c r="G667" i="6"/>
  <c r="G666" i="6"/>
  <c r="G665" i="6"/>
  <c r="G664" i="6"/>
  <c r="G663" i="6"/>
  <c r="G662" i="6"/>
  <c r="G661" i="6"/>
  <c r="G660" i="6"/>
  <c r="G659" i="6"/>
  <c r="G658" i="6"/>
  <c r="G657" i="6"/>
  <c r="G656" i="6"/>
  <c r="G654" i="6"/>
  <c r="G653" i="6"/>
  <c r="G652" i="6"/>
  <c r="G651" i="6"/>
  <c r="G650" i="6"/>
  <c r="G649" i="6"/>
  <c r="G648" i="6"/>
  <c r="G647" i="6"/>
  <c r="G646" i="6"/>
  <c r="G645" i="6"/>
  <c r="G644" i="6"/>
  <c r="G643" i="6"/>
  <c r="G642" i="6"/>
  <c r="G641" i="6"/>
  <c r="G640" i="6"/>
  <c r="G639" i="6"/>
  <c r="G638" i="6"/>
  <c r="G637" i="6"/>
  <c r="G636" i="6"/>
  <c r="G635" i="6"/>
  <c r="G634" i="6"/>
  <c r="G633" i="6"/>
  <c r="G632" i="6"/>
  <c r="G631" i="6"/>
  <c r="G630" i="6"/>
  <c r="G629" i="6"/>
  <c r="G628" i="6"/>
  <c r="G627" i="6"/>
  <c r="G626" i="6"/>
  <c r="G625" i="6"/>
  <c r="G624" i="6"/>
  <c r="G623" i="6"/>
  <c r="G622"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G655" i="6"/>
  <c r="G621" i="6"/>
  <c r="G619" i="6"/>
  <c r="G617" i="6"/>
  <c r="G615" i="6"/>
  <c r="G613" i="6"/>
  <c r="G612" i="6"/>
  <c r="G611" i="6"/>
  <c r="G610" i="6"/>
  <c r="G609" i="6"/>
  <c r="G608" i="6"/>
  <c r="G607" i="6"/>
  <c r="G606" i="6"/>
  <c r="G605" i="6"/>
  <c r="G620" i="6"/>
  <c r="G618" i="6"/>
  <c r="G616" i="6"/>
  <c r="G614" i="6"/>
  <c r="G604" i="6"/>
  <c r="H520" i="6"/>
  <c r="H519" i="6"/>
  <c r="H518" i="6"/>
  <c r="G533" i="6"/>
  <c r="G531" i="6"/>
  <c r="G529" i="6"/>
  <c r="G527" i="6"/>
  <c r="G525" i="6"/>
  <c r="G523" i="6"/>
  <c r="G603" i="6"/>
  <c r="G602" i="6"/>
  <c r="G601" i="6"/>
  <c r="G600" i="6"/>
  <c r="G599" i="6"/>
  <c r="G598" i="6"/>
  <c r="G597" i="6"/>
  <c r="G596" i="6"/>
  <c r="G595" i="6"/>
  <c r="G594" i="6"/>
  <c r="G593" i="6"/>
  <c r="G592" i="6"/>
  <c r="G591" i="6"/>
  <c r="G590" i="6"/>
  <c r="G589" i="6"/>
  <c r="G588" i="6"/>
  <c r="G58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50" i="6"/>
  <c r="G549" i="6"/>
  <c r="G548" i="6"/>
  <c r="G547" i="6"/>
  <c r="G546" i="6"/>
  <c r="G545" i="6"/>
  <c r="G544" i="6"/>
  <c r="G543" i="6"/>
  <c r="G542" i="6"/>
  <c r="G541" i="6"/>
  <c r="G540" i="6"/>
  <c r="G539" i="6"/>
  <c r="G538" i="6"/>
  <c r="G537" i="6"/>
  <c r="G536" i="6"/>
  <c r="G535" i="6"/>
  <c r="G530" i="6"/>
  <c r="G522"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G528" i="6"/>
  <c r="G521" i="6"/>
  <c r="G520" i="6"/>
  <c r="G519" i="6"/>
  <c r="G518" i="6"/>
  <c r="G517" i="6"/>
  <c r="G516" i="6"/>
  <c r="G515" i="6"/>
  <c r="G514" i="6"/>
  <c r="G513" i="6"/>
  <c r="G512" i="6"/>
  <c r="G511" i="6"/>
  <c r="G510" i="6"/>
  <c r="G509" i="6"/>
  <c r="G534" i="6"/>
  <c r="G526" i="6"/>
  <c r="G532" i="6"/>
  <c r="G524" i="6"/>
  <c r="H419" i="6"/>
  <c r="H418" i="6"/>
  <c r="H417" i="6"/>
  <c r="H416" i="6"/>
  <c r="H415" i="6"/>
  <c r="H414" i="6"/>
  <c r="H413" i="6"/>
  <c r="H412" i="6"/>
  <c r="H411" i="6"/>
  <c r="H410" i="6"/>
  <c r="H409" i="6"/>
  <c r="H408" i="6"/>
  <c r="H407" i="6"/>
  <c r="H406" i="6"/>
  <c r="H405" i="6"/>
  <c r="H404" i="6"/>
  <c r="H403" i="6"/>
  <c r="H402" i="6"/>
  <c r="G508" i="6"/>
  <c r="G507" i="6"/>
  <c r="G506" i="6"/>
  <c r="G505" i="6"/>
  <c r="G504" i="6"/>
  <c r="G503" i="6"/>
  <c r="G502" i="6"/>
  <c r="G501" i="6"/>
  <c r="G500" i="6"/>
  <c r="G499" i="6"/>
  <c r="G498" i="6"/>
  <c r="G497" i="6"/>
  <c r="G496" i="6"/>
  <c r="G495" i="6"/>
  <c r="G494" i="6"/>
  <c r="G493" i="6"/>
  <c r="G492" i="6"/>
  <c r="G491" i="6"/>
  <c r="G490" i="6"/>
  <c r="G489" i="6"/>
  <c r="G488"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G403" i="6"/>
  <c r="G401" i="6"/>
  <c r="G400" i="6"/>
  <c r="G399" i="6"/>
  <c r="G398" i="6"/>
  <c r="G397" i="6"/>
  <c r="G396" i="6"/>
  <c r="G395" i="6"/>
  <c r="G394" i="6"/>
  <c r="G393" i="6"/>
  <c r="G392" i="6"/>
  <c r="G391" i="6"/>
  <c r="G390" i="6"/>
  <c r="G389" i="6"/>
  <c r="G388" i="6"/>
  <c r="G387" i="6"/>
  <c r="G386" i="6"/>
  <c r="G417" i="6"/>
  <c r="G416" i="6"/>
  <c r="G415" i="6"/>
  <c r="G414" i="6"/>
  <c r="G413" i="6"/>
  <c r="G412" i="6"/>
  <c r="G411" i="6"/>
  <c r="G410" i="6"/>
  <c r="G409" i="6"/>
  <c r="G408" i="6"/>
  <c r="G407" i="6"/>
  <c r="G406" i="6"/>
  <c r="G405" i="6"/>
  <c r="G404" i="6"/>
  <c r="G402" i="6"/>
  <c r="H296" i="6"/>
  <c r="H294" i="6"/>
  <c r="H292" i="6"/>
  <c r="H290" i="6"/>
  <c r="H288" i="6"/>
  <c r="H286" i="6"/>
  <c r="H284" i="6"/>
  <c r="H282" i="6"/>
  <c r="H280" i="6"/>
  <c r="H278" i="6"/>
  <c r="H276" i="6"/>
  <c r="H274" i="6"/>
  <c r="H272" i="6"/>
  <c r="H270" i="6"/>
  <c r="H268" i="6"/>
  <c r="H266" i="6"/>
  <c r="H264" i="6"/>
  <c r="H262" i="6"/>
  <c r="H260" i="6"/>
  <c r="H258" i="6"/>
  <c r="H256" i="6"/>
  <c r="H254" i="6"/>
  <c r="H252" i="6"/>
  <c r="H250" i="6"/>
  <c r="H248" i="6"/>
  <c r="H246" i="6"/>
  <c r="H244" i="6"/>
  <c r="H242" i="6"/>
  <c r="G296" i="6"/>
  <c r="G294" i="6"/>
  <c r="G292" i="6"/>
  <c r="G290" i="6"/>
  <c r="G288" i="6"/>
  <c r="G286" i="6"/>
  <c r="G284" i="6"/>
  <c r="G282" i="6"/>
  <c r="G280" i="6"/>
  <c r="G278" i="6"/>
  <c r="G276" i="6"/>
  <c r="G274" i="6"/>
  <c r="G272" i="6"/>
  <c r="G270" i="6"/>
  <c r="G268" i="6"/>
  <c r="G266" i="6"/>
  <c r="G264" i="6"/>
  <c r="G262" i="6"/>
  <c r="G260" i="6"/>
  <c r="G258" i="6"/>
  <c r="G256" i="6"/>
  <c r="G254" i="6"/>
  <c r="G252" i="6"/>
  <c r="G250" i="6"/>
  <c r="G248" i="6"/>
  <c r="G246" i="6"/>
  <c r="G244" i="6"/>
  <c r="G242" i="6"/>
  <c r="H295" i="6"/>
  <c r="H293" i="6"/>
  <c r="H291" i="6"/>
  <c r="H289" i="6"/>
  <c r="H287" i="6"/>
  <c r="H285" i="6"/>
  <c r="H283" i="6"/>
  <c r="H281" i="6"/>
  <c r="H279" i="6"/>
  <c r="H277" i="6"/>
  <c r="H275" i="6"/>
  <c r="H273" i="6"/>
  <c r="H271" i="6"/>
  <c r="H269" i="6"/>
  <c r="H267" i="6"/>
  <c r="H265" i="6"/>
  <c r="H263" i="6"/>
  <c r="H261" i="6"/>
  <c r="H259" i="6"/>
  <c r="H257" i="6"/>
  <c r="H255" i="6"/>
  <c r="H253" i="6"/>
  <c r="H251" i="6"/>
  <c r="H249" i="6"/>
  <c r="H247" i="6"/>
  <c r="H245" i="6"/>
  <c r="H243" i="6"/>
  <c r="G385" i="6"/>
  <c r="G384" i="6"/>
  <c r="G383" i="6"/>
  <c r="G382" i="6"/>
  <c r="G381" i="6"/>
  <c r="G380" i="6"/>
  <c r="G379" i="6"/>
  <c r="G378" i="6"/>
  <c r="G377" i="6"/>
  <c r="G376" i="6"/>
  <c r="G375" i="6"/>
  <c r="G374"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11" i="6"/>
  <c r="G310" i="6"/>
  <c r="G309" i="6"/>
  <c r="G308" i="6"/>
  <c r="G307" i="6"/>
  <c r="G306" i="6"/>
  <c r="G305" i="6"/>
  <c r="G304" i="6"/>
  <c r="G303" i="6"/>
  <c r="G302" i="6"/>
  <c r="G301" i="6"/>
  <c r="G300" i="6"/>
  <c r="G299" i="6"/>
  <c r="G298" i="6"/>
  <c r="G297" i="6"/>
  <c r="G295" i="6"/>
  <c r="G293" i="6"/>
  <c r="G291" i="6"/>
  <c r="G289" i="6"/>
  <c r="G287" i="6"/>
  <c r="G285" i="6"/>
  <c r="G283" i="6"/>
  <c r="G281" i="6"/>
  <c r="G279" i="6"/>
  <c r="G277" i="6"/>
  <c r="G275" i="6"/>
  <c r="G273" i="6"/>
  <c r="G271" i="6"/>
  <c r="G269" i="6"/>
  <c r="G267" i="6"/>
  <c r="G265" i="6"/>
  <c r="G263" i="6"/>
  <c r="G261" i="6"/>
  <c r="G259" i="6"/>
  <c r="G257" i="6"/>
  <c r="G255" i="6"/>
  <c r="G253" i="6"/>
  <c r="G251" i="6"/>
  <c r="G249" i="6"/>
  <c r="G247" i="6"/>
  <c r="G245" i="6"/>
  <c r="G243" i="6"/>
  <c r="G241" i="6"/>
  <c r="H241" i="6"/>
  <c r="H240" i="6"/>
  <c r="H238" i="6"/>
  <c r="H236" i="6"/>
  <c r="H234" i="6"/>
  <c r="H232" i="6"/>
  <c r="H230" i="6"/>
  <c r="H228" i="6"/>
  <c r="H226" i="6"/>
  <c r="H224" i="6"/>
  <c r="H222" i="6"/>
  <c r="H220" i="6"/>
  <c r="H218" i="6"/>
  <c r="H216" i="6"/>
  <c r="H214" i="6"/>
  <c r="H212" i="6"/>
  <c r="H210" i="6"/>
  <c r="H208" i="6"/>
  <c r="G240" i="6"/>
  <c r="G238" i="6"/>
  <c r="G236" i="6"/>
  <c r="G234" i="6"/>
  <c r="G232" i="6"/>
  <c r="G230" i="6"/>
  <c r="G228" i="6"/>
  <c r="G226" i="6"/>
  <c r="G224" i="6"/>
  <c r="G222" i="6"/>
  <c r="G220" i="6"/>
  <c r="G218" i="6"/>
  <c r="G216" i="6"/>
  <c r="G214" i="6"/>
  <c r="G212" i="6"/>
  <c r="G210" i="6"/>
  <c r="G208" i="6"/>
  <c r="H239" i="6"/>
  <c r="H237" i="6"/>
  <c r="H235" i="6"/>
  <c r="H233" i="6"/>
  <c r="H231" i="6"/>
  <c r="H229" i="6"/>
  <c r="H227" i="6"/>
  <c r="H225" i="6"/>
  <c r="H223" i="6"/>
  <c r="H221" i="6"/>
  <c r="H219" i="6"/>
  <c r="H217" i="6"/>
  <c r="H215" i="6"/>
  <c r="H213" i="6"/>
  <c r="H211" i="6"/>
  <c r="H209"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G239" i="6"/>
  <c r="G237" i="6"/>
  <c r="G235" i="6"/>
  <c r="G233" i="6"/>
  <c r="G231" i="6"/>
  <c r="G229" i="6"/>
  <c r="G227" i="6"/>
  <c r="G225" i="6"/>
  <c r="G223" i="6"/>
  <c r="G221" i="6"/>
  <c r="G219" i="6"/>
  <c r="G217" i="6"/>
  <c r="G215" i="6"/>
  <c r="G213" i="6"/>
  <c r="G211" i="6"/>
  <c r="G209" i="6"/>
  <c r="G207" i="6"/>
  <c r="G206" i="6"/>
  <c r="G205" i="6"/>
  <c r="G204" i="6"/>
  <c r="G203" i="6"/>
  <c r="G202" i="6"/>
  <c r="G201" i="6"/>
  <c r="G200" i="6"/>
  <c r="G199" i="6"/>
  <c r="G198" i="6"/>
  <c r="G197" i="6"/>
  <c r="G196" i="6"/>
  <c r="G195" i="6"/>
  <c r="G194" i="6"/>
  <c r="G193" i="6"/>
  <c r="G192" i="6"/>
  <c r="G191" i="6"/>
  <c r="G190" i="6"/>
  <c r="G189" i="6"/>
  <c r="G188" i="6"/>
  <c r="H16"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K4" i="6"/>
  <c r="H9" i="6"/>
  <c r="H10" i="6"/>
  <c r="H11" i="6"/>
  <c r="H12" i="6"/>
  <c r="H13" i="6"/>
  <c r="H14" i="6"/>
  <c r="G15" i="6"/>
  <c r="J29" i="5"/>
  <c r="J42" i="5"/>
  <c r="J40" i="5"/>
  <c r="J27" i="5"/>
  <c r="J43" i="5"/>
  <c r="J30" i="5"/>
  <c r="C55" i="5"/>
  <c r="B5" i="5" s="1"/>
  <c r="B34" i="5"/>
  <c r="J44" i="5"/>
  <c r="J31" i="5"/>
  <c r="J28" i="5"/>
  <c r="A34" i="5"/>
  <c r="B4" i="5" s="1"/>
  <c r="J10" i="6" l="1"/>
  <c r="L14" i="14"/>
  <c r="M14" i="14" s="1"/>
  <c r="L6" i="14"/>
  <c r="M6" i="14" s="1"/>
  <c r="L19" i="14"/>
  <c r="M19" i="14" s="1"/>
  <c r="L26" i="14"/>
  <c r="M26" i="14" s="1"/>
  <c r="L30" i="14"/>
  <c r="M30" i="14" s="1"/>
  <c r="L37" i="14"/>
  <c r="M37" i="14" s="1"/>
  <c r="L45" i="14"/>
  <c r="M45" i="14" s="1"/>
  <c r="L53" i="14"/>
  <c r="M53" i="14" s="1"/>
  <c r="L61" i="14"/>
  <c r="M61" i="14" s="1"/>
  <c r="L66" i="14"/>
  <c r="M66" i="14" s="1"/>
  <c r="L70" i="14"/>
  <c r="M70" i="14" s="1"/>
  <c r="L74" i="14"/>
  <c r="M74" i="14" s="1"/>
  <c r="L78" i="14"/>
  <c r="M78" i="14" s="1"/>
  <c r="L82" i="14"/>
  <c r="M82" i="14" s="1"/>
  <c r="L86" i="14"/>
  <c r="M86" i="14" s="1"/>
  <c r="L90" i="14"/>
  <c r="M90" i="14" s="1"/>
  <c r="L94" i="14"/>
  <c r="M94" i="14" s="1"/>
  <c r="L22" i="14"/>
  <c r="M22" i="14" s="1"/>
  <c r="L36" i="14"/>
  <c r="M36" i="14" s="1"/>
  <c r="L44" i="14"/>
  <c r="M44" i="14" s="1"/>
  <c r="L52" i="14"/>
  <c r="M52" i="14" s="1"/>
  <c r="L60" i="14"/>
  <c r="M60" i="14" s="1"/>
  <c r="L10" i="14"/>
  <c r="M10" i="14" s="1"/>
  <c r="L27" i="14"/>
  <c r="M27" i="14" s="1"/>
  <c r="L31" i="14"/>
  <c r="M31" i="14" s="1"/>
  <c r="L39" i="14"/>
  <c r="M39" i="14" s="1"/>
  <c r="L47" i="14"/>
  <c r="M47" i="14" s="1"/>
  <c r="L55" i="14"/>
  <c r="M55" i="14" s="1"/>
  <c r="L63" i="14"/>
  <c r="M63" i="14" s="1"/>
  <c r="L67" i="14"/>
  <c r="M67" i="14" s="1"/>
  <c r="L71" i="14"/>
  <c r="M71" i="14" s="1"/>
  <c r="L75" i="14"/>
  <c r="M75" i="14" s="1"/>
  <c r="L79" i="14"/>
  <c r="M79" i="14" s="1"/>
  <c r="L83" i="14"/>
  <c r="M83" i="14" s="1"/>
  <c r="L87" i="14"/>
  <c r="M87" i="14" s="1"/>
  <c r="L91" i="14"/>
  <c r="M91" i="14" s="1"/>
  <c r="L95" i="14"/>
  <c r="M95" i="14" s="1"/>
  <c r="L9" i="14"/>
  <c r="M9" i="14" s="1"/>
  <c r="L96" i="14"/>
  <c r="M96" i="14" s="1"/>
  <c r="L38" i="14"/>
  <c r="M38" i="14" s="1"/>
  <c r="L46" i="14"/>
  <c r="M46" i="14" s="1"/>
  <c r="L54" i="14"/>
  <c r="M54" i="14" s="1"/>
  <c r="L62" i="14"/>
  <c r="M62" i="14" s="1"/>
  <c r="L7" i="14"/>
  <c r="M7" i="14" s="1"/>
  <c r="S2" i="14" a="1"/>
  <c r="S2" i="14" s="1"/>
  <c r="L2" i="14"/>
  <c r="M2" i="14" s="1"/>
  <c r="L23" i="14"/>
  <c r="M23" i="14" s="1"/>
  <c r="L28" i="14"/>
  <c r="M28" i="14" s="1"/>
  <c r="L33" i="14"/>
  <c r="M33" i="14" s="1"/>
  <c r="L41" i="14"/>
  <c r="M41" i="14" s="1"/>
  <c r="L49" i="14"/>
  <c r="M49" i="14" s="1"/>
  <c r="L57" i="14"/>
  <c r="M57" i="14" s="1"/>
  <c r="L64" i="14"/>
  <c r="M64" i="14" s="1"/>
  <c r="L68" i="14"/>
  <c r="M68" i="14" s="1"/>
  <c r="L72" i="14"/>
  <c r="M72" i="14" s="1"/>
  <c r="L76" i="14"/>
  <c r="M76" i="14" s="1"/>
  <c r="L80" i="14"/>
  <c r="M80" i="14" s="1"/>
  <c r="L84" i="14"/>
  <c r="M84" i="14" s="1"/>
  <c r="L88" i="14"/>
  <c r="M88" i="14" s="1"/>
  <c r="L92" i="14"/>
  <c r="M92" i="14" s="1"/>
  <c r="L18" i="14"/>
  <c r="M18" i="14" s="1"/>
  <c r="L24" i="14"/>
  <c r="M24" i="14" s="1"/>
  <c r="L32" i="14"/>
  <c r="M32" i="14" s="1"/>
  <c r="L40" i="14"/>
  <c r="M40" i="14" s="1"/>
  <c r="L48" i="14"/>
  <c r="M48" i="14" s="1"/>
  <c r="L56" i="14"/>
  <c r="M56" i="14" s="1"/>
  <c r="L97" i="14"/>
  <c r="M97" i="14" s="1"/>
  <c r="L20" i="14"/>
  <c r="M20" i="14" s="1"/>
  <c r="L16" i="14"/>
  <c r="M16" i="14" s="1"/>
  <c r="L8" i="14"/>
  <c r="M8" i="14" s="1"/>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J16" i="10"/>
  <c r="D27" i="10"/>
  <c r="C27" i="10" s="1"/>
  <c r="K15" i="10"/>
  <c r="D26" i="10"/>
  <c r="C26" i="10" s="1"/>
  <c r="J15" i="10"/>
  <c r="J13" i="10"/>
  <c r="D24" i="10"/>
  <c r="C24" i="10" s="1"/>
  <c r="K16" i="10"/>
  <c r="J14" i="10"/>
  <c r="D25" i="10"/>
  <c r="C25" i="10" s="1"/>
  <c r="J186" i="6"/>
  <c r="J182" i="6"/>
  <c r="J178" i="6"/>
  <c r="J174" i="6"/>
  <c r="J170" i="6"/>
  <c r="J166" i="6"/>
  <c r="J162" i="6"/>
  <c r="J158" i="6"/>
  <c r="J154" i="6"/>
  <c r="J150" i="6"/>
  <c r="J146" i="6"/>
  <c r="J142" i="6"/>
  <c r="J138" i="6"/>
  <c r="J134" i="6"/>
  <c r="J130" i="6"/>
  <c r="J126" i="6"/>
  <c r="J122" i="6"/>
  <c r="J118" i="6"/>
  <c r="J114" i="6"/>
  <c r="J110" i="6"/>
  <c r="J106" i="6"/>
  <c r="J102" i="6"/>
  <c r="J98" i="6"/>
  <c r="J94" i="6"/>
  <c r="J90" i="6"/>
  <c r="J86" i="6"/>
  <c r="J82" i="6"/>
  <c r="J78" i="6"/>
  <c r="J74" i="6"/>
  <c r="J70" i="6"/>
  <c r="J66" i="6"/>
  <c r="J62" i="6"/>
  <c r="J58" i="6"/>
  <c r="J54" i="6"/>
  <c r="J50" i="6"/>
  <c r="J46" i="6"/>
  <c r="J42" i="6"/>
  <c r="J38" i="6"/>
  <c r="J34" i="6"/>
  <c r="J30" i="6"/>
  <c r="J26" i="6"/>
  <c r="J210" i="6"/>
  <c r="J218" i="6"/>
  <c r="J226" i="6"/>
  <c r="J234" i="6"/>
  <c r="J188" i="6"/>
  <c r="J192" i="6"/>
  <c r="J196" i="6"/>
  <c r="J200" i="6"/>
  <c r="J204" i="6"/>
  <c r="J241" i="6"/>
  <c r="J211" i="6"/>
  <c r="J219" i="6"/>
  <c r="J227" i="6"/>
  <c r="J235" i="6"/>
  <c r="J246" i="6"/>
  <c r="J254" i="6"/>
  <c r="J262" i="6"/>
  <c r="J270" i="6"/>
  <c r="J278" i="6"/>
  <c r="J286" i="6"/>
  <c r="J294" i="6"/>
  <c r="J247" i="6"/>
  <c r="J255" i="6"/>
  <c r="J263" i="6"/>
  <c r="J271" i="6"/>
  <c r="J279" i="6"/>
  <c r="J287" i="6"/>
  <c r="J295" i="6"/>
  <c r="J300" i="6"/>
  <c r="J304" i="6"/>
  <c r="J308" i="6"/>
  <c r="J312" i="6"/>
  <c r="J316" i="6"/>
  <c r="J320" i="6"/>
  <c r="J324" i="6"/>
  <c r="J328" i="6"/>
  <c r="J332" i="6"/>
  <c r="J336" i="6"/>
  <c r="J340" i="6"/>
  <c r="J344" i="6"/>
  <c r="J348" i="6"/>
  <c r="J352" i="6"/>
  <c r="J356" i="6"/>
  <c r="J360" i="6"/>
  <c r="J364" i="6"/>
  <c r="J368" i="6"/>
  <c r="J372" i="6"/>
  <c r="J376" i="6"/>
  <c r="J380" i="6"/>
  <c r="J384" i="6"/>
  <c r="J388" i="6"/>
  <c r="J392" i="6"/>
  <c r="J396" i="6"/>
  <c r="J400" i="6"/>
  <c r="J407" i="6"/>
  <c r="J411" i="6"/>
  <c r="J415" i="6"/>
  <c r="J421" i="6"/>
  <c r="J425" i="6"/>
  <c r="J429" i="6"/>
  <c r="J433" i="6"/>
  <c r="J437" i="6"/>
  <c r="J441" i="6"/>
  <c r="J445" i="6"/>
  <c r="J449" i="6"/>
  <c r="J453" i="6"/>
  <c r="J457" i="6"/>
  <c r="J461" i="6"/>
  <c r="J465" i="6"/>
  <c r="J469" i="6"/>
  <c r="J473" i="6"/>
  <c r="J477" i="6"/>
  <c r="J481" i="6"/>
  <c r="J485" i="6"/>
  <c r="J489" i="6"/>
  <c r="J493" i="6"/>
  <c r="J497" i="6"/>
  <c r="J501" i="6"/>
  <c r="J505" i="6"/>
  <c r="J419" i="6"/>
  <c r="J512" i="6"/>
  <c r="J516" i="6"/>
  <c r="J520" i="6"/>
  <c r="J537" i="6"/>
  <c r="J531" i="6"/>
  <c r="J526" i="6"/>
  <c r="J534" i="6"/>
  <c r="J541" i="6"/>
  <c r="J545" i="6"/>
  <c r="J549" i="6"/>
  <c r="J553" i="6"/>
  <c r="J557" i="6"/>
  <c r="J561" i="6"/>
  <c r="J565" i="6"/>
  <c r="J569" i="6"/>
  <c r="J573" i="6"/>
  <c r="J577" i="6"/>
  <c r="J581" i="6"/>
  <c r="J585" i="6"/>
  <c r="J589" i="6"/>
  <c r="J593" i="6"/>
  <c r="J597" i="6"/>
  <c r="J601" i="6"/>
  <c r="J605" i="6"/>
  <c r="J609" i="6"/>
  <c r="J613" i="6"/>
  <c r="J621" i="6"/>
  <c r="J614" i="6"/>
  <c r="J622" i="6"/>
  <c r="J626" i="6"/>
  <c r="J630" i="6"/>
  <c r="J634" i="6"/>
  <c r="J638" i="6"/>
  <c r="J642" i="6"/>
  <c r="J646" i="6"/>
  <c r="J650" i="6"/>
  <c r="J654" i="6"/>
  <c r="J658" i="6"/>
  <c r="J661" i="6"/>
  <c r="J665" i="6"/>
  <c r="J669" i="6"/>
  <c r="J673" i="6"/>
  <c r="J677" i="6"/>
  <c r="J681" i="6"/>
  <c r="J685" i="6"/>
  <c r="J689" i="6"/>
  <c r="J693" i="6"/>
  <c r="J697" i="6"/>
  <c r="J701" i="6"/>
  <c r="J705" i="6"/>
  <c r="J706" i="6"/>
  <c r="J710" i="6"/>
  <c r="J714" i="6"/>
  <c r="J718" i="6"/>
  <c r="J722" i="6"/>
  <c r="J726" i="6"/>
  <c r="J734" i="6"/>
  <c r="J733" i="6"/>
  <c r="J737" i="6"/>
  <c r="J741" i="6"/>
  <c r="J745" i="6"/>
  <c r="J749" i="6"/>
  <c r="J753" i="6"/>
  <c r="J760" i="6"/>
  <c r="J764" i="6"/>
  <c r="J756" i="6"/>
  <c r="J774" i="6"/>
  <c r="J773" i="6"/>
  <c r="J778" i="6"/>
  <c r="J786" i="6"/>
  <c r="J781" i="6"/>
  <c r="J789" i="6"/>
  <c r="J787" i="6"/>
  <c r="J799" i="6"/>
  <c r="J802" i="6"/>
  <c r="J796" i="6"/>
  <c r="E15" i="6"/>
  <c r="J15" i="6" s="1"/>
  <c r="AL4" i="6"/>
  <c r="AH4" i="6"/>
  <c r="AD4" i="6"/>
  <c r="Z4" i="6"/>
  <c r="V4" i="6"/>
  <c r="R4" i="6"/>
  <c r="N4" i="6"/>
  <c r="J4" i="6"/>
  <c r="E25" i="6"/>
  <c r="J25" i="6" s="1"/>
  <c r="E24" i="6"/>
  <c r="J24" i="6" s="1"/>
  <c r="E23" i="6"/>
  <c r="J23" i="6" s="1"/>
  <c r="E22" i="6"/>
  <c r="J22" i="6" s="1"/>
  <c r="E21" i="6"/>
  <c r="J21" i="6" s="1"/>
  <c r="E20" i="6"/>
  <c r="J20" i="6" s="1"/>
  <c r="E19" i="6"/>
  <c r="J19" i="6" s="1"/>
  <c r="E18" i="6"/>
  <c r="J18" i="6" s="1"/>
  <c r="E17" i="6"/>
  <c r="J17" i="6" s="1"/>
  <c r="AK4" i="6"/>
  <c r="AG4" i="6"/>
  <c r="AC4" i="6"/>
  <c r="Y4" i="6"/>
  <c r="U4" i="6"/>
  <c r="Q4" i="6"/>
  <c r="M4" i="6"/>
  <c r="E14" i="6"/>
  <c r="J14" i="6" s="1"/>
  <c r="AF4" i="6"/>
  <c r="P4" i="6"/>
  <c r="W4" i="6"/>
  <c r="E12" i="6"/>
  <c r="J12" i="6" s="1"/>
  <c r="J185" i="6"/>
  <c r="J181" i="6"/>
  <c r="J177" i="6"/>
  <c r="J173" i="6"/>
  <c r="J169" i="6"/>
  <c r="J165" i="6"/>
  <c r="J161" i="6"/>
  <c r="J157" i="6"/>
  <c r="J153" i="6"/>
  <c r="J149" i="6"/>
  <c r="J145" i="6"/>
  <c r="J141" i="6"/>
  <c r="J137" i="6"/>
  <c r="J133" i="6"/>
  <c r="J129" i="6"/>
  <c r="J125" i="6"/>
  <c r="J121" i="6"/>
  <c r="J117" i="6"/>
  <c r="J113" i="6"/>
  <c r="J109" i="6"/>
  <c r="J105" i="6"/>
  <c r="J101" i="6"/>
  <c r="J97" i="6"/>
  <c r="J93" i="6"/>
  <c r="J89" i="6"/>
  <c r="J85" i="6"/>
  <c r="J81" i="6"/>
  <c r="J77" i="6"/>
  <c r="J73" i="6"/>
  <c r="J69" i="6"/>
  <c r="J65" i="6"/>
  <c r="J61" i="6"/>
  <c r="J57" i="6"/>
  <c r="J53" i="6"/>
  <c r="J49" i="6"/>
  <c r="J45" i="6"/>
  <c r="J41" i="6"/>
  <c r="J37" i="6"/>
  <c r="J33" i="6"/>
  <c r="J29" i="6"/>
  <c r="J212" i="6"/>
  <c r="J220" i="6"/>
  <c r="J228" i="6"/>
  <c r="J236" i="6"/>
  <c r="J189" i="6"/>
  <c r="J193" i="6"/>
  <c r="J197" i="6"/>
  <c r="J201" i="6"/>
  <c r="J205" i="6"/>
  <c r="J242" i="6"/>
  <c r="J213" i="6"/>
  <c r="J221" i="6"/>
  <c r="J229" i="6"/>
  <c r="J237" i="6"/>
  <c r="J248" i="6"/>
  <c r="J256" i="6"/>
  <c r="J264" i="6"/>
  <c r="J272" i="6"/>
  <c r="J280" i="6"/>
  <c r="J288" i="6"/>
  <c r="J296" i="6"/>
  <c r="J249" i="6"/>
  <c r="J257" i="6"/>
  <c r="J265" i="6"/>
  <c r="J273" i="6"/>
  <c r="J281" i="6"/>
  <c r="J289" i="6"/>
  <c r="J297" i="6"/>
  <c r="J301" i="6"/>
  <c r="J305" i="6"/>
  <c r="J309" i="6"/>
  <c r="J313" i="6"/>
  <c r="J317" i="6"/>
  <c r="J321" i="6"/>
  <c r="J325" i="6"/>
  <c r="J329" i="6"/>
  <c r="J333" i="6"/>
  <c r="J337" i="6"/>
  <c r="J341" i="6"/>
  <c r="J345" i="6"/>
  <c r="J349" i="6"/>
  <c r="J353" i="6"/>
  <c r="J357" i="6"/>
  <c r="J361" i="6"/>
  <c r="J365" i="6"/>
  <c r="J369" i="6"/>
  <c r="J373" i="6"/>
  <c r="J377" i="6"/>
  <c r="J381" i="6"/>
  <c r="J385" i="6"/>
  <c r="J389" i="6"/>
  <c r="J393" i="6"/>
  <c r="J397" i="6"/>
  <c r="J401" i="6"/>
  <c r="J408" i="6"/>
  <c r="J412" i="6"/>
  <c r="J416" i="6"/>
  <c r="J422" i="6"/>
  <c r="J426" i="6"/>
  <c r="J430" i="6"/>
  <c r="J434" i="6"/>
  <c r="J438" i="6"/>
  <c r="J442" i="6"/>
  <c r="J446" i="6"/>
  <c r="J450" i="6"/>
  <c r="J454" i="6"/>
  <c r="J458" i="6"/>
  <c r="J462" i="6"/>
  <c r="J466" i="6"/>
  <c r="J470" i="6"/>
  <c r="J474" i="6"/>
  <c r="J478" i="6"/>
  <c r="J482" i="6"/>
  <c r="J486" i="6"/>
  <c r="J490" i="6"/>
  <c r="J494" i="6"/>
  <c r="J498" i="6"/>
  <c r="J502" i="6"/>
  <c r="J506" i="6"/>
  <c r="J509" i="6"/>
  <c r="J513" i="6"/>
  <c r="J517" i="6"/>
  <c r="J521" i="6"/>
  <c r="J539" i="6"/>
  <c r="J536" i="6"/>
  <c r="J528" i="6"/>
  <c r="J542" i="6"/>
  <c r="J546" i="6"/>
  <c r="J550" i="6"/>
  <c r="J554" i="6"/>
  <c r="J558" i="6"/>
  <c r="J562" i="6"/>
  <c r="J566" i="6"/>
  <c r="J570" i="6"/>
  <c r="J574" i="6"/>
  <c r="J578" i="6"/>
  <c r="J582" i="6"/>
  <c r="J586" i="6"/>
  <c r="J590" i="6"/>
  <c r="J594" i="6"/>
  <c r="J598" i="6"/>
  <c r="J602" i="6"/>
  <c r="J606" i="6"/>
  <c r="J610" i="6"/>
  <c r="J615" i="6"/>
  <c r="J616" i="6"/>
  <c r="J623" i="6"/>
  <c r="J627" i="6"/>
  <c r="J631" i="6"/>
  <c r="J635" i="6"/>
  <c r="J639" i="6"/>
  <c r="J643" i="6"/>
  <c r="J647" i="6"/>
  <c r="J651" i="6"/>
  <c r="J655" i="6"/>
  <c r="J662" i="6"/>
  <c r="J666" i="6"/>
  <c r="J670" i="6"/>
  <c r="J674" i="6"/>
  <c r="J678" i="6"/>
  <c r="J682" i="6"/>
  <c r="J686" i="6"/>
  <c r="J690" i="6"/>
  <c r="J694" i="6"/>
  <c r="J698" i="6"/>
  <c r="J702" i="6"/>
  <c r="J707" i="6"/>
  <c r="J711" i="6"/>
  <c r="J715" i="6"/>
  <c r="J719" i="6"/>
  <c r="J723" i="6"/>
  <c r="J727" i="6"/>
  <c r="J728" i="6"/>
  <c r="J738" i="6"/>
  <c r="J742" i="6"/>
  <c r="J746" i="6"/>
  <c r="J750" i="6"/>
  <c r="J754" i="6"/>
  <c r="J761" i="6"/>
  <c r="J765" i="6"/>
  <c r="J757" i="6"/>
  <c r="J768" i="6"/>
  <c r="J775" i="6"/>
  <c r="J780" i="6"/>
  <c r="J783" i="6"/>
  <c r="J791" i="6"/>
  <c r="J788" i="6"/>
  <c r="J801" i="6"/>
  <c r="J798" i="6"/>
  <c r="AI4" i="6"/>
  <c r="S4" i="6"/>
  <c r="J184" i="6"/>
  <c r="J180" i="6"/>
  <c r="J176" i="6"/>
  <c r="J172" i="6"/>
  <c r="J168" i="6"/>
  <c r="J164" i="6"/>
  <c r="J160" i="6"/>
  <c r="J156" i="6"/>
  <c r="J152" i="6"/>
  <c r="J148" i="6"/>
  <c r="J144" i="6"/>
  <c r="J140" i="6"/>
  <c r="J136" i="6"/>
  <c r="J132" i="6"/>
  <c r="J128" i="6"/>
  <c r="J124" i="6"/>
  <c r="J120" i="6"/>
  <c r="J116" i="6"/>
  <c r="J112" i="6"/>
  <c r="J108" i="6"/>
  <c r="J104" i="6"/>
  <c r="J100" i="6"/>
  <c r="J96" i="6"/>
  <c r="J92" i="6"/>
  <c r="J88" i="6"/>
  <c r="J84" i="6"/>
  <c r="J80" i="6"/>
  <c r="J76" i="6"/>
  <c r="J72" i="6"/>
  <c r="J68" i="6"/>
  <c r="J64" i="6"/>
  <c r="J60" i="6"/>
  <c r="J56" i="6"/>
  <c r="J52" i="6"/>
  <c r="J48" i="6"/>
  <c r="J44" i="6"/>
  <c r="J40" i="6"/>
  <c r="J36" i="6"/>
  <c r="J32" i="6"/>
  <c r="J28" i="6"/>
  <c r="J214" i="6"/>
  <c r="J222" i="6"/>
  <c r="J230" i="6"/>
  <c r="J238" i="6"/>
  <c r="J190" i="6"/>
  <c r="J194" i="6"/>
  <c r="J198" i="6"/>
  <c r="J202" i="6"/>
  <c r="J206" i="6"/>
  <c r="J215" i="6"/>
  <c r="J223" i="6"/>
  <c r="J231" i="6"/>
  <c r="J239" i="6"/>
  <c r="J250" i="6"/>
  <c r="J258" i="6"/>
  <c r="J266" i="6"/>
  <c r="J274" i="6"/>
  <c r="J282" i="6"/>
  <c r="J290" i="6"/>
  <c r="J243" i="6"/>
  <c r="J251" i="6"/>
  <c r="J259" i="6"/>
  <c r="J267" i="6"/>
  <c r="J275" i="6"/>
  <c r="J283" i="6"/>
  <c r="J291" i="6"/>
  <c r="J298" i="6"/>
  <c r="J302" i="6"/>
  <c r="J306" i="6"/>
  <c r="J310" i="6"/>
  <c r="J314" i="6"/>
  <c r="J318" i="6"/>
  <c r="J322" i="6"/>
  <c r="J326" i="6"/>
  <c r="J330" i="6"/>
  <c r="J334" i="6"/>
  <c r="J338" i="6"/>
  <c r="J342" i="6"/>
  <c r="J346" i="6"/>
  <c r="J350" i="6"/>
  <c r="J354" i="6"/>
  <c r="J358" i="6"/>
  <c r="J362" i="6"/>
  <c r="J366" i="6"/>
  <c r="J370" i="6"/>
  <c r="J374" i="6"/>
  <c r="J378" i="6"/>
  <c r="J382" i="6"/>
  <c r="J386" i="6"/>
  <c r="J390" i="6"/>
  <c r="J394" i="6"/>
  <c r="J398" i="6"/>
  <c r="J403" i="6"/>
  <c r="J402" i="6"/>
  <c r="J405" i="6"/>
  <c r="J409" i="6"/>
  <c r="J413" i="6"/>
  <c r="J417" i="6"/>
  <c r="J423" i="6"/>
  <c r="J427" i="6"/>
  <c r="J431" i="6"/>
  <c r="J435" i="6"/>
  <c r="J439" i="6"/>
  <c r="J443" i="6"/>
  <c r="J447" i="6"/>
  <c r="J451" i="6"/>
  <c r="J455" i="6"/>
  <c r="J459" i="6"/>
  <c r="J463" i="6"/>
  <c r="J467" i="6"/>
  <c r="J471" i="6"/>
  <c r="J475" i="6"/>
  <c r="J479" i="6"/>
  <c r="J483" i="6"/>
  <c r="J487" i="6"/>
  <c r="J491" i="6"/>
  <c r="J495" i="6"/>
  <c r="J499" i="6"/>
  <c r="J503" i="6"/>
  <c r="J507" i="6"/>
  <c r="J510" i="6"/>
  <c r="J514" i="6"/>
  <c r="J525" i="6"/>
  <c r="J518" i="6"/>
  <c r="J527" i="6"/>
  <c r="J529" i="6"/>
  <c r="J538" i="6"/>
  <c r="J522" i="6"/>
  <c r="J530" i="6"/>
  <c r="J543" i="6"/>
  <c r="J547" i="6"/>
  <c r="J551" i="6"/>
  <c r="J555" i="6"/>
  <c r="J559" i="6"/>
  <c r="J563" i="6"/>
  <c r="J567" i="6"/>
  <c r="J571" i="6"/>
  <c r="J575" i="6"/>
  <c r="J579" i="6"/>
  <c r="J583" i="6"/>
  <c r="J587" i="6"/>
  <c r="J591" i="6"/>
  <c r="J595" i="6"/>
  <c r="J599" i="6"/>
  <c r="J603" i="6"/>
  <c r="J607" i="6"/>
  <c r="J611" i="6"/>
  <c r="J617" i="6"/>
  <c r="J618" i="6"/>
  <c r="J624" i="6"/>
  <c r="J628" i="6"/>
  <c r="J632" i="6"/>
  <c r="J636" i="6"/>
  <c r="J640" i="6"/>
  <c r="J644" i="6"/>
  <c r="J648" i="6"/>
  <c r="J652" i="6"/>
  <c r="J656" i="6"/>
  <c r="J659" i="6"/>
  <c r="J663" i="6"/>
  <c r="J667" i="6"/>
  <c r="J671" i="6"/>
  <c r="J675" i="6"/>
  <c r="J679" i="6"/>
  <c r="J683" i="6"/>
  <c r="J687" i="6"/>
  <c r="J691" i="6"/>
  <c r="J695" i="6"/>
  <c r="J699" i="6"/>
  <c r="J703" i="6"/>
  <c r="J708" i="6"/>
  <c r="J712" i="6"/>
  <c r="J716" i="6"/>
  <c r="J720" i="6"/>
  <c r="J724" i="6"/>
  <c r="J730" i="6"/>
  <c r="J729" i="6"/>
  <c r="J735" i="6"/>
  <c r="J739" i="6"/>
  <c r="J743" i="6"/>
  <c r="J747" i="6"/>
  <c r="J751" i="6"/>
  <c r="J755" i="6"/>
  <c r="J762" i="6"/>
  <c r="J766" i="6"/>
  <c r="J758" i="6"/>
  <c r="J770" i="6"/>
  <c r="J769" i="6"/>
  <c r="J782" i="6"/>
  <c r="J777" i="6"/>
  <c r="J785" i="6"/>
  <c r="J793" i="6"/>
  <c r="J790" i="6"/>
  <c r="J795" i="6"/>
  <c r="J804" i="6"/>
  <c r="J800" i="6"/>
  <c r="AE4" i="6"/>
  <c r="O4" i="6"/>
  <c r="I804" i="6" s="1"/>
  <c r="J187" i="6"/>
  <c r="J183" i="6"/>
  <c r="J179" i="6"/>
  <c r="J175" i="6"/>
  <c r="J171" i="6"/>
  <c r="J167" i="6"/>
  <c r="J163" i="6"/>
  <c r="J159" i="6"/>
  <c r="J155" i="6"/>
  <c r="J151" i="6"/>
  <c r="J147" i="6"/>
  <c r="J143" i="6"/>
  <c r="J139" i="6"/>
  <c r="J135" i="6"/>
  <c r="J131" i="6"/>
  <c r="J127" i="6"/>
  <c r="J123" i="6"/>
  <c r="J119" i="6"/>
  <c r="J115" i="6"/>
  <c r="J111" i="6"/>
  <c r="J107" i="6"/>
  <c r="J103" i="6"/>
  <c r="J99" i="6"/>
  <c r="J95" i="6"/>
  <c r="J91" i="6"/>
  <c r="J87" i="6"/>
  <c r="J83" i="6"/>
  <c r="J79" i="6"/>
  <c r="J75" i="6"/>
  <c r="J71" i="6"/>
  <c r="J67" i="6"/>
  <c r="J63" i="6"/>
  <c r="J59" i="6"/>
  <c r="J55" i="6"/>
  <c r="J51" i="6"/>
  <c r="J47" i="6"/>
  <c r="J43" i="6"/>
  <c r="J39" i="6"/>
  <c r="J35" i="6"/>
  <c r="J31" i="6"/>
  <c r="J27" i="6"/>
  <c r="J208" i="6"/>
  <c r="J216" i="6"/>
  <c r="J224" i="6"/>
  <c r="J232" i="6"/>
  <c r="J240" i="6"/>
  <c r="J191" i="6"/>
  <c r="J195" i="6"/>
  <c r="J199" i="6"/>
  <c r="J203" i="6"/>
  <c r="J207" i="6"/>
  <c r="J209" i="6"/>
  <c r="J217" i="6"/>
  <c r="J225" i="6"/>
  <c r="J233" i="6"/>
  <c r="J244" i="6"/>
  <c r="J252" i="6"/>
  <c r="J260" i="6"/>
  <c r="J268" i="6"/>
  <c r="J276" i="6"/>
  <c r="J284" i="6"/>
  <c r="J292" i="6"/>
  <c r="J245" i="6"/>
  <c r="J253" i="6"/>
  <c r="J261" i="6"/>
  <c r="J269" i="6"/>
  <c r="J277" i="6"/>
  <c r="J285" i="6"/>
  <c r="J293" i="6"/>
  <c r="J299" i="6"/>
  <c r="J303" i="6"/>
  <c r="J307" i="6"/>
  <c r="J311" i="6"/>
  <c r="J315" i="6"/>
  <c r="J319" i="6"/>
  <c r="J323" i="6"/>
  <c r="J327" i="6"/>
  <c r="J331" i="6"/>
  <c r="J335" i="6"/>
  <c r="J339" i="6"/>
  <c r="J343" i="6"/>
  <c r="J347" i="6"/>
  <c r="J351" i="6"/>
  <c r="J355" i="6"/>
  <c r="J359" i="6"/>
  <c r="J363" i="6"/>
  <c r="J367" i="6"/>
  <c r="J371" i="6"/>
  <c r="J375" i="6"/>
  <c r="J379" i="6"/>
  <c r="J383" i="6"/>
  <c r="J387" i="6"/>
  <c r="J391" i="6"/>
  <c r="J395" i="6"/>
  <c r="J399" i="6"/>
  <c r="J404" i="6"/>
  <c r="J406" i="6"/>
  <c r="J410" i="6"/>
  <c r="J414" i="6"/>
  <c r="J418" i="6"/>
  <c r="J420" i="6"/>
  <c r="J424" i="6"/>
  <c r="J428" i="6"/>
  <c r="J432" i="6"/>
  <c r="J436" i="6"/>
  <c r="J440" i="6"/>
  <c r="J444" i="6"/>
  <c r="J448" i="6"/>
  <c r="J452" i="6"/>
  <c r="J456" i="6"/>
  <c r="J460" i="6"/>
  <c r="J464" i="6"/>
  <c r="J468" i="6"/>
  <c r="J472" i="6"/>
  <c r="J476" i="6"/>
  <c r="J480" i="6"/>
  <c r="J484" i="6"/>
  <c r="J488" i="6"/>
  <c r="J492" i="6"/>
  <c r="J496" i="6"/>
  <c r="J500" i="6"/>
  <c r="J504" i="6"/>
  <c r="J508" i="6"/>
  <c r="J511" i="6"/>
  <c r="J515" i="6"/>
  <c r="J533" i="6"/>
  <c r="J519" i="6"/>
  <c r="J535" i="6"/>
  <c r="J523" i="6"/>
  <c r="J540" i="6"/>
  <c r="J524" i="6"/>
  <c r="J532" i="6"/>
  <c r="J544" i="6"/>
  <c r="J548" i="6"/>
  <c r="J552" i="6"/>
  <c r="J556" i="6"/>
  <c r="J560" i="6"/>
  <c r="J564" i="6"/>
  <c r="J568" i="6"/>
  <c r="J572" i="6"/>
  <c r="J576" i="6"/>
  <c r="J580" i="6"/>
  <c r="J584" i="6"/>
  <c r="J588" i="6"/>
  <c r="J592" i="6"/>
  <c r="J596" i="6"/>
  <c r="J600" i="6"/>
  <c r="J604" i="6"/>
  <c r="J608" i="6"/>
  <c r="J612" i="6"/>
  <c r="J619" i="6"/>
  <c r="J620" i="6"/>
  <c r="J625" i="6"/>
  <c r="J629" i="6"/>
  <c r="J633" i="6"/>
  <c r="J637" i="6"/>
  <c r="J641" i="6"/>
  <c r="J645" i="6"/>
  <c r="J649" i="6"/>
  <c r="J653" i="6"/>
  <c r="J657" i="6"/>
  <c r="J660" i="6"/>
  <c r="J664" i="6"/>
  <c r="J668" i="6"/>
  <c r="J672" i="6"/>
  <c r="J676" i="6"/>
  <c r="J680" i="6"/>
  <c r="J684" i="6"/>
  <c r="J688" i="6"/>
  <c r="J692" i="6"/>
  <c r="J696" i="6"/>
  <c r="J700" i="6"/>
  <c r="J704" i="6"/>
  <c r="J709" i="6"/>
  <c r="J713" i="6"/>
  <c r="J717" i="6"/>
  <c r="J721" i="6"/>
  <c r="J725" i="6"/>
  <c r="J732" i="6"/>
  <c r="J731" i="6"/>
  <c r="J736" i="6"/>
  <c r="J740" i="6"/>
  <c r="J744" i="6"/>
  <c r="J748" i="6"/>
  <c r="J752" i="6"/>
  <c r="J759" i="6"/>
  <c r="J763" i="6"/>
  <c r="J767" i="6"/>
  <c r="J772" i="6"/>
  <c r="J771" i="6"/>
  <c r="J776" i="6"/>
  <c r="J784" i="6"/>
  <c r="J779" i="6"/>
  <c r="J803" i="6"/>
  <c r="J792" i="6"/>
  <c r="J797" i="6"/>
  <c r="J794" i="6"/>
  <c r="AA4" i="6"/>
  <c r="I771" i="6" s="1"/>
  <c r="E16" i="6"/>
  <c r="J16" i="6" s="1"/>
  <c r="Y17" i="14" l="1"/>
  <c r="Y16" i="14"/>
  <c r="Y12" i="14"/>
  <c r="Y8" i="14"/>
  <c r="Y4" i="14"/>
  <c r="W22" i="14"/>
  <c r="Y20" i="14"/>
  <c r="W18" i="14"/>
  <c r="Y11" i="14"/>
  <c r="W9" i="14"/>
  <c r="Y3" i="14"/>
  <c r="Y18" i="14"/>
  <c r="Y13" i="14"/>
  <c r="W11" i="14"/>
  <c r="Y5" i="14"/>
  <c r="W3" i="14"/>
  <c r="Y15" i="14"/>
  <c r="W13" i="14"/>
  <c r="Y7" i="14"/>
  <c r="W5" i="14"/>
  <c r="Y22" i="14"/>
  <c r="W20" i="14"/>
  <c r="W15" i="14"/>
  <c r="Y9" i="14"/>
  <c r="W7" i="14"/>
  <c r="X22" i="14"/>
  <c r="X5" i="14"/>
  <c r="X4" i="14"/>
  <c r="X12" i="14"/>
  <c r="W6" i="14"/>
  <c r="X14" i="14"/>
  <c r="X7" i="14"/>
  <c r="X18" i="14"/>
  <c r="X19" i="14"/>
  <c r="X8" i="14"/>
  <c r="X16" i="14"/>
  <c r="W10" i="14"/>
  <c r="W8" i="14"/>
  <c r="W16" i="14"/>
  <c r="X11" i="14"/>
  <c r="W21" i="14"/>
  <c r="Y6" i="14"/>
  <c r="Y21" i="14"/>
  <c r="X6" i="14"/>
  <c r="X20" i="14"/>
  <c r="X3" i="14"/>
  <c r="X13" i="14"/>
  <c r="X17" i="14"/>
  <c r="Y23" i="14"/>
  <c r="X10" i="14"/>
  <c r="W14" i="14"/>
  <c r="Y10" i="14"/>
  <c r="W17" i="14"/>
  <c r="Y14" i="14"/>
  <c r="W19" i="14"/>
  <c r="X15" i="14"/>
  <c r="X9" i="14"/>
  <c r="X21" i="14"/>
  <c r="Y19" i="14"/>
  <c r="W4" i="14"/>
  <c r="W12" i="14"/>
  <c r="K14" i="11"/>
  <c r="P14" i="11" s="1"/>
  <c r="K27" i="11"/>
  <c r="P27" i="11" s="1"/>
  <c r="K39" i="11"/>
  <c r="P39" i="11" s="1"/>
  <c r="K17" i="11"/>
  <c r="P17" i="11" s="1"/>
  <c r="K26" i="11"/>
  <c r="P26" i="11" s="1"/>
  <c r="K40" i="11"/>
  <c r="P40" i="11" s="1"/>
  <c r="K21" i="11"/>
  <c r="P21" i="11" s="1"/>
  <c r="K16" i="11"/>
  <c r="P16" i="11" s="1"/>
  <c r="K43" i="11"/>
  <c r="P43" i="11" s="1"/>
  <c r="K31" i="11"/>
  <c r="P31" i="11" s="1"/>
  <c r="K28" i="11"/>
  <c r="P28" i="11" s="1"/>
  <c r="K42" i="11"/>
  <c r="P42" i="11" s="1"/>
  <c r="K25" i="11"/>
  <c r="P25" i="11" s="1"/>
  <c r="K48" i="11"/>
  <c r="P48" i="11" s="1"/>
  <c r="K18" i="11"/>
  <c r="P18" i="11" s="1"/>
  <c r="K32" i="11"/>
  <c r="P32" i="11" s="1"/>
  <c r="K35" i="11"/>
  <c r="P35" i="11" s="1"/>
  <c r="K22" i="11"/>
  <c r="P22" i="11" s="1"/>
  <c r="K33" i="11"/>
  <c r="P33" i="11" s="1"/>
  <c r="K44" i="11"/>
  <c r="P44" i="11" s="1"/>
  <c r="K23" i="11"/>
  <c r="P23" i="11" s="1"/>
  <c r="K34" i="11"/>
  <c r="P34" i="11" s="1"/>
  <c r="K15" i="11"/>
  <c r="P15" i="11" s="1"/>
  <c r="K47" i="11"/>
  <c r="P47" i="11" s="1"/>
  <c r="K24" i="11"/>
  <c r="P24" i="11" s="1"/>
  <c r="K38" i="11"/>
  <c r="P38" i="11" s="1"/>
  <c r="K49" i="11"/>
  <c r="K41" i="11"/>
  <c r="P41" i="11" s="1"/>
  <c r="I9" i="6"/>
  <c r="I13" i="6"/>
  <c r="I17" i="6"/>
  <c r="I21" i="6"/>
  <c r="I25" i="6"/>
  <c r="I29" i="6"/>
  <c r="I33" i="6"/>
  <c r="I37" i="6"/>
  <c r="I41" i="6"/>
  <c r="I45" i="6"/>
  <c r="I49" i="6"/>
  <c r="I53" i="6"/>
  <c r="I57" i="6"/>
  <c r="I61" i="6"/>
  <c r="I65" i="6"/>
  <c r="I69" i="6"/>
  <c r="I73" i="6"/>
  <c r="I77" i="6"/>
  <c r="I81" i="6"/>
  <c r="I85" i="6"/>
  <c r="I89" i="6"/>
  <c r="I93" i="6"/>
  <c r="I97" i="6"/>
  <c r="I101" i="6"/>
  <c r="I105" i="6"/>
  <c r="I109" i="6"/>
  <c r="I113" i="6"/>
  <c r="I117" i="6"/>
  <c r="I121" i="6"/>
  <c r="I125" i="6"/>
  <c r="I129" i="6"/>
  <c r="I133" i="6"/>
  <c r="I137" i="6"/>
  <c r="I141" i="6"/>
  <c r="I145" i="6"/>
  <c r="I149" i="6"/>
  <c r="I153" i="6"/>
  <c r="I157" i="6"/>
  <c r="I161" i="6"/>
  <c r="I165" i="6"/>
  <c r="I169" i="6"/>
  <c r="I173" i="6"/>
  <c r="I177" i="6"/>
  <c r="I181" i="6"/>
  <c r="I185" i="6"/>
  <c r="I210" i="6"/>
  <c r="I218" i="6"/>
  <c r="I226" i="6"/>
  <c r="I234" i="6"/>
  <c r="I241" i="6"/>
  <c r="I191" i="6"/>
  <c r="I195" i="6"/>
  <c r="I199" i="6"/>
  <c r="I203" i="6"/>
  <c r="I207" i="6"/>
  <c r="I215" i="6"/>
  <c r="I223" i="6"/>
  <c r="I231" i="6"/>
  <c r="I239" i="6"/>
  <c r="I248" i="6"/>
  <c r="I256" i="6"/>
  <c r="I264" i="6"/>
  <c r="I272" i="6"/>
  <c r="I280" i="6"/>
  <c r="I288" i="6"/>
  <c r="I296" i="6"/>
  <c r="I299" i="6"/>
  <c r="I303" i="6"/>
  <c r="I307" i="6"/>
  <c r="I311" i="6"/>
  <c r="I315" i="6"/>
  <c r="I319" i="6"/>
  <c r="I323" i="6"/>
  <c r="I327" i="6"/>
  <c r="I331" i="6"/>
  <c r="I335" i="6"/>
  <c r="I339" i="6"/>
  <c r="I343" i="6"/>
  <c r="I347" i="6"/>
  <c r="I351" i="6"/>
  <c r="I355" i="6"/>
  <c r="I359" i="6"/>
  <c r="I363" i="6"/>
  <c r="I367" i="6"/>
  <c r="I371" i="6"/>
  <c r="I375" i="6"/>
  <c r="I379" i="6"/>
  <c r="I383" i="6"/>
  <c r="I245" i="6"/>
  <c r="I253" i="6"/>
  <c r="I261" i="6"/>
  <c r="I269" i="6"/>
  <c r="I277" i="6"/>
  <c r="I285" i="6"/>
  <c r="I293" i="6"/>
  <c r="I389" i="6"/>
  <c r="I393" i="6"/>
  <c r="I397" i="6"/>
  <c r="I401" i="6"/>
  <c r="I405" i="6"/>
  <c r="I409" i="6"/>
  <c r="I413" i="6"/>
  <c r="I417" i="6"/>
  <c r="I422" i="6"/>
  <c r="I426" i="6"/>
  <c r="I430" i="6"/>
  <c r="I434" i="6"/>
  <c r="I438" i="6"/>
  <c r="I442" i="6"/>
  <c r="I446" i="6"/>
  <c r="I450" i="6"/>
  <c r="I454" i="6"/>
  <c r="I458" i="6"/>
  <c r="I462" i="6"/>
  <c r="I466" i="6"/>
  <c r="I470" i="6"/>
  <c r="I474" i="6"/>
  <c r="I478" i="6"/>
  <c r="I482" i="6"/>
  <c r="I486" i="6"/>
  <c r="I490" i="6"/>
  <c r="I494" i="6"/>
  <c r="I498" i="6"/>
  <c r="I502" i="6"/>
  <c r="I506" i="6"/>
  <c r="I509" i="6"/>
  <c r="I513" i="6"/>
  <c r="I517" i="6"/>
  <c r="I522" i="6"/>
  <c r="I530" i="6"/>
  <c r="I536" i="6"/>
  <c r="I540" i="6"/>
  <c r="I544" i="6"/>
  <c r="I548" i="6"/>
  <c r="I552" i="6"/>
  <c r="I556" i="6"/>
  <c r="I560" i="6"/>
  <c r="I564" i="6"/>
  <c r="I568" i="6"/>
  <c r="I572" i="6"/>
  <c r="I576" i="6"/>
  <c r="I580" i="6"/>
  <c r="I584" i="6"/>
  <c r="I588" i="6"/>
  <c r="I592" i="6"/>
  <c r="I596" i="6"/>
  <c r="I600" i="6"/>
  <c r="I521" i="6"/>
  <c r="I529" i="6"/>
  <c r="I605" i="6"/>
  <c r="I609" i="6"/>
  <c r="I622" i="6"/>
  <c r="I626" i="6"/>
  <c r="I630" i="6"/>
  <c r="I634" i="6"/>
  <c r="I638" i="6"/>
  <c r="I642" i="6"/>
  <c r="I646" i="6"/>
  <c r="I650" i="6"/>
  <c r="I654" i="6"/>
  <c r="I620" i="6"/>
  <c r="I619" i="6"/>
  <c r="I657" i="6"/>
  <c r="I660" i="6"/>
  <c r="I664" i="6"/>
  <c r="I668" i="6"/>
  <c r="I672" i="6"/>
  <c r="I676" i="6"/>
  <c r="I680" i="6"/>
  <c r="I684" i="6"/>
  <c r="I688" i="6"/>
  <c r="I692" i="6"/>
  <c r="I696" i="6"/>
  <c r="I700" i="6"/>
  <c r="I705" i="6"/>
  <c r="I708" i="6"/>
  <c r="I712" i="6"/>
  <c r="I716" i="6"/>
  <c r="I720" i="6"/>
  <c r="I724" i="6"/>
  <c r="I731" i="6"/>
  <c r="I734" i="6"/>
  <c r="I735" i="6"/>
  <c r="I741" i="6"/>
  <c r="I745" i="6"/>
  <c r="I749" i="6"/>
  <c r="I753" i="6"/>
  <c r="I757" i="6"/>
  <c r="I761" i="6"/>
  <c r="I765" i="6"/>
  <c r="I770" i="6"/>
  <c r="I782" i="6"/>
  <c r="I773" i="6"/>
  <c r="I786" i="6"/>
  <c r="I779" i="6"/>
  <c r="I795" i="6"/>
  <c r="I797" i="6"/>
  <c r="I796" i="6"/>
  <c r="I801" i="6"/>
  <c r="I10" i="6"/>
  <c r="I14" i="6"/>
  <c r="I18" i="6"/>
  <c r="I22" i="6"/>
  <c r="I26" i="6"/>
  <c r="I30" i="6"/>
  <c r="I34" i="6"/>
  <c r="I38" i="6"/>
  <c r="I42" i="6"/>
  <c r="I46" i="6"/>
  <c r="I50" i="6"/>
  <c r="I54" i="6"/>
  <c r="I58" i="6"/>
  <c r="I62" i="6"/>
  <c r="I66" i="6"/>
  <c r="I70" i="6"/>
  <c r="I74" i="6"/>
  <c r="I78" i="6"/>
  <c r="I82" i="6"/>
  <c r="I86" i="6"/>
  <c r="I90" i="6"/>
  <c r="I94" i="6"/>
  <c r="I98" i="6"/>
  <c r="I102" i="6"/>
  <c r="I106" i="6"/>
  <c r="I110" i="6"/>
  <c r="I114" i="6"/>
  <c r="I118" i="6"/>
  <c r="I122" i="6"/>
  <c r="I126" i="6"/>
  <c r="I130" i="6"/>
  <c r="I134" i="6"/>
  <c r="I138" i="6"/>
  <c r="I142" i="6"/>
  <c r="I146" i="6"/>
  <c r="I150" i="6"/>
  <c r="I154" i="6"/>
  <c r="I158" i="6"/>
  <c r="I162" i="6"/>
  <c r="I166" i="6"/>
  <c r="I170" i="6"/>
  <c r="I174" i="6"/>
  <c r="I178" i="6"/>
  <c r="I182" i="6"/>
  <c r="I186" i="6"/>
  <c r="I212" i="6"/>
  <c r="I220" i="6"/>
  <c r="I228" i="6"/>
  <c r="I236" i="6"/>
  <c r="I188" i="6"/>
  <c r="I192" i="6"/>
  <c r="I196" i="6"/>
  <c r="I200" i="6"/>
  <c r="I204" i="6"/>
  <c r="I209" i="6"/>
  <c r="I217" i="6"/>
  <c r="I225" i="6"/>
  <c r="I233" i="6"/>
  <c r="I242" i="6"/>
  <c r="I250" i="6"/>
  <c r="I258" i="6"/>
  <c r="I266" i="6"/>
  <c r="I274" i="6"/>
  <c r="I282" i="6"/>
  <c r="I290" i="6"/>
  <c r="I386" i="6"/>
  <c r="I300" i="6"/>
  <c r="I304" i="6"/>
  <c r="I308" i="6"/>
  <c r="I312" i="6"/>
  <c r="I316" i="6"/>
  <c r="I320" i="6"/>
  <c r="I324" i="6"/>
  <c r="I328" i="6"/>
  <c r="I332" i="6"/>
  <c r="I336" i="6"/>
  <c r="I340" i="6"/>
  <c r="I344" i="6"/>
  <c r="I348" i="6"/>
  <c r="I352" i="6"/>
  <c r="I356" i="6"/>
  <c r="I360" i="6"/>
  <c r="I364" i="6"/>
  <c r="I368" i="6"/>
  <c r="I372" i="6"/>
  <c r="I376" i="6"/>
  <c r="I380" i="6"/>
  <c r="I384" i="6"/>
  <c r="I247" i="6"/>
  <c r="I255" i="6"/>
  <c r="I263" i="6"/>
  <c r="I271" i="6"/>
  <c r="I279" i="6"/>
  <c r="I287" i="6"/>
  <c r="I295" i="6"/>
  <c r="I390" i="6"/>
  <c r="I394" i="6"/>
  <c r="I398" i="6"/>
  <c r="I418" i="6"/>
  <c r="I406" i="6"/>
  <c r="I410" i="6"/>
  <c r="I414" i="6"/>
  <c r="I403" i="6"/>
  <c r="I423" i="6"/>
  <c r="I427" i="6"/>
  <c r="I431" i="6"/>
  <c r="I435" i="6"/>
  <c r="I439" i="6"/>
  <c r="I443" i="6"/>
  <c r="I447" i="6"/>
  <c r="I451" i="6"/>
  <c r="I455" i="6"/>
  <c r="I459" i="6"/>
  <c r="I463" i="6"/>
  <c r="I467" i="6"/>
  <c r="I471" i="6"/>
  <c r="I475" i="6"/>
  <c r="I479" i="6"/>
  <c r="I483" i="6"/>
  <c r="I487" i="6"/>
  <c r="I491" i="6"/>
  <c r="I495" i="6"/>
  <c r="I499" i="6"/>
  <c r="I503" i="6"/>
  <c r="I507" i="6"/>
  <c r="I510" i="6"/>
  <c r="I514" i="6"/>
  <c r="I518" i="6"/>
  <c r="I524" i="6"/>
  <c r="I532" i="6"/>
  <c r="I537" i="6"/>
  <c r="I541" i="6"/>
  <c r="I545" i="6"/>
  <c r="I549" i="6"/>
  <c r="I553" i="6"/>
  <c r="I557" i="6"/>
  <c r="I561" i="6"/>
  <c r="I565" i="6"/>
  <c r="I569" i="6"/>
  <c r="I573" i="6"/>
  <c r="I577" i="6"/>
  <c r="I581" i="6"/>
  <c r="I585" i="6"/>
  <c r="I589" i="6"/>
  <c r="I593" i="6"/>
  <c r="I597" i="6"/>
  <c r="I601" i="6"/>
  <c r="I523" i="6"/>
  <c r="I531" i="6"/>
  <c r="I606" i="6"/>
  <c r="I610" i="6"/>
  <c r="I623" i="6"/>
  <c r="I627" i="6"/>
  <c r="I631" i="6"/>
  <c r="I635" i="6"/>
  <c r="I639" i="6"/>
  <c r="I643" i="6"/>
  <c r="I647" i="6"/>
  <c r="I651" i="6"/>
  <c r="I614" i="6"/>
  <c r="I613" i="6"/>
  <c r="I621" i="6"/>
  <c r="I658" i="6"/>
  <c r="I661" i="6"/>
  <c r="I665" i="6"/>
  <c r="I669" i="6"/>
  <c r="I673" i="6"/>
  <c r="I677" i="6"/>
  <c r="I681" i="6"/>
  <c r="I685" i="6"/>
  <c r="I689" i="6"/>
  <c r="I693" i="6"/>
  <c r="I697" i="6"/>
  <c r="I701" i="6"/>
  <c r="I727" i="6"/>
  <c r="I709" i="6"/>
  <c r="I713" i="6"/>
  <c r="I717" i="6"/>
  <c r="I721" i="6"/>
  <c r="I725" i="6"/>
  <c r="I733" i="6"/>
  <c r="I736" i="6"/>
  <c r="I738" i="6"/>
  <c r="I742" i="6"/>
  <c r="I746" i="6"/>
  <c r="I750" i="6"/>
  <c r="I754" i="6"/>
  <c r="I758" i="6"/>
  <c r="I762" i="6"/>
  <c r="I766" i="6"/>
  <c r="I772" i="6"/>
  <c r="I784" i="6"/>
  <c r="I775" i="6"/>
  <c r="I789" i="6"/>
  <c r="I781" i="6"/>
  <c r="I791" i="6"/>
  <c r="I787" i="6"/>
  <c r="I798" i="6"/>
  <c r="I802" i="6"/>
  <c r="I11" i="6"/>
  <c r="I15" i="6"/>
  <c r="I19" i="6"/>
  <c r="I23" i="6"/>
  <c r="I27" i="6"/>
  <c r="I31" i="6"/>
  <c r="I35" i="6"/>
  <c r="I39" i="6"/>
  <c r="I43" i="6"/>
  <c r="I47" i="6"/>
  <c r="I51" i="6"/>
  <c r="I55" i="6"/>
  <c r="I59" i="6"/>
  <c r="I63" i="6"/>
  <c r="I67" i="6"/>
  <c r="I71" i="6"/>
  <c r="I75" i="6"/>
  <c r="I79" i="6"/>
  <c r="I83" i="6"/>
  <c r="I87" i="6"/>
  <c r="I91" i="6"/>
  <c r="I95" i="6"/>
  <c r="I99" i="6"/>
  <c r="I103" i="6"/>
  <c r="I107" i="6"/>
  <c r="I111" i="6"/>
  <c r="I115" i="6"/>
  <c r="I119" i="6"/>
  <c r="I123" i="6"/>
  <c r="I127" i="6"/>
  <c r="I131" i="6"/>
  <c r="I135" i="6"/>
  <c r="I139" i="6"/>
  <c r="I143" i="6"/>
  <c r="I147" i="6"/>
  <c r="I151" i="6"/>
  <c r="I155" i="6"/>
  <c r="I159" i="6"/>
  <c r="I163" i="6"/>
  <c r="I167" i="6"/>
  <c r="I171" i="6"/>
  <c r="I175" i="6"/>
  <c r="I179" i="6"/>
  <c r="I183" i="6"/>
  <c r="I187" i="6"/>
  <c r="I214" i="6"/>
  <c r="I222" i="6"/>
  <c r="I230" i="6"/>
  <c r="I238" i="6"/>
  <c r="I189" i="6"/>
  <c r="I193" i="6"/>
  <c r="I197" i="6"/>
  <c r="I201" i="6"/>
  <c r="I205" i="6"/>
  <c r="I211" i="6"/>
  <c r="I219" i="6"/>
  <c r="I227" i="6"/>
  <c r="I235" i="6"/>
  <c r="I244" i="6"/>
  <c r="I252" i="6"/>
  <c r="I260" i="6"/>
  <c r="I268" i="6"/>
  <c r="I276" i="6"/>
  <c r="I284" i="6"/>
  <c r="I292" i="6"/>
  <c r="I297" i="6"/>
  <c r="I301" i="6"/>
  <c r="I305" i="6"/>
  <c r="I309" i="6"/>
  <c r="I313" i="6"/>
  <c r="I317" i="6"/>
  <c r="I321" i="6"/>
  <c r="I325" i="6"/>
  <c r="I329" i="6"/>
  <c r="I333" i="6"/>
  <c r="I337" i="6"/>
  <c r="I341" i="6"/>
  <c r="I345" i="6"/>
  <c r="I349" i="6"/>
  <c r="I353" i="6"/>
  <c r="I357" i="6"/>
  <c r="I361" i="6"/>
  <c r="I365" i="6"/>
  <c r="I369" i="6"/>
  <c r="I373" i="6"/>
  <c r="I377" i="6"/>
  <c r="I381" i="6"/>
  <c r="I385" i="6"/>
  <c r="I249" i="6"/>
  <c r="I257" i="6"/>
  <c r="I265" i="6"/>
  <c r="I273" i="6"/>
  <c r="I281" i="6"/>
  <c r="I289" i="6"/>
  <c r="I387" i="6"/>
  <c r="I391" i="6"/>
  <c r="I395" i="6"/>
  <c r="I399" i="6"/>
  <c r="I402" i="6"/>
  <c r="I407" i="6"/>
  <c r="I411" i="6"/>
  <c r="I415" i="6"/>
  <c r="I420" i="6"/>
  <c r="I424" i="6"/>
  <c r="I428" i="6"/>
  <c r="I432" i="6"/>
  <c r="I436" i="6"/>
  <c r="I440" i="6"/>
  <c r="I444" i="6"/>
  <c r="I448" i="6"/>
  <c r="I452" i="6"/>
  <c r="I456" i="6"/>
  <c r="I460" i="6"/>
  <c r="I464" i="6"/>
  <c r="I468" i="6"/>
  <c r="I472" i="6"/>
  <c r="I476" i="6"/>
  <c r="I480" i="6"/>
  <c r="I484" i="6"/>
  <c r="I488" i="6"/>
  <c r="I492" i="6"/>
  <c r="I496" i="6"/>
  <c r="I500" i="6"/>
  <c r="I504" i="6"/>
  <c r="I508" i="6"/>
  <c r="I511" i="6"/>
  <c r="I515" i="6"/>
  <c r="I519" i="6"/>
  <c r="I526" i="6"/>
  <c r="I534" i="6"/>
  <c r="I538" i="6"/>
  <c r="I542" i="6"/>
  <c r="I546" i="6"/>
  <c r="I550" i="6"/>
  <c r="I554" i="6"/>
  <c r="I558" i="6"/>
  <c r="I562" i="6"/>
  <c r="I566" i="6"/>
  <c r="I570" i="6"/>
  <c r="I574" i="6"/>
  <c r="I578" i="6"/>
  <c r="I582" i="6"/>
  <c r="I586" i="6"/>
  <c r="I590" i="6"/>
  <c r="I594" i="6"/>
  <c r="I598" i="6"/>
  <c r="I602" i="6"/>
  <c r="I525" i="6"/>
  <c r="I533" i="6"/>
  <c r="I607" i="6"/>
  <c r="I611" i="6"/>
  <c r="I624" i="6"/>
  <c r="I628" i="6"/>
  <c r="I632" i="6"/>
  <c r="I636" i="6"/>
  <c r="I640" i="6"/>
  <c r="I644" i="6"/>
  <c r="I648" i="6"/>
  <c r="I652" i="6"/>
  <c r="I616" i="6"/>
  <c r="I615" i="6"/>
  <c r="I655" i="6"/>
  <c r="I703" i="6"/>
  <c r="I662" i="6"/>
  <c r="I666" i="6"/>
  <c r="I670" i="6"/>
  <c r="I674" i="6"/>
  <c r="I678" i="6"/>
  <c r="I682" i="6"/>
  <c r="I686" i="6"/>
  <c r="I690" i="6"/>
  <c r="I694" i="6"/>
  <c r="I698" i="6"/>
  <c r="I702" i="6"/>
  <c r="I706" i="6"/>
  <c r="I710" i="6"/>
  <c r="I714" i="6"/>
  <c r="I718" i="6"/>
  <c r="I722" i="6"/>
  <c r="I726" i="6"/>
  <c r="I737" i="6"/>
  <c r="I730" i="6"/>
  <c r="I739" i="6"/>
  <c r="I743" i="6"/>
  <c r="I747" i="6"/>
  <c r="I751" i="6"/>
  <c r="I755" i="6"/>
  <c r="I759" i="6"/>
  <c r="I763" i="6"/>
  <c r="I767" i="6"/>
  <c r="I774" i="6"/>
  <c r="I769" i="6"/>
  <c r="I776" i="6"/>
  <c r="I793" i="6"/>
  <c r="I783" i="6"/>
  <c r="I790" i="6"/>
  <c r="I788" i="6"/>
  <c r="I799" i="6"/>
  <c r="I803" i="6"/>
  <c r="I12" i="6"/>
  <c r="I16" i="6"/>
  <c r="I20" i="6"/>
  <c r="I24" i="6"/>
  <c r="I28" i="6"/>
  <c r="I32" i="6"/>
  <c r="I36" i="6"/>
  <c r="I40" i="6"/>
  <c r="I44" i="6"/>
  <c r="I48" i="6"/>
  <c r="I52" i="6"/>
  <c r="I56" i="6"/>
  <c r="I60" i="6"/>
  <c r="I64" i="6"/>
  <c r="I68" i="6"/>
  <c r="I72" i="6"/>
  <c r="I76" i="6"/>
  <c r="I80" i="6"/>
  <c r="I84" i="6"/>
  <c r="I88" i="6"/>
  <c r="I92" i="6"/>
  <c r="I96" i="6"/>
  <c r="I100" i="6"/>
  <c r="I104" i="6"/>
  <c r="I108" i="6"/>
  <c r="I112" i="6"/>
  <c r="I116" i="6"/>
  <c r="I120" i="6"/>
  <c r="I124" i="6"/>
  <c r="I128" i="6"/>
  <c r="I132" i="6"/>
  <c r="I136" i="6"/>
  <c r="I140" i="6"/>
  <c r="I144" i="6"/>
  <c r="I148" i="6"/>
  <c r="I152" i="6"/>
  <c r="I156" i="6"/>
  <c r="I160" i="6"/>
  <c r="I164" i="6"/>
  <c r="I168" i="6"/>
  <c r="I172" i="6"/>
  <c r="I176" i="6"/>
  <c r="I180" i="6"/>
  <c r="I184" i="6"/>
  <c r="I208" i="6"/>
  <c r="I216" i="6"/>
  <c r="I224" i="6"/>
  <c r="I232" i="6"/>
  <c r="I240" i="6"/>
  <c r="I190" i="6"/>
  <c r="I194" i="6"/>
  <c r="I198" i="6"/>
  <c r="I202" i="6"/>
  <c r="I206" i="6"/>
  <c r="I213" i="6"/>
  <c r="I221" i="6"/>
  <c r="I229" i="6"/>
  <c r="I237" i="6"/>
  <c r="I246" i="6"/>
  <c r="I254" i="6"/>
  <c r="I262" i="6"/>
  <c r="I270" i="6"/>
  <c r="I278" i="6"/>
  <c r="I286" i="6"/>
  <c r="I294" i="6"/>
  <c r="I298" i="6"/>
  <c r="I302" i="6"/>
  <c r="I306" i="6"/>
  <c r="I310" i="6"/>
  <c r="I314" i="6"/>
  <c r="I318" i="6"/>
  <c r="I322" i="6"/>
  <c r="I326" i="6"/>
  <c r="I330" i="6"/>
  <c r="I334" i="6"/>
  <c r="I338" i="6"/>
  <c r="I342" i="6"/>
  <c r="I346" i="6"/>
  <c r="I350" i="6"/>
  <c r="I354" i="6"/>
  <c r="I358" i="6"/>
  <c r="I362" i="6"/>
  <c r="I366" i="6"/>
  <c r="I370" i="6"/>
  <c r="I374" i="6"/>
  <c r="I378" i="6"/>
  <c r="I382" i="6"/>
  <c r="I243" i="6"/>
  <c r="I251" i="6"/>
  <c r="I259" i="6"/>
  <c r="I267" i="6"/>
  <c r="I275" i="6"/>
  <c r="I283" i="6"/>
  <c r="I291" i="6"/>
  <c r="I388" i="6"/>
  <c r="I392" i="6"/>
  <c r="I396" i="6"/>
  <c r="I400" i="6"/>
  <c r="I404" i="6"/>
  <c r="I408" i="6"/>
  <c r="I412" i="6"/>
  <c r="I416" i="6"/>
  <c r="I421" i="6"/>
  <c r="I425" i="6"/>
  <c r="I429" i="6"/>
  <c r="I433" i="6"/>
  <c r="I437" i="6"/>
  <c r="I441" i="6"/>
  <c r="I445" i="6"/>
  <c r="I449" i="6"/>
  <c r="I453" i="6"/>
  <c r="I457" i="6"/>
  <c r="I461" i="6"/>
  <c r="I465" i="6"/>
  <c r="I469" i="6"/>
  <c r="I473" i="6"/>
  <c r="I477" i="6"/>
  <c r="I481" i="6"/>
  <c r="I485" i="6"/>
  <c r="I489" i="6"/>
  <c r="I493" i="6"/>
  <c r="I497" i="6"/>
  <c r="I501" i="6"/>
  <c r="I505" i="6"/>
  <c r="I419" i="6"/>
  <c r="I512" i="6"/>
  <c r="I516" i="6"/>
  <c r="I520" i="6"/>
  <c r="I528" i="6"/>
  <c r="I535" i="6"/>
  <c r="I539" i="6"/>
  <c r="I543" i="6"/>
  <c r="I547" i="6"/>
  <c r="I551" i="6"/>
  <c r="I555" i="6"/>
  <c r="I559" i="6"/>
  <c r="I563" i="6"/>
  <c r="I567" i="6"/>
  <c r="I571" i="6"/>
  <c r="I575" i="6"/>
  <c r="I579" i="6"/>
  <c r="I583" i="6"/>
  <c r="I587" i="6"/>
  <c r="I591" i="6"/>
  <c r="I595" i="6"/>
  <c r="I599" i="6"/>
  <c r="I603" i="6"/>
  <c r="I527" i="6"/>
  <c r="I604" i="6"/>
  <c r="I608" i="6"/>
  <c r="I612" i="6"/>
  <c r="I625" i="6"/>
  <c r="I629" i="6"/>
  <c r="I633" i="6"/>
  <c r="I637" i="6"/>
  <c r="I641" i="6"/>
  <c r="I645" i="6"/>
  <c r="I649" i="6"/>
  <c r="I653" i="6"/>
  <c r="I618" i="6"/>
  <c r="I617" i="6"/>
  <c r="I656" i="6"/>
  <c r="I659" i="6"/>
  <c r="I663" i="6"/>
  <c r="I667" i="6"/>
  <c r="I671" i="6"/>
  <c r="I675" i="6"/>
  <c r="I679" i="6"/>
  <c r="I683" i="6"/>
  <c r="I687" i="6"/>
  <c r="I691" i="6"/>
  <c r="I695" i="6"/>
  <c r="I699" i="6"/>
  <c r="I704" i="6"/>
  <c r="I707" i="6"/>
  <c r="I711" i="6"/>
  <c r="I715" i="6"/>
  <c r="I719" i="6"/>
  <c r="I723" i="6"/>
  <c r="I729" i="6"/>
  <c r="I728" i="6"/>
  <c r="I732" i="6"/>
  <c r="I740" i="6"/>
  <c r="I744" i="6"/>
  <c r="I748" i="6"/>
  <c r="I752" i="6"/>
  <c r="I756" i="6"/>
  <c r="I760" i="6"/>
  <c r="I764" i="6"/>
  <c r="I768" i="6"/>
  <c r="I778" i="6"/>
  <c r="I780" i="6"/>
  <c r="I777" i="6"/>
  <c r="I785" i="6"/>
  <c r="I792" i="6"/>
  <c r="I794" i="6"/>
  <c r="I800" i="6"/>
  <c r="Q41" i="11" l="1"/>
  <c r="W24" i="14"/>
  <c r="Y24" i="14"/>
  <c r="X24" i="14"/>
  <c r="Q47" i="11"/>
  <c r="Q44" i="11"/>
  <c r="Q32" i="11"/>
  <c r="Q42" i="11"/>
  <c r="Q16" i="11"/>
  <c r="Q17" i="11"/>
  <c r="Q15" i="11"/>
  <c r="Q33" i="11"/>
  <c r="Q18" i="11"/>
  <c r="Q28" i="11"/>
  <c r="Q21" i="11"/>
  <c r="Q39" i="11"/>
  <c r="Q38" i="11"/>
  <c r="Q34" i="11"/>
  <c r="Q22" i="11"/>
  <c r="Q48" i="11"/>
  <c r="Q31" i="11"/>
  <c r="Q40" i="11"/>
  <c r="Q27" i="11"/>
  <c r="Q24" i="11"/>
  <c r="Q23" i="11"/>
  <c r="Q35" i="11"/>
  <c r="Q25" i="11"/>
  <c r="Q43" i="11"/>
  <c r="Q26" i="11"/>
  <c r="Q37" i="11"/>
  <c r="Q14" i="11"/>
  <c r="Q36" i="11"/>
  <c r="Q19" i="11"/>
  <c r="Q45" i="11"/>
  <c r="Q30" i="11"/>
  <c r="Q20" i="11"/>
  <c r="Q46" i="11"/>
  <c r="Q29" i="11"/>
  <c r="B38" i="12" l="1"/>
  <c r="B36" i="12"/>
  <c r="B34" i="12"/>
  <c r="B32" i="12"/>
  <c r="B30" i="12"/>
  <c r="B28" i="12"/>
  <c r="B26" i="12"/>
  <c r="B24" i="12"/>
  <c r="B22" i="12"/>
  <c r="B20" i="12"/>
  <c r="B18" i="12"/>
  <c r="B16" i="12"/>
  <c r="B39" i="12"/>
  <c r="B37" i="12"/>
  <c r="B35" i="12"/>
  <c r="B33" i="12"/>
  <c r="B31" i="12"/>
  <c r="B29" i="12"/>
  <c r="B27" i="12"/>
  <c r="B25" i="12"/>
  <c r="B23" i="12"/>
  <c r="B21" i="12"/>
  <c r="B19" i="12"/>
  <c r="B17" i="12"/>
  <c r="B15" i="12"/>
  <c r="B13" i="12"/>
  <c r="B14" i="12"/>
  <c r="A65" i="12" l="1"/>
  <c r="T25" i="12"/>
  <c r="P25" i="12"/>
  <c r="S25" i="12"/>
  <c r="D25" i="12"/>
  <c r="V25" i="12"/>
  <c r="R25" i="12"/>
  <c r="C25" i="12"/>
  <c r="U25" i="12"/>
  <c r="Q25" i="12"/>
  <c r="A68" i="12"/>
  <c r="V28" i="12"/>
  <c r="R28" i="12"/>
  <c r="C28" i="12"/>
  <c r="U28" i="12"/>
  <c r="Q28" i="12"/>
  <c r="T28" i="12"/>
  <c r="P28" i="12"/>
  <c r="S28" i="12"/>
  <c r="D28" i="12"/>
  <c r="T15" i="12"/>
  <c r="P15" i="12"/>
  <c r="A55" i="12"/>
  <c r="S15" i="12"/>
  <c r="D15" i="12"/>
  <c r="V15" i="12"/>
  <c r="R15" i="12"/>
  <c r="C15" i="12"/>
  <c r="U15" i="12"/>
  <c r="Q15" i="12"/>
  <c r="A77" i="12"/>
  <c r="T37" i="12"/>
  <c r="P37" i="12"/>
  <c r="S37" i="12"/>
  <c r="D37" i="12"/>
  <c r="V37" i="12"/>
  <c r="R37" i="12"/>
  <c r="C37" i="12"/>
  <c r="U37" i="12"/>
  <c r="Q37" i="12"/>
  <c r="A73" i="12"/>
  <c r="T33" i="12"/>
  <c r="P33" i="12"/>
  <c r="S33" i="12"/>
  <c r="D33" i="12"/>
  <c r="V33" i="12"/>
  <c r="R33" i="12"/>
  <c r="C33" i="12"/>
  <c r="U33" i="12"/>
  <c r="Q33" i="12"/>
  <c r="A63" i="12"/>
  <c r="T23" i="12"/>
  <c r="P23" i="12"/>
  <c r="S23" i="12"/>
  <c r="D23" i="12"/>
  <c r="V23" i="12"/>
  <c r="R23" i="12"/>
  <c r="C23" i="12"/>
  <c r="U23" i="12"/>
  <c r="Q23" i="12"/>
  <c r="A71" i="12"/>
  <c r="T31" i="12"/>
  <c r="P31" i="12"/>
  <c r="S31" i="12"/>
  <c r="D31" i="12"/>
  <c r="V31" i="12"/>
  <c r="R31" i="12"/>
  <c r="C31" i="12"/>
  <c r="U31" i="12"/>
  <c r="Q31" i="12"/>
  <c r="A60" i="12"/>
  <c r="V20" i="12"/>
  <c r="R20" i="12"/>
  <c r="C20" i="12"/>
  <c r="U20" i="12"/>
  <c r="Q20" i="12"/>
  <c r="T20" i="12"/>
  <c r="P20" i="12"/>
  <c r="S20" i="12"/>
  <c r="D20" i="12"/>
  <c r="V14" i="12"/>
  <c r="R14" i="12"/>
  <c r="C14" i="12"/>
  <c r="A54" i="12"/>
  <c r="U14" i="12"/>
  <c r="T14" i="12"/>
  <c r="P14" i="12"/>
  <c r="S14" i="12"/>
  <c r="Q14" i="12"/>
  <c r="D14" i="12"/>
  <c r="A56" i="12"/>
  <c r="V16" i="12"/>
  <c r="R16" i="12"/>
  <c r="C16" i="12"/>
  <c r="U16" i="12"/>
  <c r="Q16" i="12"/>
  <c r="T16" i="12"/>
  <c r="P16" i="12"/>
  <c r="S16" i="12"/>
  <c r="D16" i="12"/>
  <c r="T13" i="12"/>
  <c r="P13" i="12"/>
  <c r="A53" i="12"/>
  <c r="V13" i="12"/>
  <c r="R13" i="12"/>
  <c r="C13" i="12"/>
  <c r="U13" i="12"/>
  <c r="S13" i="12"/>
  <c r="Q13" i="12"/>
  <c r="D13" i="12"/>
  <c r="A67" i="12"/>
  <c r="T27" i="12"/>
  <c r="P27" i="12"/>
  <c r="S27" i="12"/>
  <c r="D27" i="12"/>
  <c r="V27" i="12"/>
  <c r="R27" i="12"/>
  <c r="C27" i="12"/>
  <c r="U27" i="12"/>
  <c r="Q27" i="12"/>
  <c r="A57" i="12"/>
  <c r="T17" i="12"/>
  <c r="P17" i="12"/>
  <c r="S17" i="12"/>
  <c r="D17" i="12"/>
  <c r="V17" i="12"/>
  <c r="R17" i="12"/>
  <c r="C17" i="12"/>
  <c r="U17" i="12"/>
  <c r="Q17" i="12"/>
  <c r="A74" i="12"/>
  <c r="V34" i="12"/>
  <c r="R34" i="12"/>
  <c r="C34" i="12"/>
  <c r="U34" i="12"/>
  <c r="Q34" i="12"/>
  <c r="T34" i="12"/>
  <c r="P34" i="12"/>
  <c r="S34" i="12"/>
  <c r="D34" i="12"/>
  <c r="A66" i="12"/>
  <c r="V26" i="12"/>
  <c r="R26" i="12"/>
  <c r="C26" i="12"/>
  <c r="U26" i="12"/>
  <c r="Q26" i="12"/>
  <c r="T26" i="12"/>
  <c r="P26" i="12"/>
  <c r="S26" i="12"/>
  <c r="D26" i="12"/>
  <c r="A75" i="12"/>
  <c r="T35" i="12"/>
  <c r="P35" i="12"/>
  <c r="S35" i="12"/>
  <c r="D35" i="12"/>
  <c r="V35" i="12"/>
  <c r="R35" i="12"/>
  <c r="C35" i="12"/>
  <c r="U35" i="12"/>
  <c r="Q35" i="12"/>
  <c r="A61" i="12"/>
  <c r="T21" i="12"/>
  <c r="P21" i="12"/>
  <c r="S21" i="12"/>
  <c r="D21" i="12"/>
  <c r="V21" i="12"/>
  <c r="R21" i="12"/>
  <c r="C21" i="12"/>
  <c r="U21" i="12"/>
  <c r="Q21" i="12"/>
  <c r="A78" i="12"/>
  <c r="V38" i="12"/>
  <c r="R38" i="12"/>
  <c r="C38" i="12"/>
  <c r="U38" i="12"/>
  <c r="Q38" i="12"/>
  <c r="T38" i="12"/>
  <c r="P38" i="12"/>
  <c r="S38" i="12"/>
  <c r="D38" i="12"/>
  <c r="A64" i="12"/>
  <c r="V24" i="12"/>
  <c r="R24" i="12"/>
  <c r="C24" i="12"/>
  <c r="U24" i="12"/>
  <c r="Q24" i="12"/>
  <c r="T24" i="12"/>
  <c r="P24" i="12"/>
  <c r="S24" i="12"/>
  <c r="D24" i="12"/>
  <c r="A58" i="12"/>
  <c r="V18" i="12"/>
  <c r="R18" i="12"/>
  <c r="C18" i="12"/>
  <c r="U18" i="12"/>
  <c r="Q18" i="12"/>
  <c r="T18" i="12"/>
  <c r="P18" i="12"/>
  <c r="S18" i="12"/>
  <c r="D18" i="12"/>
  <c r="A69" i="12"/>
  <c r="T29" i="12"/>
  <c r="P29" i="12"/>
  <c r="S29" i="12"/>
  <c r="D29" i="12"/>
  <c r="V29" i="12"/>
  <c r="R29" i="12"/>
  <c r="C29" i="12"/>
  <c r="U29" i="12"/>
  <c r="Q29" i="12"/>
  <c r="A59" i="12"/>
  <c r="T19" i="12"/>
  <c r="P19" i="12"/>
  <c r="S19" i="12"/>
  <c r="D19" i="12"/>
  <c r="V19" i="12"/>
  <c r="R19" i="12"/>
  <c r="C19" i="12"/>
  <c r="U19" i="12"/>
  <c r="Q19" i="12"/>
  <c r="A62" i="12"/>
  <c r="V22" i="12"/>
  <c r="R22" i="12"/>
  <c r="C22" i="12"/>
  <c r="U22" i="12"/>
  <c r="Q22" i="12"/>
  <c r="T22" i="12"/>
  <c r="P22" i="12"/>
  <c r="S22" i="12"/>
  <c r="D22" i="12"/>
  <c r="A79" i="12"/>
  <c r="T39" i="12"/>
  <c r="P39" i="12"/>
  <c r="S39" i="12"/>
  <c r="D39" i="12"/>
  <c r="V39" i="12"/>
  <c r="R39" i="12"/>
  <c r="C39" i="12"/>
  <c r="U39" i="12"/>
  <c r="Q39" i="12"/>
  <c r="A72" i="12"/>
  <c r="V32" i="12"/>
  <c r="R32" i="12"/>
  <c r="C32" i="12"/>
  <c r="U32" i="12"/>
  <c r="Q32" i="12"/>
  <c r="T32" i="12"/>
  <c r="P32" i="12"/>
  <c r="S32" i="12"/>
  <c r="D32" i="12"/>
  <c r="A76" i="12"/>
  <c r="V36" i="12"/>
  <c r="R36" i="12"/>
  <c r="C36" i="12"/>
  <c r="U36" i="12"/>
  <c r="Q36" i="12"/>
  <c r="T36" i="12"/>
  <c r="P36" i="12"/>
  <c r="S36" i="12"/>
  <c r="D36" i="12"/>
  <c r="A70" i="12"/>
  <c r="V30" i="12"/>
  <c r="R30" i="12"/>
  <c r="C30" i="12"/>
  <c r="U30" i="12"/>
  <c r="Q30" i="12"/>
  <c r="T30" i="12"/>
  <c r="P30" i="12"/>
  <c r="S30" i="12"/>
  <c r="D30" i="12"/>
  <c r="AB70" i="12" l="1"/>
  <c r="X70" i="12"/>
  <c r="T70" i="12"/>
  <c r="P70" i="12"/>
  <c r="L70" i="12"/>
  <c r="H70" i="12"/>
  <c r="D70" i="12"/>
  <c r="AA70" i="12"/>
  <c r="W70" i="12"/>
  <c r="S70" i="12"/>
  <c r="O70" i="12"/>
  <c r="K70" i="12"/>
  <c r="G70" i="12"/>
  <c r="C70" i="12"/>
  <c r="Z70" i="12"/>
  <c r="V70" i="12"/>
  <c r="R70" i="12"/>
  <c r="N70" i="12"/>
  <c r="J70" i="12"/>
  <c r="F70" i="12"/>
  <c r="B70" i="12"/>
  <c r="Y70" i="12"/>
  <c r="U70" i="12"/>
  <c r="Q70" i="12"/>
  <c r="M70" i="12"/>
  <c r="I70" i="12"/>
  <c r="E70" i="12"/>
  <c r="Z62" i="12"/>
  <c r="V62" i="12"/>
  <c r="R62" i="12"/>
  <c r="N62" i="12"/>
  <c r="J62" i="12"/>
  <c r="F62" i="12"/>
  <c r="B62" i="12"/>
  <c r="Y62" i="12"/>
  <c r="U62" i="12"/>
  <c r="Q62" i="12"/>
  <c r="M62" i="12"/>
  <c r="I62" i="12"/>
  <c r="E62" i="12"/>
  <c r="AB62" i="12"/>
  <c r="X62" i="12"/>
  <c r="T62" i="12"/>
  <c r="P62" i="12"/>
  <c r="L62" i="12"/>
  <c r="H62" i="12"/>
  <c r="D62" i="12"/>
  <c r="AA62" i="12"/>
  <c r="W62" i="12"/>
  <c r="S62" i="12"/>
  <c r="O62" i="12"/>
  <c r="K62" i="12"/>
  <c r="G62" i="12"/>
  <c r="C62" i="12"/>
  <c r="Z64" i="12"/>
  <c r="V64" i="12"/>
  <c r="R64" i="12"/>
  <c r="N64" i="12"/>
  <c r="J64" i="12"/>
  <c r="F64" i="12"/>
  <c r="B64" i="12"/>
  <c r="Y64" i="12"/>
  <c r="U64" i="12"/>
  <c r="Q64" i="12"/>
  <c r="M64" i="12"/>
  <c r="I64" i="12"/>
  <c r="E64" i="12"/>
  <c r="AB64" i="12"/>
  <c r="X64" i="12"/>
  <c r="T64" i="12"/>
  <c r="P64" i="12"/>
  <c r="L64" i="12"/>
  <c r="H64" i="12"/>
  <c r="D64" i="12"/>
  <c r="AA64" i="12"/>
  <c r="W64" i="12"/>
  <c r="S64" i="12"/>
  <c r="O64" i="12"/>
  <c r="K64" i="12"/>
  <c r="G64" i="12"/>
  <c r="C64" i="12"/>
  <c r="Z66" i="12"/>
  <c r="V66" i="12"/>
  <c r="R66" i="12"/>
  <c r="N66" i="12"/>
  <c r="J66" i="12"/>
  <c r="F66" i="12"/>
  <c r="B66" i="12"/>
  <c r="Y66" i="12"/>
  <c r="U66" i="12"/>
  <c r="Q66" i="12"/>
  <c r="M66" i="12"/>
  <c r="I66" i="12"/>
  <c r="E66" i="12"/>
  <c r="AB66" i="12"/>
  <c r="X66" i="12"/>
  <c r="T66" i="12"/>
  <c r="P66" i="12"/>
  <c r="L66" i="12"/>
  <c r="H66" i="12"/>
  <c r="D66" i="12"/>
  <c r="AA66" i="12"/>
  <c r="W66" i="12"/>
  <c r="S66" i="12"/>
  <c r="O66" i="12"/>
  <c r="K66" i="12"/>
  <c r="G66" i="12"/>
  <c r="C66" i="12"/>
  <c r="R41" i="12"/>
  <c r="AB71" i="12"/>
  <c r="X71" i="12"/>
  <c r="T71" i="12"/>
  <c r="P71" i="12"/>
  <c r="L71" i="12"/>
  <c r="H71" i="12"/>
  <c r="D71" i="12"/>
  <c r="AA71" i="12"/>
  <c r="W71" i="12"/>
  <c r="S71" i="12"/>
  <c r="O71" i="12"/>
  <c r="K71" i="12"/>
  <c r="G71" i="12"/>
  <c r="C71" i="12"/>
  <c r="Z71" i="12"/>
  <c r="V71" i="12"/>
  <c r="R71" i="12"/>
  <c r="N71" i="12"/>
  <c r="J71" i="12"/>
  <c r="F71" i="12"/>
  <c r="B71" i="12"/>
  <c r="Y71" i="12"/>
  <c r="U71" i="12"/>
  <c r="Q71" i="12"/>
  <c r="M71" i="12"/>
  <c r="I71" i="12"/>
  <c r="E71"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Z58" i="12"/>
  <c r="V58" i="12"/>
  <c r="R58" i="12"/>
  <c r="N58" i="12"/>
  <c r="J58" i="12"/>
  <c r="F58" i="12"/>
  <c r="B58" i="12"/>
  <c r="Y58" i="12"/>
  <c r="U58" i="12"/>
  <c r="Q58" i="12"/>
  <c r="M58" i="12"/>
  <c r="I58" i="12"/>
  <c r="E58" i="12"/>
  <c r="AB58" i="12"/>
  <c r="X58" i="12"/>
  <c r="T58" i="12"/>
  <c r="P58" i="12"/>
  <c r="L58" i="12"/>
  <c r="H58" i="12"/>
  <c r="D58" i="12"/>
  <c r="AA58" i="12"/>
  <c r="W58" i="12"/>
  <c r="S58" i="12"/>
  <c r="O58" i="12"/>
  <c r="K58" i="12"/>
  <c r="G58" i="12"/>
  <c r="C58" i="12"/>
  <c r="AB75" i="12"/>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B67" i="12"/>
  <c r="AA67" i="12"/>
  <c r="Z67" i="12"/>
  <c r="V67" i="12"/>
  <c r="R67" i="12"/>
  <c r="N67" i="12"/>
  <c r="J67" i="12"/>
  <c r="F67" i="12"/>
  <c r="B67" i="12"/>
  <c r="Y67" i="12"/>
  <c r="U67" i="12"/>
  <c r="Q67" i="12"/>
  <c r="M67" i="12"/>
  <c r="I67" i="12"/>
  <c r="E67" i="12"/>
  <c r="X67" i="12"/>
  <c r="T67" i="12"/>
  <c r="P67" i="12"/>
  <c r="L67" i="12"/>
  <c r="H67" i="12"/>
  <c r="D67" i="12"/>
  <c r="W67" i="12"/>
  <c r="S67" i="12"/>
  <c r="O67" i="12"/>
  <c r="K67" i="12"/>
  <c r="G67" i="12"/>
  <c r="C67" i="12"/>
  <c r="Z60" i="12"/>
  <c r="V60" i="12"/>
  <c r="R60" i="12"/>
  <c r="N60" i="12"/>
  <c r="J60" i="12"/>
  <c r="F60" i="12"/>
  <c r="B60" i="12"/>
  <c r="Y60" i="12"/>
  <c r="U60" i="12"/>
  <c r="Q60" i="12"/>
  <c r="M60" i="12"/>
  <c r="I60" i="12"/>
  <c r="E60" i="12"/>
  <c r="AB60" i="12"/>
  <c r="X60" i="12"/>
  <c r="T60" i="12"/>
  <c r="P60" i="12"/>
  <c r="L60" i="12"/>
  <c r="H60" i="12"/>
  <c r="D60" i="12"/>
  <c r="AA60" i="12"/>
  <c r="W60" i="12"/>
  <c r="S60" i="12"/>
  <c r="O60" i="12"/>
  <c r="K60" i="12"/>
  <c r="G60" i="12"/>
  <c r="C60"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 r="AB72" i="12"/>
  <c r="X72" i="12"/>
  <c r="T72" i="12"/>
  <c r="P72" i="12"/>
  <c r="L72" i="12"/>
  <c r="H72" i="12"/>
  <c r="D72" i="12"/>
  <c r="AA72" i="12"/>
  <c r="W72" i="12"/>
  <c r="S72" i="12"/>
  <c r="O72" i="12"/>
  <c r="K72" i="12"/>
  <c r="G72" i="12"/>
  <c r="C72" i="12"/>
  <c r="Z72" i="12"/>
  <c r="V72" i="12"/>
  <c r="R72" i="12"/>
  <c r="N72" i="12"/>
  <c r="J72" i="12"/>
  <c r="F72" i="12"/>
  <c r="B72" i="12"/>
  <c r="Y72" i="12"/>
  <c r="U72" i="12"/>
  <c r="Q72" i="12"/>
  <c r="M72" i="12"/>
  <c r="I72" i="12"/>
  <c r="E72" i="12"/>
  <c r="AB69" i="12"/>
  <c r="X69" i="12"/>
  <c r="T69" i="12"/>
  <c r="P69" i="12"/>
  <c r="L69" i="12"/>
  <c r="H69" i="12"/>
  <c r="D69" i="12"/>
  <c r="AA69" i="12"/>
  <c r="W69" i="12"/>
  <c r="S69" i="12"/>
  <c r="O69" i="12"/>
  <c r="K69" i="12"/>
  <c r="G69" i="12"/>
  <c r="C69" i="12"/>
  <c r="Z69" i="12"/>
  <c r="V69" i="12"/>
  <c r="R69" i="12"/>
  <c r="N69" i="12"/>
  <c r="J69" i="12"/>
  <c r="F69" i="12"/>
  <c r="B69" i="12"/>
  <c r="Y69" i="12"/>
  <c r="U69" i="12"/>
  <c r="Q69" i="12"/>
  <c r="M69" i="12"/>
  <c r="I69" i="12"/>
  <c r="E69" i="12"/>
  <c r="Z61" i="12"/>
  <c r="V61" i="12"/>
  <c r="R61" i="12"/>
  <c r="N61" i="12"/>
  <c r="J61" i="12"/>
  <c r="F61" i="12"/>
  <c r="B61" i="12"/>
  <c r="Y61" i="12"/>
  <c r="U61" i="12"/>
  <c r="Q61" i="12"/>
  <c r="M61" i="12"/>
  <c r="I61" i="12"/>
  <c r="E61" i="12"/>
  <c r="AB61" i="12"/>
  <c r="X61" i="12"/>
  <c r="T61" i="12"/>
  <c r="P61" i="12"/>
  <c r="L61" i="12"/>
  <c r="H61" i="12"/>
  <c r="D61" i="12"/>
  <c r="AA61" i="12"/>
  <c r="W61" i="12"/>
  <c r="S61" i="12"/>
  <c r="O61" i="12"/>
  <c r="K61" i="12"/>
  <c r="G61" i="12"/>
  <c r="C61" i="12"/>
  <c r="Z57" i="12"/>
  <c r="V57" i="12"/>
  <c r="R57" i="12"/>
  <c r="N57" i="12"/>
  <c r="J57" i="12"/>
  <c r="F57" i="12"/>
  <c r="B57" i="12"/>
  <c r="Y57" i="12"/>
  <c r="U57" i="12"/>
  <c r="Q57" i="12"/>
  <c r="M57" i="12"/>
  <c r="I57" i="12"/>
  <c r="E57" i="12"/>
  <c r="AB57" i="12"/>
  <c r="X57" i="12"/>
  <c r="T57" i="12"/>
  <c r="P57" i="12"/>
  <c r="L57" i="12"/>
  <c r="H57" i="12"/>
  <c r="D57" i="12"/>
  <c r="AA57" i="12"/>
  <c r="W57" i="12"/>
  <c r="S57" i="12"/>
  <c r="O57" i="12"/>
  <c r="K57" i="12"/>
  <c r="G57" i="12"/>
  <c r="C57" i="12"/>
  <c r="Z53" i="12"/>
  <c r="V53" i="12"/>
  <c r="R53" i="12"/>
  <c r="N53" i="12"/>
  <c r="J53" i="12"/>
  <c r="F53" i="12"/>
  <c r="B53" i="12"/>
  <c r="Y53" i="12"/>
  <c r="U53" i="12"/>
  <c r="Q53" i="12"/>
  <c r="M53" i="12"/>
  <c r="I53" i="12"/>
  <c r="E53" i="12"/>
  <c r="AB53" i="12"/>
  <c r="X53" i="12"/>
  <c r="T53" i="12"/>
  <c r="P53" i="12"/>
  <c r="L53" i="12"/>
  <c r="H53" i="12"/>
  <c r="D53" i="12"/>
  <c r="AA53" i="12"/>
  <c r="W53" i="12"/>
  <c r="S53" i="12"/>
  <c r="O53" i="12"/>
  <c r="K53" i="12"/>
  <c r="G53" i="12"/>
  <c r="C53"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AB55" i="12"/>
  <c r="AA55" i="12"/>
  <c r="Z55" i="12"/>
  <c r="V55" i="12"/>
  <c r="R55" i="12"/>
  <c r="N55" i="12"/>
  <c r="J55" i="12"/>
  <c r="F55" i="12"/>
  <c r="B55" i="12"/>
  <c r="Y55" i="12"/>
  <c r="U55" i="12"/>
  <c r="Q55" i="12"/>
  <c r="M55" i="12"/>
  <c r="I55" i="12"/>
  <c r="E55" i="12"/>
  <c r="X55" i="12"/>
  <c r="T55" i="12"/>
  <c r="P55" i="12"/>
  <c r="L55" i="12"/>
  <c r="H55" i="12"/>
  <c r="D55" i="12"/>
  <c r="W55" i="12"/>
  <c r="S55" i="12"/>
  <c r="O55" i="12"/>
  <c r="K55" i="12"/>
  <c r="G55" i="12"/>
  <c r="C55" i="12"/>
  <c r="Z65" i="12"/>
  <c r="V65" i="12"/>
  <c r="R65" i="12"/>
  <c r="N65" i="12"/>
  <c r="J65" i="12"/>
  <c r="F65" i="12"/>
  <c r="B65" i="12"/>
  <c r="Y65" i="12"/>
  <c r="U65" i="12"/>
  <c r="Q65" i="12"/>
  <c r="M65" i="12"/>
  <c r="I65" i="12"/>
  <c r="E65" i="12"/>
  <c r="AB65" i="12"/>
  <c r="X65" i="12"/>
  <c r="T65" i="12"/>
  <c r="P65" i="12"/>
  <c r="L65" i="12"/>
  <c r="H65" i="12"/>
  <c r="D65" i="12"/>
  <c r="AA65" i="12"/>
  <c r="W65" i="12"/>
  <c r="S65" i="12"/>
  <c r="O65" i="12"/>
  <c r="K65" i="12"/>
  <c r="G65" i="12"/>
  <c r="C65"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Z59" i="12"/>
  <c r="V59" i="12"/>
  <c r="R59" i="12"/>
  <c r="N59" i="12"/>
  <c r="J59" i="12"/>
  <c r="F59" i="12"/>
  <c r="B59" i="12"/>
  <c r="Y59" i="12"/>
  <c r="U59" i="12"/>
  <c r="Q59" i="12"/>
  <c r="M59" i="12"/>
  <c r="I59" i="12"/>
  <c r="E59" i="12"/>
  <c r="AB59" i="12"/>
  <c r="X59" i="12"/>
  <c r="T59" i="12"/>
  <c r="P59" i="12"/>
  <c r="L59" i="12"/>
  <c r="H59" i="12"/>
  <c r="D59" i="12"/>
  <c r="AA59" i="12"/>
  <c r="W59" i="12"/>
  <c r="S59" i="12"/>
  <c r="O59" i="12"/>
  <c r="K59" i="12"/>
  <c r="G59" i="12"/>
  <c r="C59"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P41" i="12"/>
  <c r="Z56" i="12"/>
  <c r="V56" i="12"/>
  <c r="R56" i="12"/>
  <c r="N56" i="12"/>
  <c r="J56" i="12"/>
  <c r="F56" i="12"/>
  <c r="B56" i="12"/>
  <c r="Y56" i="12"/>
  <c r="U56" i="12"/>
  <c r="Q56" i="12"/>
  <c r="M56" i="12"/>
  <c r="I56" i="12"/>
  <c r="E56" i="12"/>
  <c r="AB56" i="12"/>
  <c r="X56" i="12"/>
  <c r="T56" i="12"/>
  <c r="P56" i="12"/>
  <c r="L56" i="12"/>
  <c r="H56" i="12"/>
  <c r="D56" i="12"/>
  <c r="AA56" i="12"/>
  <c r="W56" i="12"/>
  <c r="S56" i="12"/>
  <c r="O56" i="12"/>
  <c r="K56" i="12"/>
  <c r="G56" i="12"/>
  <c r="C56" i="12"/>
  <c r="Z54" i="12"/>
  <c r="V54" i="12"/>
  <c r="R54" i="12"/>
  <c r="N54" i="12"/>
  <c r="J54" i="12"/>
  <c r="F54" i="12"/>
  <c r="B54" i="12"/>
  <c r="Y54" i="12"/>
  <c r="U54" i="12"/>
  <c r="Q54" i="12"/>
  <c r="M54" i="12"/>
  <c r="I54" i="12"/>
  <c r="E54" i="12"/>
  <c r="AB54" i="12"/>
  <c r="X54" i="12"/>
  <c r="T54" i="12"/>
  <c r="P54" i="12"/>
  <c r="L54" i="12"/>
  <c r="H54" i="12"/>
  <c r="D54" i="12"/>
  <c r="AA54" i="12"/>
  <c r="W54" i="12"/>
  <c r="S54" i="12"/>
  <c r="O54" i="12"/>
  <c r="K54" i="12"/>
  <c r="G54" i="12"/>
  <c r="C54" i="12"/>
  <c r="Z63" i="12"/>
  <c r="V63" i="12"/>
  <c r="R63" i="12"/>
  <c r="N63" i="12"/>
  <c r="J63" i="12"/>
  <c r="F63" i="12"/>
  <c r="B63" i="12"/>
  <c r="Y63" i="12"/>
  <c r="U63" i="12"/>
  <c r="Q63" i="12"/>
  <c r="M63" i="12"/>
  <c r="I63" i="12"/>
  <c r="E63" i="12"/>
  <c r="AB63" i="12"/>
  <c r="X63" i="12"/>
  <c r="T63" i="12"/>
  <c r="P63" i="12"/>
  <c r="L63" i="12"/>
  <c r="H63" i="12"/>
  <c r="D63" i="12"/>
  <c r="AA63" i="12"/>
  <c r="W63" i="12"/>
  <c r="S63" i="12"/>
  <c r="O63" i="12"/>
  <c r="K63" i="12"/>
  <c r="G63" i="12"/>
  <c r="C63" i="12"/>
  <c r="AB68" i="12"/>
  <c r="X68" i="12"/>
  <c r="T68" i="12"/>
  <c r="P68" i="12"/>
  <c r="L68" i="12"/>
  <c r="H68" i="12"/>
  <c r="D68" i="12"/>
  <c r="AA68" i="12"/>
  <c r="W68" i="12"/>
  <c r="S68" i="12"/>
  <c r="O68" i="12"/>
  <c r="K68" i="12"/>
  <c r="G68" i="12"/>
  <c r="C68" i="12"/>
  <c r="Z68" i="12"/>
  <c r="V68" i="12"/>
  <c r="R68" i="12"/>
  <c r="N68" i="12"/>
  <c r="J68" i="12"/>
  <c r="F68" i="12"/>
  <c r="B68" i="12"/>
  <c r="Y68" i="12"/>
  <c r="U68" i="12"/>
  <c r="Q68" i="12"/>
  <c r="M68" i="12"/>
  <c r="I68" i="12"/>
  <c r="E68"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<sst xmlns="http://schemas.openxmlformats.org/spreadsheetml/2006/main" count="9581" uniqueCount="1808">
  <si>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</si>
  <si>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</si>
  <si>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</si>
  <si>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</si>
  <si>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</si>
  <si>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</si>
  <si>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</si>
  <si>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</si>
  <si>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</si>
  <si>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</si>
  <si>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</si>
  <si>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</si>
  <si>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</si>
  <si>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</si>
  <si>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</si>
  <si>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</si>
  <si>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</si>
  <si>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</si>
  <si>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</si>
  <si>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</si>
  <si>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</si>
  <si>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</si>
  <si>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</si>
  <si>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</si>
  <si>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</si>
  <si>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</si>
  <si>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</si>
  <si>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</si>
  <si>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</si>
  <si>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</si>
  <si>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</si>
  <si>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</si>
  <si>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</si>
  <si>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</si>
  <si>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</si>
  <si>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</si>
  <si>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</si>
  <si>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</si>
  <si>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</si>
  <si>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</si>
  <si>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</si>
  <si>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</si>
  <si>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</si>
  <si>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</si>
  <si>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</si>
  <si>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</si>
  <si>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</si>
  <si>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</si>
  <si>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</si>
  <si>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</si>
  <si>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</si>
  <si>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</si>
  <si>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</si>
  <si>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</si>
  <si>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</si>
  <si>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</si>
  <si>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</si>
  <si>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</si>
  <si>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</si>
  <si>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</si>
  <si>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</si>
  <si>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</si>
  <si>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</si>
  <si>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</si>
  <si>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</si>
  <si>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</si>
  <si>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</si>
  <si>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</si>
  <si>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</si>
  <si>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</si>
  <si>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</si>
  <si>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</si>
  <si>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</si>
  <si>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</si>
  <si>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</si>
  <si>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</si>
  <si>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</si>
  <si>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</si>
  <si>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</si>
  <si>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</si>
  <si>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</si>
  <si>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</si>
  <si>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</si>
  <si>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</si>
  <si>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</si>
  <si>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</si>
  <si>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</si>
  <si>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</si>
  <si>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</si>
  <si>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</si>
  <si>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</si>
  <si>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</si>
  <si>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</si>
  <si>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</si>
  <si>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</si>
  <si>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</si>
  <si>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</si>
  <si>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</si>
  <si>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</si>
  <si>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</si>
  <si>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</si>
  <si>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</si>
  <si>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</si>
  <si>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</si>
  <si>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</si>
  <si>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</si>
  <si>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</si>
  <si>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</si>
  <si>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</si>
  <si>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</si>
  <si>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</si>
  <si>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</si>
  <si>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</si>
  <si>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</si>
  <si>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</si>
  <si>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</si>
  <si>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</si>
  <si>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</si>
  <si>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</si>
  <si>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</si>
  <si>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</si>
  <si>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</si>
  <si>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</si>
  <si>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</si>
  <si>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</si>
  <si>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</si>
  <si>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</si>
  <si>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</si>
  <si>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</si>
  <si>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</si>
  <si>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</si>
  <si>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</si>
  <si>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</si>
  <si>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</si>
  <si>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</si>
  <si>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</si>
  <si>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</si>
  <si>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</si>
  <si>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</si>
  <si>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</si>
  <si>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</si>
  <si>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</si>
  <si>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</si>
  <si>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</si>
  <si>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</si>
  <si>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</si>
  <si>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</si>
  <si>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</si>
  <si>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</si>
  <si>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</si>
  <si>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</si>
  <si>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</si>
  <si>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</si>
  <si>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</si>
  <si>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</si>
  <si>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</si>
  <si>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</si>
  <si>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</si>
  <si>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</si>
  <si>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</si>
  <si>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</si>
  <si>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</si>
  <si>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</si>
  <si>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</si>
  <si>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</si>
  <si>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</si>
  <si>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</si>
  <si>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</si>
  <si>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</si>
  <si>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</si>
  <si>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</si>
  <si>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</si>
  <si>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</si>
  <si>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</si>
  <si>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</si>
  <si>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</si>
  <si>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</si>
  <si>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</si>
  <si>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</si>
  <si>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</si>
  <si>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</si>
  <si>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</si>
  <si>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</si>
  <si>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</si>
  <si>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</si>
  <si>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</si>
  <si>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</si>
  <si>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</si>
  <si>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</si>
  <si>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</si>
  <si>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</si>
  <si>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</si>
  <si>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</si>
  <si>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</si>
  <si>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</si>
  <si>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</si>
  <si>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</si>
  <si>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</si>
  <si>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</si>
  <si>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</si>
  <si>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</si>
  <si>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</si>
  <si>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</si>
  <si>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</si>
  <si>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</si>
  <si>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</si>
  <si>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</si>
  <si>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</si>
  <si>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</si>
  <si>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</si>
  <si>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</si>
  <si>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</si>
  <si>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</si>
  <si>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</si>
  <si>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</si>
  <si>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</si>
  <si>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</si>
  <si>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</si>
  <si>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</si>
  <si>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</si>
  <si>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</si>
  <si>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</si>
  <si>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</si>
  <si>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</si>
  <si>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</si>
  <si>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</si>
  <si>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</si>
  <si>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</si>
  <si>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</si>
  <si>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</si>
  <si>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</si>
  <si>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</si>
  <si>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</si>
  <si>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</si>
  <si>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</si>
  <si>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</si>
  <si>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</si>
  <si>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</si>
  <si>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</si>
  <si>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</si>
  <si>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</si>
  <si>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</si>
  <si>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</si>
  <si>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</si>
  <si>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</si>
  <si>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</si>
  <si>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</si>
  <si>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</si>
  <si>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</si>
  <si>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</si>
  <si>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</si>
  <si>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</si>
  <si>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</si>
  <si>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</si>
  <si>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</si>
  <si>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</si>
  <si>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</si>
  <si>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</si>
  <si>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</si>
  <si>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</si>
  <si>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</si>
  <si>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</si>
  <si>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</si>
  <si>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</si>
  <si>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</si>
  <si>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</si>
  <si>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</si>
  <si>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</si>
  <si>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</si>
  <si>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</si>
  <si>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</si>
  <si>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</si>
  <si>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</si>
  <si>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</si>
  <si>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</si>
  <si>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</si>
  <si>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</si>
  <si>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</si>
  <si>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</si>
  <si>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</si>
  <si>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</si>
  <si>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</si>
  <si>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</si>
  <si>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</si>
  <si>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</si>
  <si>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</si>
  <si>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</si>
  <si>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</si>
  <si>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</si>
  <si>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</si>
  <si>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</si>
  <si>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</si>
  <si>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</si>
  <si>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</si>
  <si>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</si>
  <si>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</si>
  <si>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</si>
  <si>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</si>
  <si>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</si>
  <si>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</si>
  <si>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</si>
  <si>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</si>
  <si>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</si>
  <si>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</si>
  <si>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</si>
  <si>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</si>
  <si>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</si>
  <si>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</si>
  <si>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</si>
  <si>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</si>
  <si>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</si>
  <si>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</si>
  <si>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</si>
  <si>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</si>
  <si>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</si>
  <si>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</si>
  <si>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</si>
  <si>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</si>
  <si>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</si>
  <si>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</si>
  <si>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</si>
  <si>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</si>
  <si>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</si>
  <si>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</si>
  <si>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</si>
  <si>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</si>
  <si>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</si>
  <si>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</si>
  <si>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</si>
  <si>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</si>
  <si>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</si>
  <si>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</si>
  <si>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</si>
  <si>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</si>
  <si>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</si>
  <si>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</si>
  <si>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</si>
  <si>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</si>
  <si>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</si>
  <si>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</si>
  <si>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</si>
  <si>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</si>
  <si>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</si>
  <si>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</si>
  <si>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</si>
  <si>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</si>
  <si>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</si>
  <si>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</si>
  <si>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</si>
  <si>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</si>
  <si>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</si>
  <si>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</si>
  <si>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</si>
  <si>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</si>
  <si>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</si>
  <si>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</si>
  <si>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</si>
  <si>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</si>
  <si>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</si>
  <si>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</si>
  <si>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</si>
  <si>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</si>
  <si>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</si>
  <si>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</si>
  <si>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</si>
  <si>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</si>
  <si>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</si>
  <si>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</si>
  <si>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</si>
  <si>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</si>
  <si>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</si>
  <si>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</si>
  <si>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</si>
  <si>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</si>
  <si>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</si>
  <si>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</si>
  <si>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</si>
  <si>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</si>
  <si>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</si>
  <si>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</si>
  <si>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</si>
  <si>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</si>
  <si>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</si>
  <si>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</si>
  <si>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</si>
  <si>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</si>
  <si>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</si>
  <si>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</si>
  <si>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</si>
  <si>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</si>
  <si>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</si>
  <si>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</si>
  <si>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</si>
  <si>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</si>
  <si>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</si>
  <si>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</si>
  <si>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</si>
  <si>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</si>
  <si>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</si>
  <si>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</si>
  <si>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</si>
  <si>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</si>
  <si>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</si>
  <si>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</si>
  <si>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</si>
  <si>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</si>
  <si>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</si>
  <si>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</si>
  <si>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</si>
  <si>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</si>
  <si>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</si>
  <si>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</si>
  <si>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</si>
  <si>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</si>
  <si>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</si>
  <si>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</si>
  <si>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</si>
  <si>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</si>
  <si>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</si>
  <si>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</si>
  <si>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</si>
  <si>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</si>
  <si>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</si>
  <si>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</si>
  <si>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</si>
  <si>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</si>
  <si>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</si>
  <si>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</si>
  <si>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</si>
  <si>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</si>
  <si>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</si>
  <si>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</si>
  <si>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</si>
  <si>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</si>
  <si>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</si>
  <si>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</si>
  <si>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</si>
  <si>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</si>
  <si>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</si>
  <si>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</si>
  <si>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</si>
  <si>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</si>
  <si>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</si>
  <si>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</si>
  <si>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</si>
  <si>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</si>
  <si>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</si>
  <si>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</si>
  <si>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</si>
  <si>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</si>
  <si>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</si>
  <si>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</si>
  <si>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</si>
  <si>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</si>
  <si>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</si>
  <si>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</si>
  <si>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</si>
  <si>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</si>
  <si>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</si>
  <si>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</si>
  <si>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</si>
  <si>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</si>
  <si>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</si>
  <si>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</si>
  <si>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</si>
  <si>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</si>
  <si>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</si>
  <si>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</si>
  <si>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</si>
  <si>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</si>
  <si>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</si>
  <si>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</si>
  <si>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</si>
  <si>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</si>
  <si>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</si>
  <si>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</si>
  <si>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</si>
  <si>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</si>
  <si>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</si>
  <si>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</si>
  <si>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</si>
  <si>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</si>
  <si>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</si>
  <si>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</si>
  <si>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</si>
  <si>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</si>
  <si>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</si>
  <si>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</si>
  <si>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</si>
  <si>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</si>
  <si>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</si>
  <si>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</si>
  <si>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</si>
  <si>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</si>
  <si>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</si>
  <si>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</si>
  <si>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</si>
  <si>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</si>
  <si>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</si>
  <si>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</si>
  <si>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</si>
  <si>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</si>
  <si>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</si>
  <si>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</si>
  <si>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</si>
  <si>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</si>
  <si>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</si>
  <si>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</si>
  <si>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</si>
  <si>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</si>
  <si>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</si>
  <si>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</si>
  <si>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</si>
  <si>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</si>
  <si>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</si>
  <si>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</si>
  <si>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</si>
  <si>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</si>
  <si>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</si>
  <si>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</si>
  <si>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</si>
  <si>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</si>
  <si>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</si>
  <si>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</si>
  <si>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</si>
  <si>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</si>
  <si>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</si>
  <si>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</si>
  <si>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</si>
  <si>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</si>
  <si>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</si>
  <si>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</si>
  <si>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</si>
  <si>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</si>
  <si>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</si>
  <si>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</si>
  <si>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</si>
  <si>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</si>
  <si>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</si>
  <si>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</si>
  <si>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</si>
  <si>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</si>
  <si>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</si>
  <si>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</si>
  <si>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</si>
  <si>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</si>
  <si>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</si>
  <si>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</si>
  <si>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</si>
  <si>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</si>
  <si>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</si>
  <si>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</si>
  <si>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</si>
  <si>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</si>
  <si>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</si>
  <si>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</si>
  <si>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</si>
  <si>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</si>
  <si>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</si>
  <si>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</si>
  <si>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</si>
  <si>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</si>
  <si>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</si>
  <si>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</si>
  <si>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</si>
  <si>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</si>
  <si>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</si>
  <si>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</si>
  <si>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</si>
  <si>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</si>
  <si>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</si>
  <si>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</si>
  <si>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</si>
  <si>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</si>
  <si>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</si>
  <si>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</si>
  <si>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</si>
  <si>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</si>
  <si>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</si>
  <si>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</si>
  <si>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</si>
  <si>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</si>
  <si>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</si>
  <si>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</si>
  <si>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</si>
  <si>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</si>
  <si>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</si>
  <si>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</si>
  <si>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</si>
  <si>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</si>
  <si>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</si>
  <si>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</si>
  <si>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</si>
  <si>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</si>
  <si>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</si>
  <si>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</si>
  <si>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</si>
  <si>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</si>
  <si>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</si>
  <si>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</si>
  <si>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</si>
  <si>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</si>
  <si>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</si>
  <si>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</si>
  <si>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</si>
  <si>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</si>
  <si>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</si>
  <si>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</si>
  <si>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</si>
  <si>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</si>
  <si>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</si>
  <si>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</si>
  <si>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</si>
  <si>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</si>
  <si>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</si>
  <si>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</si>
  <si>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</si>
  <si>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</si>
  <si>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</si>
  <si>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</si>
  <si>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</si>
  <si>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</si>
  <si>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</si>
  <si>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</si>
  <si>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</si>
  <si>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</si>
  <si>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</si>
  <si>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</si>
  <si>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</si>
  <si>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</si>
  <si>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</si>
  <si>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</si>
  <si>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</si>
  <si>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</si>
  <si>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</si>
  <si>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</si>
  <si>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</si>
  <si>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</si>
  <si>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</si>
  <si>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</si>
  <si>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</si>
  <si>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</si>
  <si>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</si>
  <si>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</si>
  <si>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</si>
  <si>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</si>
  <si>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</si>
  <si>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</si>
  <si>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</si>
  <si>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</si>
  <si>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</si>
  <si>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</si>
  <si>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</si>
  <si>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</si>
  <si>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</si>
  <si>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</si>
  <si>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</si>
  <si>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</si>
  <si>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</si>
  <si>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</si>
  <si>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</si>
  <si>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</si>
  <si>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</si>
  <si>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</si>
  <si>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</si>
  <si>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</si>
  <si>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</si>
  <si>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</si>
  <si>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</si>
  <si>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</si>
  <si>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</si>
  <si>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</si>
  <si>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</si>
  <si>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</si>
  <si>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</si>
  <si>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</si>
  <si>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</si>
  <si>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</si>
  <si>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</si>
  <si>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</si>
  <si>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</si>
  <si>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</si>
  <si>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</si>
  <si>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</si>
  <si>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</si>
  <si>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</si>
  <si>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</si>
  <si>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</si>
  <si>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</si>
  <si>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</si>
  <si>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</si>
  <si>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</si>
  <si>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</si>
  <si>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</si>
  <si>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</si>
  <si>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</si>
  <si>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</si>
  <si>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</si>
  <si>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</si>
  <si>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</si>
  <si>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</si>
  <si>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</si>
  <si>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</si>
  <si>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</si>
  <si>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</si>
  <si>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</si>
  <si>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</si>
  <si>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</si>
  <si>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</si>
  <si>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</si>
  <si>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</si>
  <si>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</si>
  <si>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</si>
  <si>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</si>
  <si>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</si>
  <si>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</si>
  <si>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</si>
  <si>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</si>
  <si>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</si>
  <si>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</si>
  <si>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</si>
  <si>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</si>
  <si>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</si>
  <si>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</si>
  <si>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</si>
  <si>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</si>
  <si>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</si>
  <si>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</si>
  <si>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</si>
  <si>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</si>
  <si>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</si>
  <si>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</si>
  <si>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</si>
  <si>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</si>
  <si>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</si>
  <si>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</si>
  <si>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</si>
  <si>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</si>
  <si>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</si>
  <si>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</si>
  <si>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</si>
  <si>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</si>
  <si>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</si>
  <si>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</si>
  <si>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</si>
  <si>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</si>
  <si>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</si>
  <si>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</si>
  <si>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</si>
  <si>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</si>
  <si>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</si>
  <si>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</si>
  <si>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</si>
  <si>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</si>
  <si>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</si>
  <si>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</si>
  <si>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</si>
  <si>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</si>
  <si>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</si>
  <si>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</si>
  <si>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</si>
  <si>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</si>
  <si>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</si>
  <si>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</si>
  <si>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</si>
  <si>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</si>
  <si>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</si>
  <si>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</si>
  <si>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</si>
  <si>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</si>
  <si>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</si>
  <si>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</si>
  <si>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</si>
  <si>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</si>
  <si>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</si>
  <si>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</si>
  <si>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</si>
  <si>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</si>
  <si>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</si>
  <si>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</si>
  <si>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</si>
  <si>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</si>
  <si>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</si>
  <si>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</si>
  <si>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</si>
  <si>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</si>
  <si>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</si>
  <si>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</si>
  <si>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</si>
  <si>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</si>
  <si>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</si>
  <si>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</si>
  <si>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</si>
  <si>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</si>
  <si>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</si>
  <si>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</si>
  <si>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</si>
  <si>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</si>
  <si>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</si>
  <si>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</si>
  <si>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</si>
  <si>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</si>
  <si>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</si>
  <si>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</si>
  <si>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</si>
  <si>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</si>
  <si>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</si>
  <si>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</si>
  <si>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</si>
  <si>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</si>
  <si>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</si>
  <si>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</si>
  <si>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</si>
  <si>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</si>
  <si>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</si>
  <si>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</si>
  <si>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</si>
  <si>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</si>
  <si>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</si>
  <si>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</si>
  <si>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</si>
  <si>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</si>
  <si>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</si>
  <si>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</si>
  <si>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</si>
  <si>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</si>
  <si>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</si>
  <si>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</si>
  <si>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</si>
  <si>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</si>
  <si>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</si>
  <si>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</si>
  <si>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</si>
  <si>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</si>
  <si>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</si>
  <si>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</si>
  <si>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</si>
  <si>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</si>
  <si>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</si>
  <si>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</si>
  <si>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</si>
  <si>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</si>
  <si>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</si>
  <si>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</si>
  <si>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</si>
  <si>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</si>
  <si>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</si>
  <si>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</si>
  <si>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</si>
  <si>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</si>
  <si>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</si>
  <si>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</si>
  <si>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</si>
  <si>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</si>
  <si>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</si>
  <si>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</si>
  <si>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</si>
  <si>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</si>
  <si>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</si>
  <si>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</si>
  <si>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</si>
  <si>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</si>
  <si>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</si>
  <si>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</si>
  <si>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</si>
  <si>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</si>
  <si>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</si>
  <si>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</si>
  <si>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</si>
  <si>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</si>
  <si>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</si>
  <si>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</si>
  <si>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</si>
  <si>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</si>
  <si>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</si>
  <si>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</si>
  <si>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</si>
  <si>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</si>
  <si>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</si>
  <si>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</si>
  <si>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</si>
  <si>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</si>
  <si>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</si>
  <si>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</si>
  <si>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</si>
  <si>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</si>
  <si>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</si>
  <si>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</si>
  <si>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</si>
  <si>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</si>
  <si>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</si>
  <si>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</si>
  <si>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</si>
  <si>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</si>
  <si>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</si>
  <si>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</si>
  <si>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</si>
  <si>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</si>
  <si>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</si>
  <si>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</si>
  <si>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</si>
  <si>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</si>
  <si>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</si>
  <si>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</si>
  <si>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</si>
  <si>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</si>
  <si>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</si>
  <si>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</si>
  <si>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</si>
  <si>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</si>
  <si>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</si>
  <si>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</si>
  <si>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</si>
  <si>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</si>
  <si>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</si>
  <si>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</si>
  <si>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</si>
  <si>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</si>
  <si>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</si>
  <si>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</si>
  <si>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</si>
  <si>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</si>
  <si>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</si>
  <si>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</si>
  <si>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</si>
  <si>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</si>
  <si>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</si>
  <si>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</si>
  <si>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</si>
  <si>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</si>
  <si>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</si>
  <si>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</si>
  <si>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</si>
  <si>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</si>
  <si>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</si>
  <si>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</si>
  <si>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</si>
  <si>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</si>
  <si>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</si>
  <si>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</si>
  <si>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</si>
  <si>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</si>
  <si>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</si>
  <si>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</si>
  <si>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</si>
  <si>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</si>
  <si>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</si>
  <si>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</si>
  <si>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</si>
  <si>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</si>
  <si>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</si>
  <si>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</si>
  <si>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</si>
  <si>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</si>
  <si>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</si>
  <si>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</si>
  <si>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</si>
  <si>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</si>
  <si>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</si>
  <si>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</si>
  <si>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</si>
  <si>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</si>
  <si>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</si>
  <si>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</si>
  <si>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</si>
  <si>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</si>
  <si>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</si>
  <si>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</si>
  <si>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</si>
  <si>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</si>
  <si>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</si>
  <si>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</si>
  <si>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</si>
  <si>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</si>
  <si>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</si>
  <si>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</si>
  <si>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</si>
  <si>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</si>
  <si>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</si>
  <si>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</si>
  <si>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</si>
  <si>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</si>
  <si>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</si>
  <si>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</si>
  <si>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</si>
  <si>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</si>
  <si>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</si>
  <si>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</si>
  <si>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</si>
  <si>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</si>
  <si>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</si>
  <si>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</si>
  <si>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</si>
  <si>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</si>
  <si>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</si>
  <si>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</si>
  <si>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</si>
  <si>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</si>
  <si>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</si>
  <si>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</si>
  <si>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</si>
  <si>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</si>
  <si>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</si>
  <si>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</si>
  <si>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</si>
  <si>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</si>
  <si>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</si>
  <si>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</si>
  <si>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</si>
  <si>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</si>
  <si>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</si>
  <si>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</si>
  <si>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</si>
  <si>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</si>
  <si>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</si>
  <si>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</si>
  <si>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</si>
  <si>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</si>
  <si>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</si>
  <si>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</si>
  <si>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</si>
  <si>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</si>
  <si>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</si>
  <si>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</si>
  <si>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</si>
  <si>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</si>
  <si>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</si>
  <si>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</si>
  <si>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</si>
  <si>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</si>
  <si>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</si>
  <si>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</si>
  <si>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</si>
  <si>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</si>
  <si>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</si>
  <si>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</si>
  <si>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</si>
  <si>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</si>
  <si>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</si>
  <si>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</si>
  <si>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</si>
  <si>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</si>
  <si>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</si>
  <si>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</si>
  <si>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</si>
  <si>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</si>
  <si>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</si>
  <si>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</si>
  <si>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</si>
  <si>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</si>
  <si>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</si>
  <si>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</si>
  <si>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</si>
  <si>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</si>
  <si>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</si>
  <si>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</si>
  <si>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</si>
  <si>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</si>
  <si>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</si>
  <si>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</si>
  <si>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</si>
  <si>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</si>
  <si>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</si>
  <si>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</si>
  <si>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</si>
  <si>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</si>
  <si>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</si>
  <si>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</si>
  <si>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</si>
  <si>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</si>
  <si>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</si>
  <si>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</si>
  <si>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</si>
  <si>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</si>
  <si>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</si>
  <si>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</si>
  <si>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</si>
  <si>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</si>
  <si>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</si>
  <si>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</si>
  <si>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</si>
  <si>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</si>
  <si>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</si>
  <si>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</si>
  <si>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</si>
  <si>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</si>
  <si>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</si>
  <si>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</si>
  <si>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</si>
  <si>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</si>
  <si>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</si>
  <si>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</si>
  <si>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</si>
  <si>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</si>
  <si>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</si>
  <si>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</si>
  <si>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</si>
  <si>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</si>
  <si>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</si>
  <si>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</si>
  <si>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</si>
  <si>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</si>
  <si>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</si>
  <si>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</si>
  <si>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</si>
  <si>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</si>
  <si>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</si>
  <si>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</si>
  <si>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</si>
  <si>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</si>
  <si>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</si>
  <si>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</si>
  <si>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</si>
  <si>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</si>
  <si>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</si>
  <si>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</si>
  <si>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</si>
  <si>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</si>
  <si>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</si>
  <si>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</si>
  <si>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</si>
  <si>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</si>
  <si>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</si>
  <si>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</si>
  <si>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</si>
  <si>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</si>
  <si>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</si>
  <si>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</si>
  <si>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</si>
  <si>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</si>
  <si>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</si>
  <si>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</si>
  <si>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</si>
  <si>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</si>
  <si>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</si>
  <si>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</si>
  <si>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</si>
  <si>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</si>
  <si>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</si>
  <si>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</si>
  <si>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</si>
  <si>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</si>
  <si>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</si>
  <si>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</si>
  <si>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</si>
  <si>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</si>
  <si>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</si>
  <si>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</si>
  <si>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</si>
  <si>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</si>
  <si>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</si>
  <si>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</si>
  <si>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</si>
  <si>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</si>
  <si>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</si>
  <si>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</si>
  <si>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</si>
  <si>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</si>
  <si>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</si>
  <si>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</si>
  <si>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</si>
  <si>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</si>
  <si>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</si>
  <si>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</si>
  <si>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</si>
  <si>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</si>
  <si>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</si>
  <si>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</si>
  <si>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</si>
  <si>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</si>
  <si>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</si>
  <si>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</si>
  <si>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</si>
  <si>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</si>
  <si>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</si>
  <si>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</si>
  <si>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</si>
  <si>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</si>
  <si>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</si>
  <si>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</si>
  <si>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</si>
  <si>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</si>
  <si>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</si>
  <si>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</si>
  <si>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</si>
  <si>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</si>
  <si>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</si>
  <si>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</si>
  <si>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</si>
  <si>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</si>
  <si>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</si>
  <si>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</si>
  <si>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</si>
  <si>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</si>
  <si>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</si>
  <si>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</si>
  <si>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</si>
  <si>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</si>
  <si>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</si>
  <si>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</si>
  <si>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</si>
  <si>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</si>
  <si>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</si>
  <si>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</si>
  <si>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</si>
  <si>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</si>
  <si>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</si>
  <si>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</si>
  <si>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</si>
  <si>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</si>
  <si>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</si>
  <si>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</si>
  <si>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</si>
  <si>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</si>
  <si>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</si>
  <si>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</si>
  <si>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</si>
  <si>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</si>
  <si>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</si>
  <si>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</si>
  <si>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</si>
  <si>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</si>
  <si>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</si>
  <si>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</si>
  <si>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</si>
  <si>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</si>
  <si>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</si>
  <si>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</si>
  <si>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</si>
  <si>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</si>
  <si>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</si>
  <si>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</si>
  <si>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</si>
  <si>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</si>
  <si>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</si>
  <si>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</si>
  <si>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</si>
  <si>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</si>
  <si>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</si>
  <si>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</si>
  <si>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</si>
  <si>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</si>
  <si>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</si>
  <si>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</si>
  <si>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</si>
  <si>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</si>
  <si>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</si>
  <si>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</si>
  <si>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</si>
  <si>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</si>
  <si>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</si>
  <si>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</si>
  <si>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</si>
  <si>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</si>
  <si>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</si>
  <si>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</si>
  <si>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</si>
  <si>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</si>
  <si>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</si>
  <si>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</si>
  <si>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</si>
  <si>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</si>
  <si>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</si>
  <si>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</si>
  <si>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</si>
  <si>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</si>
  <si>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</si>
  <si>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</si>
  <si>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</si>
  <si>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</si>
  <si>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</si>
  <si>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</si>
  <si>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</si>
  <si>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</si>
  <si>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</si>
  <si>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</si>
  <si>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</si>
  <si>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</si>
  <si>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</si>
  <si>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</si>
  <si>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</si>
  <si>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</si>
  <si>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</si>
  <si>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</si>
  <si>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</si>
  <si>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</si>
  <si>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</si>
  <si>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</si>
  <si>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</si>
  <si>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</si>
  <si>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</si>
  <si>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</si>
  <si>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</si>
  <si>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</si>
  <si>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</si>
  <si>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</si>
  <si>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</si>
  <si>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</si>
  <si>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</si>
  <si>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</si>
  <si>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</si>
  <si>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</si>
  <si>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</si>
  <si>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</si>
  <si>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</si>
  <si>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</si>
  <si>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</si>
  <si>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</si>
  <si>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</si>
  <si>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</si>
  <si>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</si>
  <si>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</si>
  <si>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</si>
  <si>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</si>
  <si>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</si>
  <si>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</si>
  <si>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</si>
  <si>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</si>
  <si>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</si>
  <si>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</si>
  <si>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</si>
  <si>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</si>
  <si>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</si>
  <si>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</si>
  <si>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</si>
  <si>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</si>
  <si>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</si>
  <si>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</si>
  <si>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</si>
  <si>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</si>
  <si>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</si>
  <si>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</si>
  <si>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</si>
  <si>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</si>
  <si>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</si>
  <si>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</si>
  <si>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</si>
  <si>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</si>
  <si>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</si>
  <si>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</si>
  <si>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</si>
  <si>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</si>
  <si>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</si>
  <si>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</si>
  <si>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</si>
  <si>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</si>
  <si>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</si>
  <si>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</si>
  <si>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</si>
  <si>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</si>
  <si>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</si>
  <si>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</si>
  <si>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</si>
  <si>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</si>
  <si>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</si>
  <si>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</si>
  <si>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</si>
  <si>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</si>
  <si>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</si>
  <si>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</si>
  <si>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</si>
  <si>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</si>
  <si>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</si>
  <si>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</si>
  <si>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</si>
  <si>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</si>
  <si>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</si>
  <si>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</si>
  <si>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</si>
  <si>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</si>
  <si>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</si>
  <si>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</si>
  <si>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</si>
  <si>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</si>
  <si>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</si>
  <si>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</si>
  <si>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</si>
  <si>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</si>
  <si>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</si>
  <si>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</si>
  <si>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</si>
  <si>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</si>
  <si>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</si>
  <si>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</si>
  <si>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</si>
  <si>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</si>
  <si>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</si>
  <si>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</si>
  <si>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</si>
  <si>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</si>
  <si>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</si>
  <si>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</si>
  <si>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</si>
  <si>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</si>
  <si>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</si>
  <si>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</si>
  <si>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</si>
  <si>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</si>
  <si>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</si>
  <si>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</si>
  <si>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</si>
  <si>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</si>
  <si>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</si>
  <si>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</si>
  <si>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</si>
  <si>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</si>
  <si>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</si>
  <si>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</si>
  <si>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</si>
  <si>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</si>
  <si>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</si>
  <si>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</si>
  <si>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</si>
  <si>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</si>
  <si>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</si>
  <si>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</si>
  <si>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</si>
  <si>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</si>
  <si>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</si>
  <si>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</si>
  <si>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</si>
  <si>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</si>
  <si>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</si>
  <si>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</si>
  <si>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</si>
  <si>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</si>
  <si>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</si>
  <si>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</si>
  <si>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</si>
  <si>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</si>
  <si>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</si>
  <si>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</si>
  <si>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</si>
  <si>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</si>
  <si>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</si>
  <si>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</si>
  <si>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</si>
  <si>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</si>
  <si>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</si>
  <si>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</si>
  <si>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</si>
  <si>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</si>
  <si>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</si>
  <si>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</si>
  <si>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</si>
  <si>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</si>
  <si>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</si>
  <si>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</si>
  <si>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</si>
  <si>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</si>
  <si>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</si>
  <si>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</si>
  <si>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</si>
  <si>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</si>
  <si>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</si>
  <si>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</si>
  <si>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</si>
  <si>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</si>
  <si>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</si>
  <si>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</si>
  <si>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</si>
  <si>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</si>
  <si>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</si>
  <si>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</si>
  <si>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</si>
  <si>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</si>
  <si>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</si>
  <si>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</si>
  <si>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</si>
  <si>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</si>
  <si>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</si>
  <si>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</si>
  <si>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</si>
  <si>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</si>
  <si>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</si>
  <si>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</si>
  <si>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</si>
  <si>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</si>
  <si>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</si>
  <si>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</si>
  <si>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</si>
  <si>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</si>
  <si>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</si>
  <si>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</si>
  <si>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</si>
  <si>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</si>
  <si>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</si>
  <si>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</si>
  <si>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</si>
  <si>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</si>
  <si>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</si>
  <si>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</si>
  <si>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</si>
  <si>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</si>
  <si>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</si>
  <si>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</si>
  <si>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</si>
  <si>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</si>
  <si>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</si>
  <si>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</si>
  <si>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</si>
  <si>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</si>
  <si>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</si>
  <si>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</si>
  <si>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</si>
  <si>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</si>
  <si>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</si>
  <si>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</si>
  <si>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</si>
  <si>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</si>
  <si>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</si>
  <si>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</si>
  <si>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</si>
  <si>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</si>
  <si>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</si>
  <si>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</si>
  <si>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</si>
  <si>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</si>
  <si>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</si>
  <si>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</si>
  <si>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</si>
  <si>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</si>
  <si>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</si>
  <si>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</si>
  <si>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</si>
  <si>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</si>
  <si>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</si>
  <si>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</si>
  <si>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</si>
  <si>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</si>
  <si>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</si>
  <si>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</si>
  <si>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</si>
  <si>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</si>
  <si>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</si>
  <si>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</si>
  <si>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</si>
  <si>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</si>
  <si>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</si>
  <si>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</si>
  <si>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</si>
  <si>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</si>
  <si>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</si>
  <si>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</si>
  <si>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</si>
  <si>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</si>
  <si>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</si>
  <si>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</si>
  <si>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</si>
  <si>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</si>
  <si>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</si>
  <si>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</si>
  <si>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</si>
  <si>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</si>
  <si>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</si>
  <si>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</si>
  <si>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</si>
  <si>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</si>
  <si>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</si>
  <si>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</si>
  <si>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</si>
  <si>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</si>
  <si>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</si>
  <si>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</si>
  <si>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</si>
  <si>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</si>
  <si>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</si>
  <si>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</si>
  <si>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</si>
  <si>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</si>
  <si>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</si>
  <si>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</si>
  <si>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</si>
  <si>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</si>
  <si>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</si>
  <si>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</si>
  <si>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</si>
  <si>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</si>
  <si>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</si>
  <si>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</si>
  <si>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</si>
  <si>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</si>
  <si>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</si>
  <si>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</si>
  <si>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</si>
  <si>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</si>
  <si>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</si>
  <si>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</si>
  <si>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</si>
  <si>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</si>
  <si>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</si>
  <si>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</si>
  <si>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</si>
  <si>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</si>
  <si>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</si>
  <si>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</si>
  <si>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</si>
  <si>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</si>
  <si>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</si>
  <si>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</si>
  <si>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</si>
  <si>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</si>
  <si>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</si>
  <si>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</si>
  <si>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</si>
  <si>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</si>
  <si>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</si>
  <si>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</si>
  <si>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</si>
  <si>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</si>
  <si>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</si>
  <si>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</si>
  <si>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</si>
  <si>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</si>
  <si>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</si>
  <si>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</si>
  <si>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</si>
  <si>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</si>
  <si>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</si>
  <si>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</si>
  <si>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</si>
  <si>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</si>
  <si>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</si>
  <si>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</si>
  <si>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</si>
  <si>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</si>
  <si>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</si>
  <si>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</si>
  <si>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</si>
  <si>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</si>
  <si>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</si>
  <si>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</si>
  <si>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</si>
  <si>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</si>
  <si>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</si>
  <si>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</si>
  <si>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</si>
  <si>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</si>
  <si>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</si>
  <si>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</si>
  <si>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</si>
  <si>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</si>
  <si>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</si>
  <si>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</si>
  <si>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</si>
  <si>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</si>
  <si>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</si>
  <si>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</si>
  <si>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</si>
  <si>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</si>
  <si>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</si>
  <si>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</si>
  <si>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</si>
  <si>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</si>
  <si>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</si>
  <si>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</si>
  <si>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</si>
  <si>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</si>
  <si>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</si>
  <si>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</si>
  <si>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</si>
  <si>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</si>
  <si>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</si>
  <si>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</si>
  <si>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</si>
  <si>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</si>
  <si>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</si>
  <si>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</si>
  <si>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</si>
  <si>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</si>
  <si>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</si>
  <si>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</si>
  <si>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</si>
  <si>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</si>
  <si>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</si>
  <si>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</si>
  <si>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</si>
  <si>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</si>
  <si>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</si>
  <si>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</si>
  <si>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</si>
  <si>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</si>
  <si>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</si>
  <si>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</si>
  <si>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</si>
  <si>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</si>
  <si>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</si>
  <si>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</si>
  <si>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</si>
  <si>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</si>
  <si>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</si>
  <si>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</si>
  <si>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</si>
  <si>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</si>
  <si>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</si>
  <si>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</si>
  <si>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</si>
  <si>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</si>
  <si>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</si>
  <si>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</si>
  <si>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</si>
  <si>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</si>
  <si>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</si>
  <si>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</si>
  <si>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</si>
  <si>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</si>
  <si>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</si>
  <si>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</si>
  <si>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</si>
  <si>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</si>
  <si>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</si>
  <si>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</si>
  <si>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</si>
  <si>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</si>
  <si>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</si>
  <si>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</si>
  <si>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</si>
  <si>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</si>
  <si>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</si>
  <si>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</si>
  <si>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</si>
  <si>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</si>
  <si>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</si>
  <si>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</si>
  <si>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</si>
  <si>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</si>
  <si>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</si>
  <si>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</si>
  <si>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</si>
  <si>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</si>
  <si>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</si>
  <si>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</si>
  <si>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</si>
  <si>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</si>
  <si>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</si>
  <si>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</si>
  <si>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</si>
  <si>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</si>
  <si>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</si>
  <si>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</si>
  <si>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</si>
  <si>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</si>
  <si>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</si>
  <si>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</si>
  <si>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</si>
  <si>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</si>
  <si>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</si>
  <si>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</si>
  <si>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</si>
  <si>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</si>
  <si>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</si>
  <si>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</si>
  <si>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</si>
  <si>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</si>
  <si>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</si>
  <si>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</si>
  <si>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</si>
  <si>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</si>
  <si>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</si>
  <si>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</si>
  <si>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</si>
  <si>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</si>
  <si>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</si>
  <si>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</si>
  <si>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</si>
  <si>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</si>
  <si>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</si>
  <si>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</si>
  <si>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</si>
  <si>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</si>
  <si>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</si>
  <si>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</si>
  <si>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</si>
  <si>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</si>
  <si>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</si>
  <si>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</si>
  <si>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</si>
  <si>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</si>
  <si>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</si>
  <si>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</si>
  <si>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</si>
  <si>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</si>
  <si>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</si>
  <si>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</si>
  <si>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</si>
  <si>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</si>
  <si>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</si>
  <si>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</si>
  <si>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</si>
  <si>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</si>
  <si>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</si>
  <si>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</si>
  <si>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</si>
  <si>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</si>
  <si>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</si>
  <si>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</si>
  <si>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</si>
  <si>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</si>
  <si>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</si>
  <si>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</si>
  <si>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</si>
  <si>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</si>
  <si>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</si>
  <si>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</si>
  <si>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</si>
  <si>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Willaston &amp; Thornton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</si>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</sst>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D36774F8-C206-433B-90B3-1D344869FED8}"/>
    <cellStyle name="Bad 2" xfId="7" xr:uid="{2A253870-D707-432A-ABF2-D122F5AF0132}"/>
    <cellStyle name="Calculation 2" xfId="10" xr:uid="{82181343-BE98-48FA-8197-715474B108F2}"/>
    <cellStyle name="Normal" xfId="0" builtinId="0"/>
    <cellStyle name="Normal 10" xfId="8" xr:uid="{93CA5131-4324-4FE6-B266-7F15ADA6E8AB}"/>
    <cellStyle name="Normal 2" xfId="1" xr:uid="{C9E0D711-CC3A-4A21-8F16-45BDF1ACF1C3}"/>
    <cellStyle name="Normal 2 2" xfId="2" xr:uid="{ED8E96B6-E9BD-4665-96BC-3BB5FF3060D9}"/>
    <cellStyle name="Normal 2 3" xfId="11" xr:uid="{617129B8-FCD6-4928-957C-90654528CA5E}"/>
    <cellStyle name="Normal 6" xfId="6" xr:uid="{ED4B15BA-14CB-44C6-9D64-A9C52501C17F}"/>
    <cellStyle name="Normal 7" xfId="4" xr:uid="{07AE740A-5249-494A-A42B-C4EC6DC4E8B3}"/>
    <cellStyle name="Percent 2" xfId="3" xr:uid="{AE75E774-6E9B-4A7B-AF58-76090631A489}"/>
    <cellStyle name="Percent 3" xfId="5" xr:uid="{3939E2B0-CE0C-4AB4-939B-76FB86335B9F}"/>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9107-4566-BE1B-3CEDC7E454BC}"/>
              </c:ext>
            </c:extLst>
          </c:dPt>
          <c:dPt>
            <c:idx val="1"/>
            <c:bubble3D val="0"/>
            <c:spPr>
              <a:solidFill>
                <a:srgbClr val="F7EBD9"/>
              </a:solidFill>
            </c:spPr>
            <c:extLst>
              <c:ext xmlns:c16="http://schemas.microsoft.com/office/drawing/2014/chart" uri="{C3380CC4-5D6E-409C-BE32-E72D297353CC}">
                <c16:uniqueId val="{00000003-9107-4566-BE1B-3CEDC7E454BC}"/>
              </c:ext>
            </c:extLst>
          </c:dPt>
          <c:val>
            <c:numRef>
              <c:f>'Data - Overview'!$D$89:$D$90</c:f>
              <c:numCache>
                <c:formatCode>0%</c:formatCode>
                <c:ptCount val="2"/>
                <c:pt idx="0">
                  <c:v>0.32796517412935322</c:v>
                </c:pt>
                <c:pt idx="1">
                  <c:v>0.67203482587064678</c:v>
                </c:pt>
              </c:numCache>
            </c:numRef>
          </c:val>
          <c:extLst>
            <c:ext xmlns:c16="http://schemas.microsoft.com/office/drawing/2014/chart" uri="{C3380CC4-5D6E-409C-BE32-E72D297353CC}">
              <c16:uniqueId val="{00000004-9107-4566-BE1B-3CEDC7E454B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D5AA-46F6-86E3-A6B35D37F06E}"/>
              </c:ext>
            </c:extLst>
          </c:dPt>
          <c:dPt>
            <c:idx val="1"/>
            <c:bubble3D val="0"/>
            <c:spPr>
              <a:solidFill>
                <a:srgbClr val="6C6F71"/>
              </a:solidFill>
            </c:spPr>
            <c:extLst>
              <c:ext xmlns:c16="http://schemas.microsoft.com/office/drawing/2014/chart" uri="{C3380CC4-5D6E-409C-BE32-E72D297353CC}">
                <c16:uniqueId val="{00000003-D5AA-46F6-86E3-A6B35D37F06E}"/>
              </c:ext>
            </c:extLst>
          </c:dPt>
          <c:dPt>
            <c:idx val="2"/>
            <c:bubble3D val="0"/>
            <c:spPr>
              <a:solidFill>
                <a:srgbClr val="7A19C1"/>
              </a:solidFill>
            </c:spPr>
            <c:extLst>
              <c:ext xmlns:c16="http://schemas.microsoft.com/office/drawing/2014/chart" uri="{C3380CC4-5D6E-409C-BE32-E72D297353CC}">
                <c16:uniqueId val="{00000005-D5AA-46F6-86E3-A6B35D37F06E}"/>
              </c:ext>
            </c:extLst>
          </c:dPt>
          <c:dPt>
            <c:idx val="3"/>
            <c:bubble3D val="0"/>
            <c:spPr>
              <a:solidFill>
                <a:srgbClr val="8CC119"/>
              </a:solidFill>
            </c:spPr>
            <c:extLst>
              <c:ext xmlns:c16="http://schemas.microsoft.com/office/drawing/2014/chart" uri="{C3380CC4-5D6E-409C-BE32-E72D297353CC}">
                <c16:uniqueId val="{00000007-D5AA-46F6-86E3-A6B35D37F06E}"/>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D5AA-46F6-86E3-A6B35D37F06E}"/>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D5AA-46F6-86E3-A6B35D37F06E}"/>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D5AA-46F6-86E3-A6B35D37F06E}"/>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D5AA-46F6-86E3-A6B35D37F06E}"/>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D5AA-46F6-86E3-A6B35D37F06E}"/>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105</c:v>
                </c:pt>
                <c:pt idx="1">
                  <c:v>1 
Index: 88</c:v>
                </c:pt>
                <c:pt idx="2">
                  <c:v>2 
Index: 91</c:v>
                </c:pt>
                <c:pt idx="3">
                  <c:v>3+ 
Index: 76</c:v>
                </c:pt>
              </c:strCache>
            </c:strRef>
          </c:cat>
          <c:val>
            <c:numRef>
              <c:f>'Data - Overview'!$D$128:$D$131</c:f>
              <c:numCache>
                <c:formatCode>0%</c:formatCode>
                <c:ptCount val="4"/>
                <c:pt idx="0">
                  <c:v>0.75929850746268668</c:v>
                </c:pt>
                <c:pt idx="1">
                  <c:v>0.11174129353233829</c:v>
                </c:pt>
                <c:pt idx="2">
                  <c:v>9.8457711442786061E-2</c:v>
                </c:pt>
                <c:pt idx="3">
                  <c:v>3.0567164179104479E-2</c:v>
                </c:pt>
              </c:numCache>
            </c:numRef>
          </c:val>
          <c:extLst>
            <c:ext xmlns:c16="http://schemas.microsoft.com/office/drawing/2014/chart" uri="{C3380CC4-5D6E-409C-BE32-E72D297353CC}">
              <c16:uniqueId val="{00000009-D5AA-46F6-86E3-A6B35D37F06E}"/>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2933-445B-B059-0FE3BD26CEB7}"/>
              </c:ext>
            </c:extLst>
          </c:dPt>
          <c:dPt>
            <c:idx val="1"/>
            <c:bubble3D val="0"/>
            <c:spPr>
              <a:solidFill>
                <a:srgbClr val="6C6F71"/>
              </a:solidFill>
            </c:spPr>
            <c:extLst>
              <c:ext xmlns:c16="http://schemas.microsoft.com/office/drawing/2014/chart" uri="{C3380CC4-5D6E-409C-BE32-E72D297353CC}">
                <c16:uniqueId val="{00000003-2933-445B-B059-0FE3BD26CEB7}"/>
              </c:ext>
            </c:extLst>
          </c:dPt>
          <c:dPt>
            <c:idx val="2"/>
            <c:bubble3D val="0"/>
            <c:spPr>
              <a:solidFill>
                <a:srgbClr val="7A19C1"/>
              </a:solidFill>
            </c:spPr>
            <c:extLst>
              <c:ext xmlns:c16="http://schemas.microsoft.com/office/drawing/2014/chart" uri="{C3380CC4-5D6E-409C-BE32-E72D297353CC}">
                <c16:uniqueId val="{00000005-2933-445B-B059-0FE3BD26CEB7}"/>
              </c:ext>
            </c:extLst>
          </c:dPt>
          <c:dPt>
            <c:idx val="3"/>
            <c:bubble3D val="0"/>
            <c:spPr>
              <a:solidFill>
                <a:srgbClr val="8CC119"/>
              </a:solidFill>
            </c:spPr>
            <c:extLst>
              <c:ext xmlns:c16="http://schemas.microsoft.com/office/drawing/2014/chart" uri="{C3380CC4-5D6E-409C-BE32-E72D297353CC}">
                <c16:uniqueId val="{00000007-2933-445B-B059-0FE3BD26CEB7}"/>
              </c:ext>
            </c:extLst>
          </c:dPt>
          <c:dPt>
            <c:idx val="4"/>
            <c:bubble3D val="0"/>
            <c:spPr>
              <a:solidFill>
                <a:srgbClr val="EBC61C"/>
              </a:solidFill>
            </c:spPr>
            <c:extLst>
              <c:ext xmlns:c16="http://schemas.microsoft.com/office/drawing/2014/chart" uri="{C3380CC4-5D6E-409C-BE32-E72D297353CC}">
                <c16:uniqueId val="{00000009-2933-445B-B059-0FE3BD26CEB7}"/>
              </c:ext>
            </c:extLst>
          </c:dPt>
          <c:dPt>
            <c:idx val="5"/>
            <c:bubble3D val="0"/>
            <c:spPr>
              <a:solidFill>
                <a:srgbClr val="1964C1"/>
              </a:solidFill>
            </c:spPr>
            <c:extLst>
              <c:ext xmlns:c16="http://schemas.microsoft.com/office/drawing/2014/chart" uri="{C3380CC4-5D6E-409C-BE32-E72D297353CC}">
                <c16:uniqueId val="{0000000B-2933-445B-B059-0FE3BD26CEB7}"/>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2933-445B-B059-0FE3BD26CEB7}"/>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2933-445B-B059-0FE3BD26CEB7}"/>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2933-445B-B059-0FE3BD26CEB7}"/>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2933-445B-B059-0FE3BD26CEB7}"/>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2933-445B-B059-0FE3BD26CEB7}"/>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2933-445B-B059-0FE3BD26CEB7}"/>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68</c:v>
                </c:pt>
                <c:pt idx="1">
                  <c:v>20k - 40k 
Index: 85</c:v>
                </c:pt>
                <c:pt idx="2">
                  <c:v>40k - 60k 
Index: 101</c:v>
                </c:pt>
                <c:pt idx="3">
                  <c:v>60k - 80k 
Index: 107</c:v>
                </c:pt>
                <c:pt idx="4">
                  <c:v>80k - 100k 
Index: 131</c:v>
                </c:pt>
                <c:pt idx="5">
                  <c:v>100k+ 
Index: 166</c:v>
                </c:pt>
              </c:strCache>
            </c:strRef>
          </c:cat>
          <c:val>
            <c:numRef>
              <c:f>'Data - Overview'!$D$146:$D$151</c:f>
              <c:numCache>
                <c:formatCode>0%</c:formatCode>
                <c:ptCount val="6"/>
                <c:pt idx="0">
                  <c:v>0.10926368159203979</c:v>
                </c:pt>
                <c:pt idx="1">
                  <c:v>0.26325373134328361</c:v>
                </c:pt>
                <c:pt idx="2">
                  <c:v>0.21560696517412936</c:v>
                </c:pt>
                <c:pt idx="3">
                  <c:v>0.15194527363184079</c:v>
                </c:pt>
                <c:pt idx="4">
                  <c:v>9.8925373134328365E-2</c:v>
                </c:pt>
                <c:pt idx="5">
                  <c:v>0.1605870646766169</c:v>
                </c:pt>
              </c:numCache>
            </c:numRef>
          </c:val>
          <c:extLst>
            <c:ext xmlns:c16="http://schemas.microsoft.com/office/drawing/2014/chart" uri="{C3380CC4-5D6E-409C-BE32-E72D297353CC}">
              <c16:uniqueId val="{0000000C-2933-445B-B059-0FE3BD26CEB7}"/>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4.3398009950248749E-2</c:v>
                </c:pt>
                <c:pt idx="1">
                  <c:v>0.151228855721393</c:v>
                </c:pt>
                <c:pt idx="2">
                  <c:v>5.5383084577114432E-2</c:v>
                </c:pt>
                <c:pt idx="3">
                  <c:v>8.5462686567164187E-2</c:v>
                </c:pt>
                <c:pt idx="4">
                  <c:v>0.17852736318407961</c:v>
                </c:pt>
                <c:pt idx="5">
                  <c:v>0.24096517412935323</c:v>
                </c:pt>
                <c:pt idx="6">
                  <c:v>0.13659203980099505</c:v>
                </c:pt>
                <c:pt idx="7">
                  <c:v>0.10908457711442787</c:v>
                </c:pt>
              </c:numCache>
            </c:numRef>
          </c:val>
          <c:extLst>
            <c:ext xmlns:c16="http://schemas.microsoft.com/office/drawing/2014/chart" uri="{C3380CC4-5D6E-409C-BE32-E72D297353CC}">
              <c16:uniqueId val="{00000000-B977-4861-B377-EDE36B72E473}"/>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0.37501990049751244</c:v>
                </c:pt>
              </c:numCache>
            </c:numRef>
          </c:val>
          <c:extLst>
            <c:ext xmlns:c16="http://schemas.microsoft.com/office/drawing/2014/chart" uri="{C3380CC4-5D6E-409C-BE32-E72D297353CC}">
              <c16:uniqueId val="{00000000-635D-438A-96AF-6E71A5E5191D}"/>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635D-438A-96AF-6E71A5E5191D}"/>
              </c:ext>
            </c:extLst>
          </c:dPt>
          <c:val>
            <c:numRef>
              <c:f>'Data - Overview'!$D$116</c:f>
              <c:numCache>
                <c:formatCode>0%</c:formatCode>
                <c:ptCount val="1"/>
                <c:pt idx="0">
                  <c:v>0.18935323383084579</c:v>
                </c:pt>
              </c:numCache>
            </c:numRef>
          </c:val>
          <c:extLst>
            <c:ext xmlns:c16="http://schemas.microsoft.com/office/drawing/2014/chart" uri="{C3380CC4-5D6E-409C-BE32-E72D297353CC}">
              <c16:uniqueId val="{00000003-635D-438A-96AF-6E71A5E5191D}"/>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1.9776119402985074E-2</c:v>
                </c:pt>
              </c:numCache>
            </c:numRef>
          </c:val>
          <c:extLst>
            <c:ext xmlns:c16="http://schemas.microsoft.com/office/drawing/2014/chart" uri="{C3380CC4-5D6E-409C-BE32-E72D297353CC}">
              <c16:uniqueId val="{00000004-635D-438A-96AF-6E71A5E5191D}"/>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0.12349751243781094</c:v>
                </c:pt>
              </c:numCache>
            </c:numRef>
          </c:val>
          <c:extLst>
            <c:ext xmlns:c16="http://schemas.microsoft.com/office/drawing/2014/chart" uri="{C3380CC4-5D6E-409C-BE32-E72D297353CC}">
              <c16:uniqueId val="{00000005-635D-438A-96AF-6E71A5E5191D}"/>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0.29262189054726367</c:v>
                </c:pt>
              </c:numCache>
            </c:numRef>
          </c:val>
          <c:extLst>
            <c:ext xmlns:c16="http://schemas.microsoft.com/office/drawing/2014/chart" uri="{C3380CC4-5D6E-409C-BE32-E72D297353CC}">
              <c16:uniqueId val="{00000006-635D-438A-96AF-6E71A5E5191D}"/>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7005-449E-8E2D-53E7AD76C786}"/>
              </c:ext>
            </c:extLst>
          </c:dPt>
          <c:dPt>
            <c:idx val="1"/>
            <c:bubble3D val="0"/>
            <c:spPr>
              <a:solidFill>
                <a:srgbClr val="DBE6C4"/>
              </a:solidFill>
            </c:spPr>
            <c:extLst>
              <c:ext xmlns:c16="http://schemas.microsoft.com/office/drawing/2014/chart" uri="{C3380CC4-5D6E-409C-BE32-E72D297353CC}">
                <c16:uniqueId val="{00000003-7005-449E-8E2D-53E7AD76C786}"/>
              </c:ext>
            </c:extLst>
          </c:dPt>
          <c:val>
            <c:numRef>
              <c:f>'Data - Overview'!$A$89:$A$90</c:f>
              <c:numCache>
                <c:formatCode>0%</c:formatCode>
                <c:ptCount val="2"/>
                <c:pt idx="0">
                  <c:v>0.28073134328358207</c:v>
                </c:pt>
                <c:pt idx="1">
                  <c:v>0.71926865671641793</c:v>
                </c:pt>
              </c:numCache>
            </c:numRef>
          </c:val>
          <c:extLst>
            <c:ext xmlns:c16="http://schemas.microsoft.com/office/drawing/2014/chart" uri="{C3380CC4-5D6E-409C-BE32-E72D297353CC}">
              <c16:uniqueId val="{00000004-7005-449E-8E2D-53E7AD76C786}"/>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2696-43AF-9C50-A76461651261}"/>
              </c:ext>
            </c:extLst>
          </c:dPt>
          <c:dPt>
            <c:idx val="1"/>
            <c:bubble3D val="0"/>
            <c:spPr>
              <a:solidFill>
                <a:schemeClr val="accent2">
                  <a:lumMod val="20000"/>
                  <a:lumOff val="80000"/>
                </a:schemeClr>
              </a:solidFill>
            </c:spPr>
            <c:extLst>
              <c:ext xmlns:c16="http://schemas.microsoft.com/office/drawing/2014/chart" uri="{C3380CC4-5D6E-409C-BE32-E72D297353CC}">
                <c16:uniqueId val="{00000003-2696-43AF-9C50-A76461651261}"/>
              </c:ext>
            </c:extLst>
          </c:dPt>
          <c:val>
            <c:numRef>
              <c:f>'Data - Overview'!$A$89:$A$90</c:f>
              <c:numCache>
                <c:formatCode>0%</c:formatCode>
                <c:ptCount val="2"/>
                <c:pt idx="0">
                  <c:v>0.28073134328358207</c:v>
                </c:pt>
                <c:pt idx="1">
                  <c:v>0.71926865671641793</c:v>
                </c:pt>
              </c:numCache>
            </c:numRef>
          </c:val>
          <c:extLst>
            <c:ext xmlns:c16="http://schemas.microsoft.com/office/drawing/2014/chart" uri="{C3380CC4-5D6E-409C-BE32-E72D297353CC}">
              <c16:uniqueId val="{00000004-2696-43AF-9C50-A76461651261}"/>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3B29-41FF-B90B-B857B1126B86}"/>
              </c:ext>
            </c:extLst>
          </c:dPt>
          <c:dPt>
            <c:idx val="1"/>
            <c:bubble3D val="0"/>
            <c:spPr>
              <a:solidFill>
                <a:srgbClr val="F7EBD9"/>
              </a:solidFill>
            </c:spPr>
            <c:extLst>
              <c:ext xmlns:c16="http://schemas.microsoft.com/office/drawing/2014/chart" uri="{C3380CC4-5D6E-409C-BE32-E72D297353CC}">
                <c16:uniqueId val="{00000003-3B29-41FF-B90B-B857B1126B86}"/>
              </c:ext>
            </c:extLst>
          </c:dPt>
          <c:val>
            <c:numRef>
              <c:f>'Data - Overview'!$E$89:$E$90</c:f>
              <c:numCache>
                <c:formatCode>0%</c:formatCode>
                <c:ptCount val="2"/>
                <c:pt idx="0">
                  <c:v>0.40902985074626869</c:v>
                </c:pt>
                <c:pt idx="1">
                  <c:v>0.59097014925373137</c:v>
                </c:pt>
              </c:numCache>
            </c:numRef>
          </c:val>
          <c:extLst>
            <c:ext xmlns:c16="http://schemas.microsoft.com/office/drawing/2014/chart" uri="{C3380CC4-5D6E-409C-BE32-E72D297353CC}">
              <c16:uniqueId val="{00000004-3B29-41FF-B90B-B857B1126B86}"/>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EAA2-4F31-AF4D-40C1DA99D1D7}"/>
              </c:ext>
            </c:extLst>
          </c:dPt>
          <c:dPt>
            <c:idx val="1"/>
            <c:bubble3D val="0"/>
            <c:extLst>
              <c:ext xmlns:c16="http://schemas.microsoft.com/office/drawing/2014/chart" uri="{C3380CC4-5D6E-409C-BE32-E72D297353CC}">
                <c16:uniqueId val="{00000002-EAA2-4F31-AF4D-40C1DA99D1D7}"/>
              </c:ext>
            </c:extLst>
          </c:dPt>
          <c:val>
            <c:numRef>
              <c:f>'Data - Overview'!$C$89:$C$90</c:f>
              <c:numCache>
                <c:formatCode>0%</c:formatCode>
                <c:ptCount val="2"/>
                <c:pt idx="0">
                  <c:v>7.8621890547263679E-2</c:v>
                </c:pt>
                <c:pt idx="1">
                  <c:v>0.92137810945273635</c:v>
                </c:pt>
              </c:numCache>
            </c:numRef>
          </c:val>
          <c:extLst>
            <c:ext xmlns:c16="http://schemas.microsoft.com/office/drawing/2014/chart" uri="{C3380CC4-5D6E-409C-BE32-E72D297353CC}">
              <c16:uniqueId val="{00000003-EAA2-4F31-AF4D-40C1DA99D1D7}"/>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0.14676119402985072</c:v>
                </c:pt>
              </c:numCache>
            </c:numRef>
          </c:val>
          <c:extLst>
            <c:ext xmlns:c16="http://schemas.microsoft.com/office/drawing/2014/chart" uri="{C3380CC4-5D6E-409C-BE32-E72D297353CC}">
              <c16:uniqueId val="{00000000-2C71-4A74-9E40-4952F904895E}"/>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2C71-4A74-9E40-4952F904895E}"/>
              </c:ext>
            </c:extLst>
          </c:dPt>
          <c:val>
            <c:numRef>
              <c:f>'Data - Overview'!$D$138</c:f>
              <c:numCache>
                <c:formatCode>0%</c:formatCode>
                <c:ptCount val="1"/>
                <c:pt idx="0">
                  <c:v>0.4298059701492537</c:v>
                </c:pt>
              </c:numCache>
            </c:numRef>
          </c:val>
          <c:extLst>
            <c:ext xmlns:c16="http://schemas.microsoft.com/office/drawing/2014/chart" uri="{C3380CC4-5D6E-409C-BE32-E72D297353CC}">
              <c16:uniqueId val="{00000003-2C71-4A74-9E40-4952F904895E}"/>
            </c:ext>
          </c:extLst>
        </c:ser>
        <c:ser>
          <c:idx val="1"/>
          <c:order val="2"/>
          <c:spPr>
            <a:solidFill>
              <a:srgbClr val="1964C1"/>
            </a:solidFill>
          </c:spPr>
          <c:invertIfNegative val="0"/>
          <c:val>
            <c:numRef>
              <c:f>'Data - Overview'!$D$139</c:f>
              <c:numCache>
                <c:formatCode>0%</c:formatCode>
                <c:ptCount val="1"/>
                <c:pt idx="0">
                  <c:v>0.34695522388059702</c:v>
                </c:pt>
              </c:numCache>
            </c:numRef>
          </c:val>
          <c:extLst>
            <c:ext xmlns:c16="http://schemas.microsoft.com/office/drawing/2014/chart" uri="{C3380CC4-5D6E-409C-BE32-E72D297353CC}">
              <c16:uniqueId val="{00000004-2C71-4A74-9E40-4952F904895E}"/>
            </c:ext>
          </c:extLst>
        </c:ser>
        <c:ser>
          <c:idx val="0"/>
          <c:order val="3"/>
          <c:spPr>
            <a:solidFill>
              <a:srgbClr val="7D38BA"/>
            </a:solidFill>
          </c:spPr>
          <c:invertIfNegative val="0"/>
          <c:val>
            <c:numRef>
              <c:f>'Data - Overview'!$D$140</c:f>
              <c:numCache>
                <c:formatCode>0%</c:formatCode>
                <c:ptCount val="1"/>
                <c:pt idx="0">
                  <c:v>7.7099502487562185E-2</c:v>
                </c:pt>
              </c:numCache>
            </c:numRef>
          </c:val>
          <c:extLst>
            <c:ext xmlns:c16="http://schemas.microsoft.com/office/drawing/2014/chart" uri="{C3380CC4-5D6E-409C-BE32-E72D297353CC}">
              <c16:uniqueId val="{00000005-2C71-4A74-9E40-4952F904895E}"/>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7AE2-4E3D-B89C-5214EC6CC28E}"/>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7AE2-4E3D-B89C-5214EC6CC28E}"/>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7AE2-4E3D-B89C-5214EC6CC28E}"/>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7AE2-4E3D-B89C-5214EC6CC28E}"/>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7AE2-4E3D-B89C-5214EC6CC28E}"/>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7AE2-4E3D-B89C-5214EC6CC28E}"/>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7AE2-4E3D-B89C-5214EC6CC28E}"/>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7AE2-4E3D-B89C-5214EC6CC28E}"/>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7AE2-4E3D-B89C-5214EC6CC28E}"/>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7AE2-4E3D-B89C-5214EC6CC28E}"/>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7AE2-4E3D-B89C-5214EC6CC28E}"/>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7AE2-4E3D-B89C-5214EC6CC28E}"/>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7AE2-4E3D-B89C-5214EC6CC28E}"/>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7AE2-4E3D-B89C-5214EC6CC28E}"/>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7AE2-4E3D-B89C-5214EC6CC28E}"/>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7AE2-4E3D-B89C-5214EC6CC28E}"/>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7AE2-4E3D-B89C-5214EC6CC28E}"/>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7AE2-4E3D-B89C-5214EC6CC28E}"/>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7AE2-4E3D-B89C-5214EC6CC28E}"/>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7AE2-4E3D-B89C-5214EC6CC28E}"/>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7AE2-4E3D-B89C-5214EC6CC28E}"/>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7AE2-4E3D-B89C-5214EC6CC28E}"/>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7AE2-4E3D-B89C-5214EC6CC28E}"/>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7AE2-4E3D-B89C-5214EC6CC28E}"/>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7AE2-4E3D-B89C-5214EC6CC28E}"/>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{BD84C9B0-2C20-4724-BECE-8EB334145048}</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7AE2-4E3D-B89C-5214EC6CC28E}"/>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{B0D939CD-D3BB-494D-8272-82CBB29B3D2A}</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7AE2-4E3D-B89C-5214EC6CC28E}"/>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{0669F05E-7790-4611-9369-81DF74D74E37}</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7AE2-4E3D-B89C-5214EC6CC28E}"/>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{B3CDFD52-2957-40A9-985F-E79B846BCD9C}</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7AE2-4E3D-B89C-5214EC6CC28E}"/>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{898CE5AB-3299-4932-8D0E-B1358F549360}</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7AE2-4E3D-B89C-5214EC6CC28E}"/>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{08D432BD-3E00-47D1-8995-254AFD2322C7}</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7AE2-4E3D-B89C-5214EC6CC28E}"/>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{09CD5383-F0DB-4373-AB71-5E1DC53117E1}</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7AE2-4E3D-B89C-5214EC6CC28E}"/>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{E12E9D96-2603-4EB0-A340-3DC9985EA35D}</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7AE2-4E3D-B89C-5214EC6CC28E}"/>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{5079411A-BF39-4129-A990-75376659F84F}</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7AE2-4E3D-B89C-5214EC6CC28E}"/>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{D7D12423-1313-4B95-B5ED-804A14993FFD}</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7AE2-4E3D-B89C-5214EC6CC28E}"/>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{141EEB8B-A76B-42C7-8097-0DB9C37B84E8}</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7AE2-4E3D-B89C-5214EC6CC28E}"/>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{D04A3676-35BD-4BD4-A783-7B074DE229A4}</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7AE2-4E3D-B89C-5214EC6CC28E}"/>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{E468CBEC-1C11-4D33-8AFA-A948564A9333}</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7AE2-4E3D-B89C-5214EC6CC28E}"/>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{72B9E506-E9C1-475D-858D-69B66A87FC3B}</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7AE2-4E3D-B89C-5214EC6CC28E}"/>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{2541FD47-5ED3-473E-91BF-9B8BE9DF4ED8}</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7AE2-4E3D-B89C-5214EC6CC28E}"/>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{2F1F5262-EB17-4B09-9D00-1E1BE94A3AD9}</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7AE2-4E3D-B89C-5214EC6CC28E}"/>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{39F54F7E-9391-49B2-85B0-C43E7DA4924C}</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7AE2-4E3D-B89C-5214EC6CC28E}"/>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{C88CFA5B-EE7C-4254-84E4-AB311E04C9E6}</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7AE2-4E3D-B89C-5214EC6CC28E}"/>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{F2DEF4AC-56E2-417D-8939-BBCD8888EB4C}</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7AE2-4E3D-B89C-5214EC6CC28E}"/>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{E70D19D7-6B20-4855-9840-9FFC4914475A}</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7AE2-4E3D-B89C-5214EC6CC28E}"/>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{250A90FE-5455-4D1D-A470-47D08E2191EE}</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7AE2-4E3D-B89C-5214EC6CC28E}"/>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{316D2BF9-7ADF-42AE-A57F-B0BE5E0CC0C5}</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7AE2-4E3D-B89C-5214EC6CC28E}"/>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{77008104-F554-4B89-BCFD-9E518564B915}</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7AE2-4E3D-B89C-5214EC6CC28E}"/>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{73CA0457-C6D4-4A73-918F-590997403AC5}</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7AE2-4E3D-B89C-5214EC6CC28E}"/>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{1C14F02A-0520-4FDA-AE4D-25E2E793B49B}</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7AE2-4E3D-B89C-5214EC6CC28E}"/>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4.9504950495049506E-3</c:v>
                </c:pt>
                <c:pt idx="1">
                  <c:v>0</c:v>
                </c:pt>
                <c:pt idx="2">
                  <c:v>0</c:v>
                </c:pt>
                <c:pt idx="3">
                  <c:v>2.4752475247524754E-2</c:v>
                </c:pt>
                <c:pt idx="4">
                  <c:v>0</c:v>
                </c:pt>
                <c:pt idx="5">
                  <c:v>0</c:v>
                </c:pt>
                <c:pt idx="6">
                  <c:v>0</c:v>
                </c:pt>
                <c:pt idx="7">
                  <c:v>0</c:v>
                </c:pt>
                <c:pt idx="8">
                  <c:v>4.9504950495049506E-3</c:v>
                </c:pt>
                <c:pt idx="9">
                  <c:v>0</c:v>
                </c:pt>
                <c:pt idx="10">
                  <c:v>0</c:v>
                </c:pt>
                <c:pt idx="11">
                  <c:v>0</c:v>
                </c:pt>
                <c:pt idx="12">
                  <c:v>0</c:v>
                </c:pt>
                <c:pt idx="13">
                  <c:v>4.9504950495049506E-3</c:v>
                </c:pt>
                <c:pt idx="14">
                  <c:v>0</c:v>
                </c:pt>
                <c:pt idx="15">
                  <c:v>3.9603960396039604E-2</c:v>
                </c:pt>
                <c:pt idx="16">
                  <c:v>8.4158415841584164E-2</c:v>
                </c:pt>
                <c:pt idx="17">
                  <c:v>0</c:v>
                </c:pt>
                <c:pt idx="18">
                  <c:v>0.1</c:v>
                </c:pt>
                <c:pt idx="19">
                  <c:v>3.4653465346534656E-2</c:v>
                </c:pt>
                <c:pt idx="20">
                  <c:v>1.4851485148514851E-2</c:v>
                </c:pt>
                <c:pt idx="21">
                  <c:v>0</c:v>
                </c:pt>
                <c:pt idx="22">
                  <c:v>1.9801980198019802E-2</c:v>
                </c:pt>
                <c:pt idx="23">
                  <c:v>0.1</c:v>
                </c:pt>
                <c:pt idx="24">
                  <c:v>2.4752475247524754E-2</c:v>
                </c:pt>
              </c:numCache>
            </c:numRef>
          </c:xVal>
          <c:yVal>
            <c:numRef>
              <c:f>'Customer View Chart'!$F$49:$F$73</c:f>
              <c:numCache>
                <c:formatCode>0</c:formatCode>
                <c:ptCount val="25"/>
                <c:pt idx="0">
                  <c:v>45.541547817311432</c:v>
                </c:pt>
                <c:pt idx="1">
                  <c:v>0</c:v>
                </c:pt>
                <c:pt idx="2">
                  <c:v>0</c:v>
                </c:pt>
                <c:pt idx="3">
                  <c:v>60.684673323067706</c:v>
                </c:pt>
                <c:pt idx="4">
                  <c:v>0</c:v>
                </c:pt>
                <c:pt idx="5">
                  <c:v>0</c:v>
                </c:pt>
                <c:pt idx="6">
                  <c:v>0</c:v>
                </c:pt>
                <c:pt idx="7">
                  <c:v>0</c:v>
                </c:pt>
                <c:pt idx="8">
                  <c:v>10.55676327258116</c:v>
                </c:pt>
                <c:pt idx="9">
                  <c:v>0</c:v>
                </c:pt>
                <c:pt idx="10">
                  <c:v>0</c:v>
                </c:pt>
                <c:pt idx="11">
                  <c:v>0</c:v>
                </c:pt>
                <c:pt idx="12">
                  <c:v>0</c:v>
                </c:pt>
                <c:pt idx="13">
                  <c:v>13.1603084001647</c:v>
                </c:pt>
                <c:pt idx="14">
                  <c:v>0</c:v>
                </c:pt>
                <c:pt idx="15">
                  <c:v>61.548232710588714</c:v>
                </c:pt>
                <c:pt idx="16">
                  <c:v>110.83503976602628</c:v>
                </c:pt>
                <c:pt idx="17">
                  <c:v>0</c:v>
                </c:pt>
                <c:pt idx="18">
                  <c:v>200</c:v>
                </c:pt>
                <c:pt idx="19">
                  <c:v>48.128723133834676</c:v>
                </c:pt>
                <c:pt idx="20">
                  <c:v>98.495626261655289</c:v>
                </c:pt>
                <c:pt idx="21">
                  <c:v>0</c:v>
                </c:pt>
                <c:pt idx="22">
                  <c:v>45.19545114888848</c:v>
                </c:pt>
                <c:pt idx="23">
                  <c:v>200</c:v>
                </c:pt>
                <c:pt idx="24">
                  <c:v>37.0974062344931</c:v>
                </c:pt>
              </c:numCache>
            </c:numRef>
          </c:yVal>
          <c:smooth val="0"/>
          <c:extLst>
            <c:ext xmlns:c16="http://schemas.microsoft.com/office/drawing/2014/chart" uri="{C3380CC4-5D6E-409C-BE32-E72D297353CC}">
              <c16:uniqueId val="{00000019-7AE2-4E3D-B89C-5214EC6CC28E}"/>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91.871969478849451</c:v>
                </c:pt>
                <c:pt idx="1">
                  <c:v>93.461307233097983</c:v>
                </c:pt>
                <c:pt idx="2">
                  <c:v>103.94625769463062</c:v>
                </c:pt>
                <c:pt idx="3">
                  <c:v>85.071712426901883</c:v>
                </c:pt>
                <c:pt idx="4">
                  <c:v>91.624927765915132</c:v>
                </c:pt>
                <c:pt idx="5">
                  <c:v>89.624727996531405</c:v>
                </c:pt>
                <c:pt idx="6">
                  <c:v>81.918211150072423</c:v>
                </c:pt>
                <c:pt idx="7">
                  <c:v>99.751807567198185</c:v>
                </c:pt>
                <c:pt idx="8">
                  <c:v>82.72177410393023</c:v>
                </c:pt>
                <c:pt idx="9">
                  <c:v>89.354942105356201</c:v>
                </c:pt>
                <c:pt idx="10">
                  <c:v>88.101272471986363</c:v>
                </c:pt>
                <c:pt idx="11">
                  <c:v>101.27117954377556</c:v>
                </c:pt>
                <c:pt idx="12">
                  <c:v>98.648967584109286</c:v>
                </c:pt>
                <c:pt idx="13">
                  <c:v>72.921324773106306</c:v>
                </c:pt>
                <c:pt idx="14">
                  <c:v>100.04222979736505</c:v>
                </c:pt>
                <c:pt idx="15">
                  <c:v>88.421568048312665</c:v>
                </c:pt>
                <c:pt idx="16">
                  <c:v>101.90162235776825</c:v>
                </c:pt>
                <c:pt idx="17">
                  <c:v>101.69662974726701</c:v>
                </c:pt>
                <c:pt idx="18">
                  <c:v>98.821490447357434</c:v>
                </c:pt>
                <c:pt idx="19">
                  <c:v>115.01944379063629</c:v>
                </c:pt>
                <c:pt idx="20">
                  <c:v>123.71459457839539</c:v>
                </c:pt>
                <c:pt idx="21">
                  <c:v>45.239606036361636</c:v>
                </c:pt>
                <c:pt idx="22">
                  <c:v>111.28108814134427</c:v>
                </c:pt>
                <c:pt idx="23">
                  <c:v>113.10144838266409</c:v>
                </c:pt>
                <c:pt idx="24">
                  <c:v>100.25137896829813</c:v>
                </c:pt>
                <c:pt idx="25">
                  <c:v>84.582763791509009</c:v>
                </c:pt>
                <c:pt idx="26">
                  <c:v>95.794700605049016</c:v>
                </c:pt>
                <c:pt idx="27">
                  <c:v>100</c:v>
                </c:pt>
                <c:pt idx="28">
                  <c:v>85.1514073275182</c:v>
                </c:pt>
                <c:pt idx="29">
                  <c:v>89.269452381664408</c:v>
                </c:pt>
                <c:pt idx="30">
                  <c:v>77.377838915188562</c:v>
                </c:pt>
                <c:pt idx="31">
                  <c:v>75.325301485529565</c:v>
                </c:pt>
                <c:pt idx="32">
                  <c:v>98.427806336350315</c:v>
                </c:pt>
                <c:pt idx="33">
                  <c:v>81.716453778861748</c:v>
                </c:pt>
                <c:pt idx="34">
                  <c:v>91.104630701442701</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1AE2-4A22-B27F-3032949453EB}"/>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F746-4880-9ADA-245EC2D99A89}"/>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E11C-4593-B301-43C802D120C0}"/>
              </c:ext>
            </c:extLst>
          </c:dPt>
          <c:dPt>
            <c:idx val="1"/>
            <c:invertIfNegative val="0"/>
            <c:bubble3D val="0"/>
            <c:spPr>
              <a:solidFill>
                <a:srgbClr val="89756E"/>
              </a:solidFill>
            </c:spPr>
            <c:extLst>
              <c:ext xmlns:c16="http://schemas.microsoft.com/office/drawing/2014/chart" uri="{C3380CC4-5D6E-409C-BE32-E72D297353CC}">
                <c16:uniqueId val="{00000003-E11C-4593-B301-43C802D120C0}"/>
              </c:ext>
            </c:extLst>
          </c:dPt>
          <c:dPt>
            <c:idx val="2"/>
            <c:invertIfNegative val="0"/>
            <c:bubble3D val="0"/>
            <c:spPr>
              <a:solidFill>
                <a:srgbClr val="30499F"/>
              </a:solidFill>
            </c:spPr>
            <c:extLst>
              <c:ext xmlns:c16="http://schemas.microsoft.com/office/drawing/2014/chart" uri="{C3380CC4-5D6E-409C-BE32-E72D297353CC}">
                <c16:uniqueId val="{00000005-E11C-4593-B301-43C802D120C0}"/>
              </c:ext>
            </c:extLst>
          </c:dPt>
          <c:dPt>
            <c:idx val="3"/>
            <c:invertIfNegative val="0"/>
            <c:bubble3D val="0"/>
            <c:spPr>
              <a:solidFill>
                <a:srgbClr val="C1C630"/>
              </a:solidFill>
            </c:spPr>
            <c:extLst>
              <c:ext xmlns:c16="http://schemas.microsoft.com/office/drawing/2014/chart" uri="{C3380CC4-5D6E-409C-BE32-E72D297353CC}">
                <c16:uniqueId val="{00000007-E11C-4593-B301-43C802D120C0}"/>
              </c:ext>
            </c:extLst>
          </c:dPt>
          <c:dPt>
            <c:idx val="4"/>
            <c:invertIfNegative val="0"/>
            <c:bubble3D val="0"/>
            <c:spPr>
              <a:solidFill>
                <a:srgbClr val="AB347D"/>
              </a:solidFill>
            </c:spPr>
            <c:extLst>
              <c:ext xmlns:c16="http://schemas.microsoft.com/office/drawing/2014/chart" uri="{C3380CC4-5D6E-409C-BE32-E72D297353CC}">
                <c16:uniqueId val="{00000009-E11C-4593-B301-43C802D120C0}"/>
              </c:ext>
            </c:extLst>
          </c:dPt>
          <c:val>
            <c:numRef>
              <c:f>'Wellbeing Acorn Group'!$K$13:$K$17</c:f>
              <c:numCache>
                <c:formatCode>0</c:formatCode>
                <c:ptCount val="5"/>
                <c:pt idx="0">
                  <c:v>17.740357440510039</c:v>
                </c:pt>
                <c:pt idx="1">
                  <c:v>2.9014138417980289</c:v>
                </c:pt>
                <c:pt idx="2">
                  <c:v>58.085855607504321</c:v>
                </c:pt>
                <c:pt idx="3">
                  <c:v>193.9530711043632</c:v>
                </c:pt>
                <c:pt idx="4">
                  <c:v>42.869958136753269</c:v>
                </c:pt>
              </c:numCache>
            </c:numRef>
          </c:val>
          <c:extLst>
            <c:ext xmlns:c16="http://schemas.microsoft.com/office/drawing/2014/chart" uri="{C3380CC4-5D6E-409C-BE32-E72D297353CC}">
              <c16:uniqueId val="{0000000A-E11C-4593-B301-43C802D120C0}"/>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01AD-46E5-A0A2-76D1F541C934}"/>
              </c:ext>
            </c:extLst>
          </c:dPt>
          <c:dPt>
            <c:idx val="1"/>
            <c:invertIfNegative val="0"/>
            <c:bubble3D val="0"/>
            <c:spPr>
              <a:solidFill>
                <a:srgbClr val="89756E"/>
              </a:solidFill>
            </c:spPr>
            <c:extLst>
              <c:ext xmlns:c16="http://schemas.microsoft.com/office/drawing/2014/chart" uri="{C3380CC4-5D6E-409C-BE32-E72D297353CC}">
                <c16:uniqueId val="{00000003-01AD-46E5-A0A2-76D1F541C934}"/>
              </c:ext>
            </c:extLst>
          </c:dPt>
          <c:dPt>
            <c:idx val="2"/>
            <c:invertIfNegative val="0"/>
            <c:bubble3D val="0"/>
            <c:spPr>
              <a:solidFill>
                <a:srgbClr val="30499F"/>
              </a:solidFill>
            </c:spPr>
            <c:extLst>
              <c:ext xmlns:c16="http://schemas.microsoft.com/office/drawing/2014/chart" uri="{C3380CC4-5D6E-409C-BE32-E72D297353CC}">
                <c16:uniqueId val="{00000005-01AD-46E5-A0A2-76D1F541C934}"/>
              </c:ext>
            </c:extLst>
          </c:dPt>
          <c:dPt>
            <c:idx val="3"/>
            <c:invertIfNegative val="0"/>
            <c:bubble3D val="0"/>
            <c:spPr>
              <a:solidFill>
                <a:srgbClr val="C1C630"/>
              </a:solidFill>
            </c:spPr>
            <c:extLst>
              <c:ext xmlns:c16="http://schemas.microsoft.com/office/drawing/2014/chart" uri="{C3380CC4-5D6E-409C-BE32-E72D297353CC}">
                <c16:uniqueId val="{00000007-01AD-46E5-A0A2-76D1F541C934}"/>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2.9702970297029702E-2</c:v>
                </c:pt>
                <c:pt idx="1">
                  <c:v>4.9504950495049506E-3</c:v>
                </c:pt>
                <c:pt idx="2">
                  <c:v>0.12871287128712872</c:v>
                </c:pt>
                <c:pt idx="3">
                  <c:v>0.83168316831683164</c:v>
                </c:pt>
              </c:numCache>
            </c:numRef>
          </c:val>
          <c:extLst>
            <c:ext xmlns:c16="http://schemas.microsoft.com/office/drawing/2014/chart" uri="{C3380CC4-5D6E-409C-BE32-E72D297353CC}">
              <c16:uniqueId val="{00000008-01AD-46E5-A0A2-76D1F541C934}"/>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01AD-46E5-A0A2-76D1F541C934}"/>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45.541547817311432</c:v>
                </c:pt>
                <c:pt idx="1">
                  <c:v>0</c:v>
                </c:pt>
                <c:pt idx="2">
                  <c:v>0</c:v>
                </c:pt>
                <c:pt idx="3">
                  <c:v>60.684673323067706</c:v>
                </c:pt>
                <c:pt idx="4">
                  <c:v>0</c:v>
                </c:pt>
              </c:numCache>
            </c:numRef>
          </c:val>
          <c:extLst>
            <c:ext xmlns:c16="http://schemas.microsoft.com/office/drawing/2014/chart" uri="{C3380CC4-5D6E-409C-BE32-E72D297353CC}">
              <c16:uniqueId val="{00000000-C0E8-4FD3-A03B-642BB8FF88BF}"/>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10.55676327258116</c:v>
                </c:pt>
                <c:pt idx="4">
                  <c:v>0</c:v>
                </c:pt>
                <c:pt idx="5">
                  <c:v>0</c:v>
                </c:pt>
                <c:pt idx="6">
                  <c:v>0</c:v>
                </c:pt>
                <c:pt idx="7">
                  <c:v>0</c:v>
                </c:pt>
              </c:numCache>
            </c:numRef>
          </c:val>
          <c:extLst>
            <c:ext xmlns:c16="http://schemas.microsoft.com/office/drawing/2014/chart" uri="{C3380CC4-5D6E-409C-BE32-E72D297353CC}">
              <c16:uniqueId val="{00000000-0B5A-4EB6-86DC-B242510488CD}"/>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13.1603084001647</c:v>
                </c:pt>
                <c:pt idx="1">
                  <c:v>0</c:v>
                </c:pt>
                <c:pt idx="2">
                  <c:v>61.548232710588714</c:v>
                </c:pt>
                <c:pt idx="3">
                  <c:v>110.83503976602628</c:v>
                </c:pt>
                <c:pt idx="4">
                  <c:v>0</c:v>
                </c:pt>
              </c:numCache>
            </c:numRef>
          </c:val>
          <c:extLst>
            <c:ext xmlns:c16="http://schemas.microsoft.com/office/drawing/2014/chart" uri="{C3380CC4-5D6E-409C-BE32-E72D297353CC}">
              <c16:uniqueId val="{00000000-6FD8-4887-8F04-2C220DAE7FD6}"/>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317.72717627523917</c:v>
                </c:pt>
                <c:pt idx="1">
                  <c:v>48.128723133834676</c:v>
                </c:pt>
                <c:pt idx="2">
                  <c:v>98.495626261655289</c:v>
                </c:pt>
                <c:pt idx="3">
                  <c:v>0</c:v>
                </c:pt>
                <c:pt idx="4">
                  <c:v>45.19545114888848</c:v>
                </c:pt>
                <c:pt idx="5">
                  <c:v>334.91819674364251</c:v>
                </c:pt>
                <c:pt idx="6">
                  <c:v>37.0974062344931</c:v>
                </c:pt>
              </c:numCache>
            </c:numRef>
          </c:val>
          <c:extLst>
            <c:ext xmlns:c16="http://schemas.microsoft.com/office/drawing/2014/chart" uri="{C3380CC4-5D6E-409C-BE32-E72D297353CC}">
              <c16:uniqueId val="{00000000-35E9-4E3A-B1C9-A6332A94E11A}"/>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45.553576752286958</c:v>
                </c:pt>
                <c:pt idx="2">
                  <c:v>0</c:v>
                </c:pt>
              </c:numCache>
            </c:numRef>
          </c:val>
          <c:extLst>
            <c:ext xmlns:c16="http://schemas.microsoft.com/office/drawing/2014/chart" uri="{C3380CC4-5D6E-409C-BE32-E72D297353CC}">
              <c16:uniqueId val="{00000000-F527-4ABE-A95A-33E92777A504}"/>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334.91819674364251</c:v>
                </c:pt>
                <c:pt idx="1">
                  <c:v>317.72717627523917</c:v>
                </c:pt>
                <c:pt idx="2">
                  <c:v>110.83503976602628</c:v>
                </c:pt>
                <c:pt idx="3">
                  <c:v>98.495626261655289</c:v>
                </c:pt>
                <c:pt idx="4">
                  <c:v>61.548232710588714</c:v>
                </c:pt>
                <c:pt idx="5">
                  <c:v>60.684673323067706</c:v>
                </c:pt>
                <c:pt idx="6">
                  <c:v>48.128723133834676</c:v>
                </c:pt>
                <c:pt idx="7">
                  <c:v>45.553576752286958</c:v>
                </c:pt>
                <c:pt idx="8">
                  <c:v>45.541547817311432</c:v>
                </c:pt>
                <c:pt idx="9">
                  <c:v>45.19545114888848</c:v>
                </c:pt>
                <c:pt idx="10">
                  <c:v>37.0974062344931</c:v>
                </c:pt>
                <c:pt idx="11">
                  <c:v>13.1603084001647</c:v>
                </c:pt>
                <c:pt idx="12">
                  <c:v>10.55676327258116</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7C7A-440D-86E4-B7714E8689AD}"/>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ED98E9F4-166D-4217-9141-4280422CEB7E}"/>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8302D1DD-8051-4CFC-A1AF-7661956F7B2D}"/>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1555214B-C6C5-47F2-8021-19E7AC7DC883}"/>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F24566AF-79A6-4353-9C8F-984B447FA674}"/>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833C76A7-EC41-45F1-B161-5CBC23AF22A4}"/>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F7270634-FF8B-4C42-94EB-B7C8E3709AA4}"/>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BC9A31EB-6C63-4444-AB6F-E982E60FE6BB}"/>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E719D27-8ABB-4D2A-90E8-74233BD453C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B48757D2-D297-4315-BE8B-27457EF79BE0}"/>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DF97B782-1DB3-4A21-8AEF-0A67FE71387A}"/>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30C6374E-944D-4DCF-A0F2-2E87E630256B}"/>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CE76195A-9412-4939-82B7-1821139D0A36}"/>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F2C03FCE-6CFB-4FDB-A97F-88C31036CA6E}"/>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1066987E-B9DD-4578-97C2-53415254D5DB}"/>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89939A9B-5868-473F-A87E-B0551DBA27D9}"/>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44A56816-15FC-41B9-8AF2-0CDC666460A2}"/>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5016246F-5352-4B1E-AF08-832A8219F4DE}"/>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F47E942A-263D-470B-A95A-4C14DF04795A}"/>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1980BDC9-9797-43FD-958D-772150845AAE}"/>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4E4D90FE-E419-4153-8FB5-0362FD6CA450}"/>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A415FBFE-33A6-47C5-9F15-772B72F207FC}"/>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AB17B62E-C6E0-4481-81AB-1059BBEC4E96}"/>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2936ACDB-A405-4EA6-B79C-43F79678C99D}"/>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84F0ACA9-7FC4-4696-A363-68E1C205F1EC}"/>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6FAE19A8-0458-4975-AD61-9B3256CD6ABE}"/>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185EFDA7-A191-4622-9346-4ECDDA720ABF}"/>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F7E09C0F-7790-4CC6-BB7E-74AB4D85D965}"/>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E8D0134E-4808-4205-8909-4BC0B3C35E58}"/>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58300F15-8085-4EC7-84F3-29D743411E62}"/>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DD990B23-70A4-4CB5-BC91-231D858DD48F}"/>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8B32D386-9901-4D62-8252-198A0009AAA2}"/>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18FD3EDE-C83B-4C1F-87C2-AD0F4282CC63}"/>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6204C051-27A0-4D79-87EA-0D02D26FBED1}"/>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E1143FB9-5731-49BC-91A8-A545A1D536FA}"/>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2A365964-082F-4D72-8C64-89650E982738}"/>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0FA62749-51A5-444D-BF4D-2B8BB33B7435}"/>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7806110F-394E-44E2-863B-6D41988E21FC}"/>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F3BD0E6F-3BA3-4F3C-AE2B-9383C38B2B1D}"/>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C6C75CBA-B251-4716-B3AA-EA3D91F46C3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F888F8C6-55A9-4586-BED8-C674F9578F9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552AC59B-BB4E-4436-A830-8AD1075BBB2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7DD84D8E-BBF2-4F6E-A735-3EB95F7BDCFF}"/>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30AF33DE-8E44-487D-8740-C028DB61E844}"/>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B080BC61-2210-4A69-9A0A-5A4A1D25D299}"/>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95F02184-4468-4F71-9F23-178F6A555E90}"/>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2D65208E-CA06-4AD3-B77B-DD752AA43A4B}"/>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1675DE6B-8A28-4908-AFF9-2F0188583D63}"/>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495BA4E1-0066-48FF-ACEF-A38957C02DD8}"/>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0114244D-1340-4853-A309-142A2A8EDC9F}"/>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0C8437C-8D56-4178-A485-8318C870513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57671A2A-3708-4FB6-9F22-F2A190C83528}"/>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D321102B-DE3D-4D4D-A8C4-F32610F9FB70}"/>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6306BCF8-B954-489C-A3C4-07F995F79D9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76C13D2-4C68-4790-89F6-584095B6188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864AF208-1F02-4EF8-99DB-D9889EEF025A}"/>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8B6DFC32-FF5F-4A93-B80C-D49FCF8AE36A}"/>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EA3D3355-48C5-4C79-A269-A65AC986D9E1}"/>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7E03D2BA-2D71-4197-9012-8F0F306F471B}"/>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BD7E1FCB-8E6B-4671-945C-F0A2C5FD738E}"/>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182D8CB3-4B1C-4BBB-B86D-CB232270792B}"/>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FE2D9483-6FA0-4781-B6A3-1AE45683AA66}"/>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8EC20294-0028-4A4E-93C6-13707EB082FE}"/>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8399EB2B-1AEA-40A9-A7D4-0C0846C7A5D3}"/>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553E684-5151-4590-9DDA-70EF136241F7}"/>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9EE645FB-4C25-4A8D-B03A-9F755043CAC7}"/>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02C7AD59-1F41-4836-9382-43D34345DD3F}"/>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D233D0DE-C4CD-49DF-A550-4159F40D7F60}"/>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4814CC6-0199-4A7C-B2CC-5B59F710A6D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CE880DA7-4AEF-4567-AC14-5A5BB4176689}"/>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55E51C15-8A44-4BEE-BAB6-E8866AF1BB91}"/>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12C1A203-9B15-4B0F-8914-C4A3A93451B5}"/>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Willaston &amp; Thornton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FABBE677-61AC-4692-AAE0-D858C98403CF}"/>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7693F6B2-F5B3-441D-9EDC-939A7E797A91}"/>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E94F350E-C77A-415F-9A09-7AA78B34BFAC}"/>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95BEC00B-6F11-448A-82E3-9D87B424D32A}"/>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0BD81421-F07C-43A6-B381-61A6115A40D6}"/>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BD774054-1849-4F7B-B7BD-C32D2AEF9602}"/>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7F5506F3-2AAF-447D-9177-6AA78D22C07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0C190A4D-2E94-41F4-919E-A303AD187815}"/>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AA61B867-2F3C-4F56-898B-9BF7D4FEC9F8}"/>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5117F78D-CDFB-4069-B230-B96B1E9A922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D540A6B7-1EF3-4061-B554-59DF7BCDC392}"/>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0D48F509-C1B6-4E64-8984-F026B72B9211}"/>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CC429BBB-8112-4600-87C3-52BBA792FFD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E8C3019A-166B-4C29-8C5C-5AC31E15D127}"/>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FE4138DF-45F7-4D83-B73C-96ADA598C989}"/>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EADB3F69-7AA6-4CA3-9D19-03D51772489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458D0BCF-B267-484D-9D67-133A1C196BC4}"/>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92F5D0D5-A5B9-4D7C-B90F-DE1BDB803809}"/>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0C635360-8943-4F00-A97B-8DA741BC91D5}"/>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FE5F7AB0-19B7-4C5B-ACB8-7A845BEE874A}"/>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F8BA43DF-E945-495C-B4DA-B622F4715B0E}"/>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0C89CD7C-7C36-4F34-9E20-72E2F5C7E8F9}"/>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8CB1FFC6-963F-4D5C-A048-33D43586566C}"/>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816F1E09-4416-4F41-9695-259661D3E764}"/>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94F451E9-CE02-422D-BD8C-457E8C2F038D}"/>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104</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7E69B76C-936A-4CB8-B19F-E4BB3A17FD6F}"/>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92</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157BBE26-163D-4C98-8F1A-D97ACDCAE952}"/>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83</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7C064636-11C8-4139-AEF6-8B17CA338B58}"/>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82</a:t>
          </a:fld>
          <a:endParaRPr lang="en-GB" sz="500" b="1">
            <a:solidFill>
              <a:srgbClr val="FFC000"/>
            </a:solidFill>
            <a:latin typeface="+mn-lt"/>
          </a:endParaRPr>
        </a:p>
      </xdr:txBody>
    </xdr:sp>
    <xdr:clientData/>
  </xdr:oneCellAnchor>
  <xdr:oneCellAnchor>
    <xdr:from>
      <xdr:col>11</xdr:col>
      <xdr:colOff>51312</xdr:colOff>
      <xdr:row>18</xdr:row>
      <xdr:rowOff>114300</xdr:rowOff>
    </xdr:from>
    <xdr:ext cx="616514" cy="233205"/>
    <xdr:sp macro="" textlink="'Data - Overview'!L31">
      <xdr:nvSpPr>
        <xdr:cNvPr id="41" name="TextBox 40">
          <a:extLst>
            <a:ext uri="{FF2B5EF4-FFF2-40B4-BE49-F238E27FC236}">
              <a16:creationId xmlns:a16="http://schemas.microsoft.com/office/drawing/2014/main" id="{83A40CC2-1F25-4846-B8C0-31C4CC3DFA10}"/>
            </a:ext>
          </a:extLst>
        </xdr:cNvPr>
        <xdr:cNvSpPr txBox="1"/>
      </xdr:nvSpPr>
      <xdr:spPr>
        <a:xfrm>
          <a:off x="7106162"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98</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B7CBC56C-4909-4827-A4E5-10F1CC46D0CB}"/>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DCFFCA7F-4335-4ABD-9CFD-012DDD68FD43}"/>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20736728-C980-4FC1-937D-6AB5DCFAC6B5}"/>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1C12DC8A-DF78-4634-A66D-70170A59850C}"/>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2D59C53B-3D42-4097-8948-1215CA6198D4}"/>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04D780F6-27C6-471F-91E4-6A0E4FAD4BF7}"/>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C7D97DAA-E0B5-439F-9C5B-4A8ABC6B674E}"/>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D3529E86-D062-43F8-B65B-4BF70D68C58A}"/>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C2EC3A26-EE80-4DDC-B360-51D76E0E99EA}"/>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7A606B2D-42EA-4D53-97FD-0CB34E15619E}"/>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30168D4A-6E9E-4F68-A98E-21BB7F95F6AB}"/>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F222DFCD-FA23-4A0F-A4B4-A94691A96957}"/>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581E200C-3A6F-43C1-A9BA-64D0E85A4CC5}"/>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DE7442C9-6789-45E1-AC83-3523C41B76E8}"/>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BED9D888-F632-4A63-A0DD-E3CD59E98DDB}"/>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79ADA5C1-2ABA-4C25-B267-7CC85219E9CC}"/>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79114ED0-CD77-4DC1-B60B-2F8352FCC19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07CC9ABA-D620-491F-8CEF-52DC8A93B5B7}"/>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1A12EE44-F6A7-412E-9C21-1691F6CDC2DB}"/>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3F9B5C0A-4BAD-4B1A-BF85-C6F9364FF4A7}"/>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5E64B746-6658-4AD9-9F51-AF0383C7B35D}"/>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50740408-D3AE-4BED-B1D0-28868712E26E}"/>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7A4DCBF6-6D8C-4F39-946D-BE2539EA5BF7}"/>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101</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6E9D10A4-C7D5-4E7F-B057-28D90225C077}"/>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4C31D60B-C2B6-4E0B-A9DD-F128E82AB91E}"/>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17A43F5A-0CBC-4399-B329-0ECB3993BF5A}"/>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90</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CB9B76D4-CA84-4505-ACD7-9C098568A72D}"/>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81D9325F-3CA4-46ED-A4D4-BF129C875574}"/>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19%</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99B6B559-35C9-4800-AE68-2FB3C17A4629}"/>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87</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88A2DBED-2A7C-4B45-A02B-B215E15BD0A5}"/>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5FBDA67E-C1AA-42AA-AC3E-CD9940E5BE9D}"/>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802EF94F-FAB6-41D7-A8E7-45DE0124F7C5}"/>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87</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ED4FD130-86F1-4B1F-B0C3-3E7A96CC8A12}"/>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CC2FF6FE-14DB-4D34-8F71-0A2DDAADF5E7}"/>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A2EF8213-853D-43A1-9C42-5DD94BB22679}"/>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89</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812AD973-286F-4E36-AA0D-ADD9EFD892C8}"/>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1270E243-C06C-4B0A-86A1-97DA027F9E4B}"/>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01FB1CB9-F3CF-47C0-AA29-76FA040BA63E}"/>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89</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68AE4678-E24C-4B88-8EFB-DAE5833358A3}"/>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03ADF0AC-8178-47A0-8FD2-C420C793155D}"/>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6%</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9440AF07-2C33-4362-A84D-E34C738B4161}"/>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72</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8714EAD8-FD1C-4468-BC20-47920EEA3A05}"/>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1E01987E-B752-4704-8AE4-37FF7C3EE35A}"/>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16%</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DA5EDC73-C8F0-4A43-AC1C-6EFCC55D7997}"/>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77</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D267B8A4-CBD8-43A5-9F43-C9BF6A3E991A}"/>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3D2583A3-A953-425B-98AA-6BD6045CBE51}"/>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3F22C8F7-D41A-4CE6-A4A4-01A7D10A068C}"/>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91</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D26C2B80-6A81-4223-B49C-0D900439B457}"/>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3B3E4B9D-4795-4D06-B4A8-CD2B81F809B2}"/>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8%</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8D407001-5114-4850-820F-A454774895DF}"/>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81</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AE5544F2-8905-4AB9-A70C-B8F5571418DD}"/>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E67C43AC-BED2-4071-8BA9-1416C45358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E59DABD2-633D-4AC7-A3DF-D0EF29FFD0C1}"/>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F7E18E60-C90E-4256-B446-098E2EEFB1AF}"/>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28%</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14D1654F-B78A-4069-A393-4145C7993577}"/>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77</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D546BD15-6CBF-4297-91F0-DE68DED5DD21}"/>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77A14D23-B8EC-4601-9949-D7D0C83296A5}"/>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31%</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BD46D13A-71D6-4591-86A8-A334A5193D90}"/>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82</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C2EE7AC4-A032-4B81-A8EB-D3B25AD03060}"/>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9E7B69CA-FDC4-4481-9D38-587180C26ACE}"/>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8%</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32E06AF5-5DD2-4FDF-9A68-DB981C64BA18}"/>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59</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A6BA00CC-7E23-45B4-97BA-911778DF8331}"/>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0541AF64-C370-4082-814F-0DF0283D68D4}"/>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6920DFEB-04BD-4209-871F-105F9FEBB24B}"/>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C2BFA252-9CFC-44F6-AA5A-3E89624EE440}"/>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453BBCBC-147B-4693-A0DA-8CB1C91D5E72}"/>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B0D76AB9-ACEA-4E75-836D-19946D12D247}"/>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46.0</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C7D31933-3565-4AF2-9CA0-DF23518C13B3}"/>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BD28A912-3942-4683-998E-6914997BAC93}"/>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E2824390-CD5C-4E92-820B-90E67131392D}"/>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A15E8D16-1854-4F1E-B270-31735952D38D}"/>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1B6A386B-F672-4F85-8B4F-7F46A4AD08B6}"/>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ED8C844B-FA06-462C-97BB-BC673BDCBBF0}"/>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CEE2204D-13D0-4CC2-8718-51F795B9B6B0}"/>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DA826E6A-42DA-4A6C-9F9B-4ECA6D3B2B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0051F9C8-E73F-46B0-A2ED-F83DA71D080F}"/>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FB4F3DC4-D488-49DD-9DE8-DAFD9172494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CA336768-F230-4B4B-99B6-059CD13A60C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515B7CFE-8B14-4741-BBF3-6E85F588B7CF}"/>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2880D74A-DF5B-4BD4-903F-9E5747F4955F}"/>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3C0E05E8-5A2A-462C-B165-26A768280888}"/>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5E58379E-B761-4882-A320-3EBF208140D2}"/>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D5E4D4FB-14A1-491B-9B44-E304C96FEFB9}"/>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5D7CDB4A-B7EB-4E19-A617-FB20F5295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7074EB02-D278-498A-8C3B-C756FA0B8C8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F07CC050-359A-4F20-9ACF-7428EE5A751D}"/>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27C1B06A-689A-4E60-9EE9-5CA213765B04}"/>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017266C6-0428-4DA9-8971-A3F69E7DBFE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EF5F8E46-5B8D-4261-A02D-E3A4A672526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99F920C3-242D-42FD-A247-9767B36D1DB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8323772E-3C9B-4717-ACAF-12B489358D03}"/>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CC437565-5FEA-4AB5-BBC9-93DCF614A0A1}"/>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847FA3D7-5031-47F4-B37A-C535627B9733}"/>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AC346816-CEAD-405F-867F-49DD107AFC4C}"/>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1E9B522E-DF88-40DA-9D66-3604E2613F18}"/>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82</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3839311B-22D3-434B-AA72-0E94D47906DE}"/>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97</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DE90DF41-0FAE-4AA9-BA6D-51440EB4076E}"/>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77</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A9251E40-7E14-4E7B-984B-80293004C17A}"/>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73</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F3B7F156-C9A8-4CA0-A000-E351726609A5}"/>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96</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356D6A83-C32B-42CA-A9C7-D6142CC80617}"/>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115</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D9D55AC5-643A-4AE8-A508-07C10533158D}"/>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121</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BD355159-2B7B-4486-93D0-462D0630B84A}"/>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116</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D54CDA11-67CC-4090-BC03-AEBC096CA451}"/>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4029E971-11FE-4A6A-8769-A74E2AD0AD02}"/>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E46C4BE6-BE16-4BB6-8A20-89AE0DF97FFA}"/>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38%</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5F698448-E1C9-4253-A700-8C20D98D213A}"/>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6DC191EE-C278-4149-B4BB-7A7242FF254E}"/>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A609FAE4-14FF-4BCF-8B25-B6AA6B1B3452}"/>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12%</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8605547A-682D-422D-957C-F36B0484B858}"/>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29%</a:t>
            </a:fld>
            <a:endParaRPr lang="en-GB" sz="4800" b="1">
              <a:solidFill>
                <a:srgbClr val="92D050"/>
              </a:solidFill>
            </a:endParaRPr>
          </a:p>
        </xdr:txBody>
      </xdr:sp>
      <xdr:pic>
        <xdr:nvPicPr>
          <xdr:cNvPr id="151" name="Picture 150">
            <a:extLst>
              <a:ext uri="{FF2B5EF4-FFF2-40B4-BE49-F238E27FC236}">
                <a16:creationId xmlns:a16="http://schemas.microsoft.com/office/drawing/2014/main" id="{D3C0ACE0-30D8-47A7-95FD-AB423E897D6A}"/>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18806E49-28BB-4A3A-8EC5-D8B84FEEDE35}"/>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8134A7FD-43F0-4A4B-8ADA-C568D285F0EF}"/>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3BF08691-4876-411D-B79A-C9003F34BC60}"/>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39AA2C12-C5A0-46D9-928D-8511581E9698}"/>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F356433D-48B8-4CD5-A58D-2107673B1F76}"/>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5D49548C-633B-4421-8533-F43BB78904E5}"/>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5B58FB36-A07B-4093-B783-8950BDBC05E7}"/>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B09F1DAE-A736-454F-98A0-A0583C6CA269}"/>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124</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11457EAB-F890-4228-ADC0-CFFF5436266F}"/>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7E2F69AD-BC1C-45B5-88E9-A0FA4138D827}"/>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65</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2FDD2F7A-39F6-406B-8785-42514ABDDBE9}"/>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77</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C72E0EDE-C560-4477-9AD4-2D11BA450EB9}"/>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92</a:t>
            </a:fld>
            <a:endParaRPr lang="en-GB" sz="500" b="1">
              <a:solidFill>
                <a:schemeClr val="bg1"/>
              </a:solidFill>
            </a:endParaRPr>
          </a:p>
        </xdr:txBody>
      </xdr:sp>
      <xdr:pic>
        <xdr:nvPicPr>
          <xdr:cNvPr id="164" name="Picture 163">
            <a:extLst>
              <a:ext uri="{FF2B5EF4-FFF2-40B4-BE49-F238E27FC236}">
                <a16:creationId xmlns:a16="http://schemas.microsoft.com/office/drawing/2014/main" id="{CC1DC1B2-F217-4953-A22F-ADDB99FAD763}"/>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40C2F86F-DFB5-4749-AF85-5E16ABB2646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6EB9C060-FA2E-46F1-9C27-D491A2E3A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55270B36-5D1A-433C-B5A7-2155BDDA40D5}"/>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9ED26CAC-8290-47DB-816B-38641E04C8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D4CD58D2-8C86-42BF-8C25-987D2C62EAAA}"/>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459C548F-35C1-412E-A39E-AAC6B6757038}"/>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BF9B93C7-5E99-49CF-AA60-751421A51077}"/>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DA932BBC-7518-4FEE-999E-54B84099BABE}"/>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9F0EDE60-6960-451B-A0DC-24D57A9D13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1FC81CBF-061E-42CC-951D-292FF9E205F1}"/>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B0E4C824-33FD-40E3-B624-336B6699B343}"/>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789478B8-37C9-4301-8FB5-89508D5CB4AC}"/>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33%</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B2C504DF-23E0-4963-AE89-BB57AC45D0F3}"/>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41%</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EDAC5AFA-7073-47B4-8F8F-FA4232FBE1AD}"/>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109</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9B6E6139-94AF-4BC8-BE63-7087D3A884F4}"/>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97</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177262C3-435D-4895-B16E-8EBB802EA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04F01556-1F95-4FFC-8174-4A9E55EF037B}"/>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0BB8CA91-9DD3-4CDD-9A26-D5DC777B1A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8D42F496-DD22-4C2E-B924-D3CAB030F39D}"/>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15%</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DAF91B04-88DB-4C42-9548-7D7D174DF0A5}"/>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2B24E89F-05AD-443B-9E55-8D015618856C}"/>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2DE143B6-78D9-4742-9662-D54C52363B4A}"/>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43%</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A18EA88F-B7B7-419F-A403-016C129DDB16}"/>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35%</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0EAE8C04-5595-482F-92BE-8C4555B23C1D}"/>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003065FD-5A7E-4E45-A37D-87A506F28D1B}"/>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63A43005-A13B-45AD-9652-3B70B83B5662}"/>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80</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6F8FDA1E-9CE4-4F7D-8B11-A976F9C3AEE5}"/>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111</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E58E022F-812B-4B48-A11A-C2022EE09D8D}"/>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100</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30FE3755-A8B6-460B-A465-7331BEA7BF01}"/>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94</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1CAC743B-ED40-446A-8A91-3DE0861B1C30}"/>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FE572E58-5D40-47DC-8970-554414D1BA08}"/>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8741E86D-EAD4-449D-834F-C6E7C187F775}"/>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65ED4C45-7B44-4074-84D6-96ABC3E6CBEE}"/>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24BE53C5-9B01-489C-9239-2F575CC454DA}"/>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50BF2FD5-EC04-456E-AC58-401924A4DF86}"/>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0CD80B8A-DC70-49B0-8646-F02041781C7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A85549B6-D5EC-46A4-A083-1AE7F0173092}"/>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C648829E-091C-47BB-9FB2-AF5AD016ECE2}"/>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D396D45C-3985-4D5C-BA6D-C1B2636752A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3C4BDDE2-F907-4416-AD4C-35F68195C1E5}"/>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6C03D63B-B5C6-4A60-ADE8-70CACD94BD5A}"/>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EC2F59A9-8512-4497-8877-2FCC514829CB}"/>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6797C1A3-B510-4161-91B7-A1ACAADE65BE}"/>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A16E46CE-8370-4995-96A1-1B3B495DC80F}"/>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186984EE-5B84-4769-84D6-ECD5DB0AE32A}"/>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C29D1D53-0BF6-42A4-B9DA-10C60AD69FCC}"/>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757993DB-70B8-477E-9FDB-E55FF7562BDF}"/>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02CE1F99-03D1-42C8-B0EC-CD354AD5459E}"/>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501A322D-B7CC-4643-85C5-F462CCCBF314}"/>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3F6216DF-D122-4171-9E92-287CF47E3D30}"/>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F50FC7FE-B4BF-486C-B31C-664807DE7861}"/>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7AD2300A-6BA8-41DE-82D5-D406E1D00678}"/>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861F1F7-9BE5-4D85-B5BF-8C6382C8C75F}"/>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600D136-9AA6-47EB-BCD8-55C486E5CB04}"/>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D91A525-3A22-4915-B851-CDA91DB6381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89B0425D-00D1-49BD-A1CD-BC5473278E67}"/>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B98E8F18-5FBE-43EA-8848-BA3CE7CAA39F}"/>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C531F03B-12DB-4FC9-974A-E3D936DABAB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E9EA2265-4453-4B9A-9383-11D7601CB30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721BAC70-D1A0-4403-BBD8-DA16FEE07A29}"/>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749F9E2B-8DCC-4B13-9E2C-BFAC4C038599}"/>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Willaston &amp; Thornton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DB1532D0-1418-4769-B600-C195384F9D94}"/>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32E7592B-681A-4E53-A24B-C4EB37B9BBD6}"/>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B2E2BADC-C940-48E0-8DFF-FABAA9C95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5D65F8E2-AAFF-4C22-AF76-100989FF080E}"/>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7A879E4E-C1DA-4D98-853D-D3D3BA182DAF}"/>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B10FFE3A-9E09-4713-AF3F-ACBA0A7210A3}"/>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8615ABFA-750A-4841-B543-CAAEFF8478AF}"/>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77730785-D2FD-41F0-8CB9-147C7F585192}"/>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6D472101-C91C-49ED-8E61-EA6F844BFA4E}"/>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15A2E524-40A8-4E62-A04B-F92638176D7D}"/>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1F928D77-1D2A-4639-B472-3FF5EC77D38F}"/>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CBF5C82C-06D6-4862-905D-CF8433C18A40}"/>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D109264F-9169-4D19-8A99-4DE8DFC73677}"/>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9056E73A-5B24-4C9D-B0A8-1FC5ABA69C46}"/>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8041F7EE-EBD0-4E26-9A94-D8CBF8985B8C}"/>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1A7473DE-A229-4FA7-B0DF-CF4DB490A3B3}"/>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4B78977-41D5-493C-859B-4CBB76BF1145}"/>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D1438AAA-9DC6-4CF7-A1B2-A3EEC9771B40}"/>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C276CA9-A99C-46CB-93FD-7530ECA7B35D}"/>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F18EE6D-1EB1-4C6B-897A-8EB4A512CDE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D8A56B55-6C0E-46A8-B5D9-B8206385F4E9}"/>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E0606D66-35DC-44C1-ACCF-3D2ECA2FA260}"/>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ADF5C01C-DDA5-4868-837E-B9680CFE6C7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9812A388-5729-41D2-943E-2D0694AF095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0898A4D3-CFC3-4D0D-B42E-2D886DD9591A}"/>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A35C10EE-3B27-4112-8E9D-4305356642C8}"/>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Willaston &amp; Thornton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376476C8-5A72-4CDB-B75D-0A6BE185E638}"/>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4E2B1323-40F8-4725-8068-DA8EA28CF1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80FBFE8E-4697-49FF-8058-1D38CE9BD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50B4B30E-B2CD-4383-B3B3-CE75D520DED2}"/>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DD9C9853-11DA-414A-A043-163F89C63769}"/>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BF6B200D-3B99-4598-A3F9-EF324A771506}"/>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F4217220-D692-4F28-8B0F-E2B2AE3CD2FD}"/>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89D873FE-6AC7-40CA-8981-89AC06F369FD}"/>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BC75E7C7-2AFE-4E1D-8F65-6E9762E25850}"/>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B991B65-A0BA-47C9-B1BD-38907618AB99}"/>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EE09DAB-6C7E-4599-B658-C3A6B85B4DE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F52938C2-C71F-481B-A71A-BF3375DC2297}"/>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3520600C-3C9B-4D24-951A-6DC4D95B8842}"/>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17F86CBA-6159-4958-8DA1-39D1E8EC26D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306AB46-089C-4E77-9525-8B403E89244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C4C7AB90-A9BF-4F03-8CAE-40095C49C6B7}"/>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1CF833E4-791F-4C7C-B132-21C74AD7D7BA}"/>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Willaston &amp; Thornton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3F2FE00F-35B9-41A4-9501-31AABB815BD9}"/>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D35DF25E-E27E-4DCA-82B2-FA1E6F76E88E}"/>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9FC8755E-B5D8-44BC-ACDA-E1AC6C4669F3}"/>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6EF92D8E-514A-4287-9131-2C46013A334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038D4AAA-583D-4684-9F44-FA561EDDF81C}"/>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51853B08-E8D2-453E-9B61-7ED7270A9B02}"/>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952E50B6-FC6E-46F8-8D2D-D6C68FB9BD5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3C66BD4C-8CE1-4C42-8A15-CEC089FFC9B6}"/>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15809EDC-64BE-4B6E-937D-C5361AAAD429}"/>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D2408710-F30D-42AE-955D-E4894792831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5133C336-FDB8-4D4D-ACC1-997CD73161C2}"/>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38549CF0-E372-4947-BC9F-142C880CEC2A}"/>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13A9F923-2C4B-4EE8-850A-2D7C364B3EE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D7FC50AC-9238-41AE-802C-EE05AF3280F2}"/>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4EF31DAA-C285-49DD-8873-61DC35331BC5}"/>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50FFCB76-24FB-41B8-9126-FBA4672D200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D79AFCA3-B480-43A5-BE02-B4B5A99DC3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E8ACDADC-EF1D-409A-A156-545927BB0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C562FEDC-AC9E-4C71-8532-1FB57268BE76}"/>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CEFB95F5-0353-4481-87A3-720938C701A2}"/>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D2990C0-070D-4FA9-806B-B63DAC383846}"/>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2A4C583-E89F-4B4F-B4F4-4026F3F11434}"/>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DDF1AC64-18A2-44B5-9B54-B979C15940C8}"/>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14411C20-D944-415A-AE73-BE2B31D86830}"/>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20054A2D-0124-422E-8E81-524F20DBCDF9}"/>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3FC4F9F7-33A5-4EAB-9C47-30F6F212662F}"/>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3BBF56A-2F49-4945-9308-1AD40E68F7D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C0C32734-272D-4A60-963A-E4127729FB9D}"/>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BC552C81-FF5E-43D4-89CC-1F3966FE9026}"/>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0BC2EEA2-DCD4-478A-8D3A-9C022480FC1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B4512FD6-F15A-4190-88B4-CC0175FBE6D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DE9C248B-2736-42A0-9541-B67E3FFEC8FD}"/>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DD9ACD11-B3F9-4B82-8590-B6D3D2A3D9A6}"/>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Willaston &amp; Thornton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0E70D470-94E3-4859-B9AB-8AB3BB19597E}"/>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A5B13AE5-9565-4FD2-A991-753B3EE505C8}"/>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6FD41A6C-27FD-4D74-B5C0-69B8F44157C6}"/>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B8B075E2-2AA7-4D14-AC7C-D309379D9CA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11A0BF1E-8F2E-440E-94FE-F5212558E5CC}"/>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5CF28F01-B952-44BB-BCC8-3ABF8446729A}"/>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E84B895E-5DC8-463C-9F14-B5D8D3BC744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8EEA8AF0-655A-41AA-875A-7629D337C724}"/>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DC8A0F19-8450-47CA-9375-77E39336900C}"/>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2A886457-9840-44AE-B31C-73D16FD9DC9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462EEBB7-2C0C-4220-A691-81627797A07A}"/>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3E2F8B4B-333B-47BA-9069-E358020C943A}"/>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8882FF60-CC83-4EEA-8222-10F5B1EB97E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B9455B76-1AF2-403A-91F1-DD59420CE85F}"/>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8F3895B6-B5C5-473D-820A-93D209DC4F23}"/>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0FC60ACC-DA4B-4258-B34C-109AF9CFE19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74B927DD-FD03-47C2-A83C-184A04AD6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574FF240-8696-4D97-BED9-EE9526AAF7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24A00EF0-7673-49E8-AA43-943FFE434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950A1391-868B-4124-971C-0A5B9D34FB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02FCA04F-63E2-4C6E-A4D9-1C701C43A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117F0A41-997E-4361-8A63-8046374F1124}"/>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09233A8C-EE70-455A-95BE-E3EF076B978A}"/>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B44B1A7D-1308-4E2C-A5A8-F84AA2059FDC}"/>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D2EBFC68-9079-4D6B-BE16-DCE469840879}"/>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8990B996-DF0E-4282-A75D-9408AC7929CC}"/>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139D747E-8BC2-4EE7-8389-45208B57FFB9}"/>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ED3264DE-FF0C-4B7F-AFFE-A2D5B95B1410}"/>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97C31D20-1D76-4AC2-A377-A2E6A37F9E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58C0DBB0-B2CC-4FF1-9610-B2EE5E8FB73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BDECD4CB-D7E8-49BE-A303-2672C8CD27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9D1187C6-72DD-4CBF-B428-B44EB688B99E}"/>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D580202C-20D3-451C-A73C-E4EB8A3ACB86}"/>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8A8D1C40-8F49-4A49-A9DD-72CAC91DDD4E}"/>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34E95A4B-F4FD-4FFC-A612-3B760F9F0CFE}"/>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63D240D3-66D1-4B02-8EEA-C637D91B483E}"/>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3EA6C3B-814F-4A29-8DFA-4BF6DCB62C45}"/>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EC000CA5-A49B-4034-8322-2D3248DBF38A}"/>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107B9A49-BCC3-40D6-A43F-B3340A4F7634}"/>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7829EFC3-87F4-4446-9400-2960AC24985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05D65D02-C578-4D92-9972-0E89F7044182}"/>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211DC79F-0DF3-49D2-B450-0CBA731D225E}"/>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90C94F89-BF85-4457-B241-4A2CD340D6E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3FD42570-78C5-44BA-884E-2A525ACA908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6E2C4E75-2F52-471F-B65B-45153F166264}"/>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03649359-7DB8-4F5E-A57E-B289BC8E9BB3}"/>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Willaston &amp; Thornton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8B2FC828-B60F-496D-B51D-59F87071C5BC}"/>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6D0000CA-8A4E-4CED-ACC4-4DDF31AF39D0}"/>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5F96BBDA-FF2F-4240-931B-88028781FF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37436515-F08D-4D21-9C1D-4C844276FB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5F7B5D3E-47FF-4246-8022-617F0BEE87E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554D3D54-F8A4-4200-90B0-ED08CF067DA0}"/>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FB217B1E-3003-4A36-A71F-20EA6A781485}"/>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A99562B9-BD0B-45BD-90F6-4D3D3B314662}"/>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E330E36D-1A1E-41DA-B849-3E715D7650DB}"/>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476BD76C-2A95-438B-A59C-4CB182E2EE0B}"/>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7A4C22FC-6120-4FC6-9E3E-210F83912092}"/>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67EAC822-E4D4-4A0C-BD1F-006078A0EE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507A55E4-4246-4AF4-8F0B-05B57251DBBC}"/>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35293DD00D8C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0.28073134328358207</v>
          </cell>
          <cell r="C89">
            <v>7.8621890547263679E-2</v>
          </cell>
          <cell r="D89">
            <v>0.32796517412935322</v>
          </cell>
          <cell r="E89">
            <v>0.40902985074626869</v>
          </cell>
        </row>
        <row r="90">
          <cell r="A90">
            <v>0.71926865671641793</v>
          </cell>
          <cell r="C90">
            <v>0.92137810945273635</v>
          </cell>
          <cell r="D90">
            <v>0.67203482587064678</v>
          </cell>
          <cell r="E90">
            <v>0.59097014925373137</v>
          </cell>
        </row>
        <row r="96">
          <cell r="C96" t="str">
            <v>0-4</v>
          </cell>
          <cell r="E96">
            <v>4.3398009950248749E-2</v>
          </cell>
        </row>
        <row r="97">
          <cell r="C97" t="str">
            <v>5-17</v>
          </cell>
          <cell r="E97">
            <v>0.151228855721393</v>
          </cell>
        </row>
        <row r="98">
          <cell r="C98" t="str">
            <v>18-24</v>
          </cell>
          <cell r="E98">
            <v>5.5383084577114432E-2</v>
          </cell>
        </row>
        <row r="99">
          <cell r="C99" t="str">
            <v>25-34</v>
          </cell>
          <cell r="E99">
            <v>8.5462686567164187E-2</v>
          </cell>
        </row>
        <row r="100">
          <cell r="C100" t="str">
            <v>35-49</v>
          </cell>
          <cell r="E100">
            <v>0.17852736318407961</v>
          </cell>
        </row>
        <row r="101">
          <cell r="C101" t="str">
            <v>50-64</v>
          </cell>
          <cell r="E101">
            <v>0.24096517412935323</v>
          </cell>
        </row>
        <row r="102">
          <cell r="C102" t="str">
            <v>65-74</v>
          </cell>
          <cell r="E102">
            <v>0.13659203980099505</v>
          </cell>
        </row>
        <row r="103">
          <cell r="C103" t="str">
            <v>75 plus</v>
          </cell>
          <cell r="E103">
            <v>0.10908457711442787</v>
          </cell>
        </row>
        <row r="115">
          <cell r="C115" t="str">
            <v>Couple - no children</v>
          </cell>
          <cell r="D115">
            <v>0.37501990049751244</v>
          </cell>
        </row>
        <row r="116">
          <cell r="C116" t="str">
            <v>Couple with children</v>
          </cell>
          <cell r="D116">
            <v>0.18935323383084579</v>
          </cell>
        </row>
        <row r="117">
          <cell r="C117" t="str">
            <v>Lone parent</v>
          </cell>
          <cell r="D117">
            <v>1.9776119402985074E-2</v>
          </cell>
        </row>
        <row r="118">
          <cell r="C118" t="str">
            <v>Single person - no children</v>
          </cell>
          <cell r="D118">
            <v>0.12349751243781094</v>
          </cell>
        </row>
        <row r="119">
          <cell r="C119" t="str">
            <v>Other: two or more adults</v>
          </cell>
          <cell r="D119">
            <v>0.29262189054726367</v>
          </cell>
        </row>
        <row r="128">
          <cell r="D128">
            <v>0.75929850746268668</v>
          </cell>
          <cell r="L128" t="str">
            <v>0 
Index: 105</v>
          </cell>
        </row>
        <row r="129">
          <cell r="D129">
            <v>0.11174129353233829</v>
          </cell>
          <cell r="L129" t="str">
            <v>1 
Index: 88</v>
          </cell>
        </row>
        <row r="130">
          <cell r="D130">
            <v>9.8457711442786061E-2</v>
          </cell>
          <cell r="L130" t="str">
            <v>2 
Index: 91</v>
          </cell>
        </row>
        <row r="131">
          <cell r="D131">
            <v>3.0567164179104479E-2</v>
          </cell>
          <cell r="L131" t="str">
            <v>3+ 
Index: 76</v>
          </cell>
        </row>
        <row r="137">
          <cell r="D137">
            <v>0.14676119402985072</v>
          </cell>
        </row>
        <row r="138">
          <cell r="D138">
            <v>0.4298059701492537</v>
          </cell>
        </row>
        <row r="139">
          <cell r="D139">
            <v>0.34695522388059702</v>
          </cell>
        </row>
        <row r="140">
          <cell r="D140">
            <v>7.7099502487562185E-2</v>
          </cell>
        </row>
        <row r="146">
          <cell r="D146">
            <v>0.10926368159203979</v>
          </cell>
          <cell r="L146" t="str">
            <v>&lt;20k 
Index: 68</v>
          </cell>
        </row>
        <row r="147">
          <cell r="D147">
            <v>0.26325373134328361</v>
          </cell>
          <cell r="L147" t="str">
            <v>20k - 40k 
Index: 85</v>
          </cell>
        </row>
        <row r="148">
          <cell r="D148">
            <v>0.21560696517412936</v>
          </cell>
          <cell r="L148" t="str">
            <v>40k - 60k 
Index: 101</v>
          </cell>
        </row>
        <row r="149">
          <cell r="D149">
            <v>0.15194527363184079</v>
          </cell>
          <cell r="L149" t="str">
            <v>60k - 80k 
Index: 107</v>
          </cell>
        </row>
        <row r="150">
          <cell r="D150">
            <v>9.8925373134328365E-2</v>
          </cell>
          <cell r="L150" t="str">
            <v>80k - 100k 
Index: 131</v>
          </cell>
        </row>
        <row r="151">
          <cell r="D151">
            <v>0.1605870646766169</v>
          </cell>
          <cell r="L151" t="str">
            <v>100k+ 
Index: 166</v>
          </cell>
        </row>
      </sheetData>
      <sheetData sheetId="4"/>
      <sheetData sheetId="5"/>
      <sheetData sheetId="6">
        <row r="48">
          <cell r="F48" t="str">
            <v>Capped Index</v>
          </cell>
        </row>
        <row r="49">
          <cell r="E49">
            <v>4.9504950495049506E-3</v>
          </cell>
          <cell r="F49">
            <v>45.541547817311432</v>
          </cell>
          <cell r="G49">
            <v>1.1000000000000001</v>
          </cell>
        </row>
        <row r="50">
          <cell r="E50">
            <v>0</v>
          </cell>
          <cell r="F50">
            <v>0</v>
          </cell>
          <cell r="G50">
            <v>1.2</v>
          </cell>
        </row>
        <row r="51">
          <cell r="E51">
            <v>0</v>
          </cell>
          <cell r="F51">
            <v>0</v>
          </cell>
          <cell r="G51">
            <v>1.3</v>
          </cell>
        </row>
        <row r="52">
          <cell r="E52">
            <v>2.4752475247524754E-2</v>
          </cell>
          <cell r="F52">
            <v>60.684673323067706</v>
          </cell>
          <cell r="G52">
            <v>1.4</v>
          </cell>
        </row>
        <row r="53">
          <cell r="E53">
            <v>0</v>
          </cell>
          <cell r="F53">
            <v>0</v>
          </cell>
          <cell r="G53">
            <v>1.5</v>
          </cell>
        </row>
        <row r="54">
          <cell r="E54">
            <v>0</v>
          </cell>
          <cell r="F54">
            <v>0</v>
          </cell>
          <cell r="G54">
            <v>2.6</v>
          </cell>
        </row>
        <row r="55">
          <cell r="E55">
            <v>0</v>
          </cell>
          <cell r="F55">
            <v>0</v>
          </cell>
          <cell r="G55">
            <v>2.7</v>
          </cell>
        </row>
        <row r="56">
          <cell r="E56">
            <v>0</v>
          </cell>
          <cell r="F56">
            <v>0</v>
          </cell>
          <cell r="G56">
            <v>2.8</v>
          </cell>
        </row>
        <row r="57">
          <cell r="E57">
            <v>4.9504950495049506E-3</v>
          </cell>
          <cell r="F57">
            <v>10.55676327258116</v>
          </cell>
          <cell r="G57">
            <v>2.9</v>
          </cell>
        </row>
        <row r="58">
          <cell r="E58">
            <v>0</v>
          </cell>
          <cell r="F58">
            <v>0</v>
          </cell>
          <cell r="G58">
            <v>2.1</v>
          </cell>
        </row>
        <row r="59">
          <cell r="E59">
            <v>0</v>
          </cell>
          <cell r="F59">
            <v>0</v>
          </cell>
          <cell r="G59">
            <v>2.11</v>
          </cell>
        </row>
        <row r="60">
          <cell r="E60">
            <v>0</v>
          </cell>
          <cell r="F60">
            <v>0</v>
          </cell>
          <cell r="G60">
            <v>2.12</v>
          </cell>
        </row>
        <row r="61">
          <cell r="E61">
            <v>0</v>
          </cell>
          <cell r="F61">
            <v>0</v>
          </cell>
          <cell r="G61">
            <v>2.13</v>
          </cell>
        </row>
        <row r="62">
          <cell r="E62">
            <v>4.9504950495049506E-3</v>
          </cell>
          <cell r="F62">
            <v>13.1603084001647</v>
          </cell>
          <cell r="G62">
            <v>3.14</v>
          </cell>
        </row>
        <row r="63">
          <cell r="E63">
            <v>0</v>
          </cell>
          <cell r="F63">
            <v>0</v>
          </cell>
          <cell r="G63">
            <v>3.15</v>
          </cell>
        </row>
        <row r="64">
          <cell r="E64">
            <v>3.9603960396039604E-2</v>
          </cell>
          <cell r="F64">
            <v>61.548232710588714</v>
          </cell>
          <cell r="G64">
            <v>3.16</v>
          </cell>
        </row>
        <row r="65">
          <cell r="E65">
            <v>8.4158415841584164E-2</v>
          </cell>
          <cell r="F65">
            <v>110.83503976602628</v>
          </cell>
          <cell r="G65">
            <v>3.17</v>
          </cell>
        </row>
        <row r="66">
          <cell r="E66">
            <v>0</v>
          </cell>
          <cell r="F66">
            <v>0</v>
          </cell>
          <cell r="G66">
            <v>3.18</v>
          </cell>
        </row>
        <row r="67">
          <cell r="E67">
            <v>0.1</v>
          </cell>
          <cell r="F67">
            <v>200</v>
          </cell>
          <cell r="G67">
            <v>4.1900000000000004</v>
          </cell>
        </row>
        <row r="68">
          <cell r="E68">
            <v>3.4653465346534656E-2</v>
          </cell>
          <cell r="F68">
            <v>48.128723133834676</v>
          </cell>
          <cell r="G68">
            <v>4.2</v>
          </cell>
        </row>
        <row r="69">
          <cell r="E69">
            <v>1.4851485148514851E-2</v>
          </cell>
          <cell r="F69">
            <v>98.495626261655289</v>
          </cell>
          <cell r="G69">
            <v>4.21</v>
          </cell>
        </row>
        <row r="70">
          <cell r="E70">
            <v>0</v>
          </cell>
          <cell r="F70">
            <v>0</v>
          </cell>
          <cell r="G70">
            <v>4.22</v>
          </cell>
        </row>
        <row r="71">
          <cell r="E71">
            <v>1.9801980198019802E-2</v>
          </cell>
          <cell r="F71">
            <v>45.19545114888848</v>
          </cell>
          <cell r="G71">
            <v>4.2300000000000004</v>
          </cell>
        </row>
        <row r="72">
          <cell r="E72">
            <v>0.1</v>
          </cell>
          <cell r="F72">
            <v>200</v>
          </cell>
          <cell r="G72">
            <v>4.24</v>
          </cell>
        </row>
        <row r="73">
          <cell r="E73">
            <v>2.4752475247524754E-2</v>
          </cell>
          <cell r="F73">
            <v>37.0974062344931</v>
          </cell>
          <cell r="G73">
            <v>4.25</v>
          </cell>
        </row>
      </sheetData>
      <sheetData sheetId="7">
        <row r="19">
          <cell r="A19">
            <v>91.871969478849451</v>
          </cell>
        </row>
        <row r="20">
          <cell r="A20">
            <v>93.461307233097983</v>
          </cell>
        </row>
        <row r="21">
          <cell r="A21">
            <v>103.94625769463062</v>
          </cell>
        </row>
        <row r="22">
          <cell r="A22">
            <v>85.071712426901883</v>
          </cell>
        </row>
        <row r="23">
          <cell r="A23">
            <v>91.624927765915132</v>
          </cell>
        </row>
        <row r="24">
          <cell r="A24">
            <v>89.624727996531405</v>
          </cell>
        </row>
        <row r="25">
          <cell r="A25">
            <v>81.918211150072423</v>
          </cell>
        </row>
        <row r="26">
          <cell r="A26">
            <v>99.751807567198185</v>
          </cell>
        </row>
        <row r="27">
          <cell r="A27">
            <v>82.72177410393023</v>
          </cell>
        </row>
        <row r="28">
          <cell r="A28">
            <v>89.354942105356201</v>
          </cell>
        </row>
        <row r="29">
          <cell r="A29">
            <v>88.101272471986363</v>
          </cell>
        </row>
        <row r="30">
          <cell r="A30">
            <v>101.27117954377556</v>
          </cell>
        </row>
        <row r="31">
          <cell r="A31">
            <v>98.648967584109286</v>
          </cell>
        </row>
        <row r="32">
          <cell r="A32">
            <v>72.921324773106306</v>
          </cell>
        </row>
        <row r="33">
          <cell r="A33">
            <v>100.04222979736505</v>
          </cell>
        </row>
        <row r="34">
          <cell r="A34">
            <v>88.421568048312665</v>
          </cell>
        </row>
        <row r="35">
          <cell r="A35">
            <v>101.90162235776825</v>
          </cell>
        </row>
        <row r="36">
          <cell r="A36">
            <v>101.69662974726701</v>
          </cell>
        </row>
        <row r="37">
          <cell r="A37">
            <v>98.821490447357434</v>
          </cell>
        </row>
        <row r="38">
          <cell r="A38">
            <v>115.01944379063629</v>
          </cell>
        </row>
        <row r="39">
          <cell r="A39">
            <v>123.71459457839539</v>
          </cell>
        </row>
        <row r="40">
          <cell r="A40">
            <v>45.239606036361636</v>
          </cell>
        </row>
        <row r="41">
          <cell r="A41">
            <v>111.28108814134427</v>
          </cell>
        </row>
        <row r="42">
          <cell r="A42">
            <v>113.10144838266409</v>
          </cell>
        </row>
        <row r="43">
          <cell r="A43">
            <v>100.25137896829813</v>
          </cell>
        </row>
        <row r="44">
          <cell r="A44">
            <v>84.582763791509009</v>
          </cell>
        </row>
        <row r="45">
          <cell r="A45">
            <v>95.794700605049016</v>
          </cell>
        </row>
        <row r="46">
          <cell r="A46">
            <v>100</v>
          </cell>
        </row>
        <row r="47">
          <cell r="A47">
            <v>85.1514073275182</v>
          </cell>
        </row>
        <row r="48">
          <cell r="A48">
            <v>89.269452381664408</v>
          </cell>
        </row>
        <row r="49">
          <cell r="A49">
            <v>77.377838915188562</v>
          </cell>
        </row>
        <row r="50">
          <cell r="A50">
            <v>75.325301485529565</v>
          </cell>
        </row>
        <row r="51">
          <cell r="A51">
            <v>98.427806336350315</v>
          </cell>
        </row>
        <row r="52">
          <cell r="A52">
            <v>81.716453778861748</v>
          </cell>
        </row>
        <row r="53">
          <cell r="A53">
            <v>91.104630701442701</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17.740357440510039</v>
          </cell>
        </row>
        <row r="14">
          <cell r="K14">
            <v>2.9014138417980289</v>
          </cell>
        </row>
        <row r="15">
          <cell r="K15">
            <v>58.085855607504321</v>
          </cell>
        </row>
        <row r="16">
          <cell r="K16">
            <v>193.9530711043632</v>
          </cell>
        </row>
        <row r="17">
          <cell r="K17">
            <v>42.869958136753269</v>
          </cell>
        </row>
        <row r="24">
          <cell r="A24" t="str">
            <v>Health Challenges</v>
          </cell>
          <cell r="B24">
            <v>2.9702970297029702E-2</v>
          </cell>
          <cell r="C24">
            <v>0.16743163375729445</v>
          </cell>
        </row>
        <row r="25">
          <cell r="A25" t="str">
            <v>At Risk</v>
          </cell>
          <cell r="B25">
            <v>4.9504950495049506E-3</v>
          </cell>
          <cell r="C25">
            <v>0.17062354146753123</v>
          </cell>
        </row>
        <row r="26">
          <cell r="A26" t="str">
            <v>Caution</v>
          </cell>
          <cell r="B26">
            <v>0.12871287128712872</v>
          </cell>
          <cell r="C26">
            <v>0.22159072968962143</v>
          </cell>
        </row>
        <row r="27">
          <cell r="A27" t="str">
            <v>Healthy</v>
          </cell>
          <cell r="B27">
            <v>0.83168316831683164</v>
          </cell>
          <cell r="C27">
            <v>0.42880639300076639</v>
          </cell>
        </row>
      </sheetData>
      <sheetData sheetId="9">
        <row r="14">
          <cell r="K14">
            <v>45.541547817311432</v>
          </cell>
        </row>
        <row r="15">
          <cell r="K15">
            <v>0</v>
          </cell>
        </row>
        <row r="16">
          <cell r="K16">
            <v>0</v>
          </cell>
        </row>
        <row r="17">
          <cell r="K17">
            <v>60.684673323067706</v>
          </cell>
        </row>
        <row r="18">
          <cell r="K18">
            <v>0</v>
          </cell>
        </row>
        <row r="21">
          <cell r="K21">
            <v>0</v>
          </cell>
        </row>
        <row r="22">
          <cell r="K22">
            <v>0</v>
          </cell>
        </row>
        <row r="23">
          <cell r="K23">
            <v>0</v>
          </cell>
        </row>
        <row r="24">
          <cell r="K24">
            <v>10.55676327258116</v>
          </cell>
        </row>
        <row r="25">
          <cell r="K25">
            <v>0</v>
          </cell>
        </row>
        <row r="26">
          <cell r="K26">
            <v>0</v>
          </cell>
        </row>
        <row r="27">
          <cell r="K27">
            <v>0</v>
          </cell>
        </row>
        <row r="28">
          <cell r="K28">
            <v>0</v>
          </cell>
        </row>
        <row r="31">
          <cell r="K31">
            <v>13.1603084001647</v>
          </cell>
        </row>
        <row r="32">
          <cell r="K32">
            <v>0</v>
          </cell>
        </row>
        <row r="33">
          <cell r="K33">
            <v>61.548232710588714</v>
          </cell>
        </row>
        <row r="34">
          <cell r="K34">
            <v>110.83503976602628</v>
          </cell>
        </row>
        <row r="35">
          <cell r="K35">
            <v>0</v>
          </cell>
        </row>
        <row r="38">
          <cell r="K38">
            <v>317.72717627523917</v>
          </cell>
        </row>
        <row r="39">
          <cell r="K39">
            <v>48.128723133834676</v>
          </cell>
        </row>
        <row r="40">
          <cell r="K40">
            <v>98.495626261655289</v>
          </cell>
        </row>
        <row r="41">
          <cell r="K41">
            <v>0</v>
          </cell>
        </row>
        <row r="42">
          <cell r="K42">
            <v>45.19545114888848</v>
          </cell>
        </row>
        <row r="43">
          <cell r="K43">
            <v>334.91819674364251</v>
          </cell>
        </row>
        <row r="44">
          <cell r="K44">
            <v>37.0974062344931</v>
          </cell>
        </row>
        <row r="47">
          <cell r="K47">
            <v>0</v>
          </cell>
        </row>
        <row r="48">
          <cell r="K48">
            <v>45.553576752286958</v>
          </cell>
        </row>
        <row r="49">
          <cell r="K49">
            <v>0</v>
          </cell>
        </row>
      </sheetData>
      <sheetData sheetId="10">
        <row r="13">
          <cell r="V13">
            <v>334.91819674364251</v>
          </cell>
        </row>
        <row r="14">
          <cell r="V14">
            <v>317.72717627523917</v>
          </cell>
        </row>
        <row r="15">
          <cell r="V15">
            <v>110.83503976602628</v>
          </cell>
        </row>
        <row r="16">
          <cell r="V16">
            <v>98.495626261655289</v>
          </cell>
        </row>
        <row r="17">
          <cell r="V17">
            <v>61.548232710588714</v>
          </cell>
        </row>
        <row r="18">
          <cell r="V18">
            <v>60.684673323067706</v>
          </cell>
        </row>
        <row r="19">
          <cell r="V19">
            <v>48.128723133834676</v>
          </cell>
        </row>
        <row r="20">
          <cell r="V20">
            <v>45.553576752286958</v>
          </cell>
        </row>
        <row r="21">
          <cell r="V21">
            <v>45.541547817311432</v>
          </cell>
        </row>
        <row r="22">
          <cell r="V22">
            <v>45.19545114888848</v>
          </cell>
        </row>
        <row r="23">
          <cell r="V23">
            <v>37.0974062344931</v>
          </cell>
        </row>
        <row r="24">
          <cell r="V24">
            <v>13.1603084001647</v>
          </cell>
        </row>
        <row r="25">
          <cell r="V25">
            <v>10.55676327258116</v>
          </cell>
        </row>
        <row r="26">
          <cell r="V26">
            <v>0</v>
          </cell>
        </row>
        <row r="27">
          <cell r="V27">
            <v>0</v>
          </cell>
        </row>
        <row r="28">
          <cell r="V28">
            <v>0</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E0AA0-CDDF-40C4-93C7-AEE7006F36C8}">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BCE58-2A0F-43A5-BA68-6A23933AA6F9}">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A67E-1AE8-4D66-BD06-B8E5D17F075B}">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Coronary heart disease are about 4%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1%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16% Does not enjoy general happiness. This is 9%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8% are likely to be current cigarette smokers.  This is 41%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45%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5% are likely to say they never eat fruit and 31% never do moderate intensity sports, which are 38% below and 18%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10%, 24% below the base average, with white bread being eaten by about 23%, which is 24%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26.3%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C6B9E-59B1-4500-8B20-79675896217E}">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Coronary heart disease are about 4% above the base average.</v>
      </c>
    </row>
    <row r="5" spans="1:2">
      <c r="A5" s="1" t="s">
        <v>49</v>
      </c>
      <c r="B5" s="1" t="str">
        <f>"• Incidents of "&amp;A55&amp;" are "&amp;TEXT(B55,"0%")&amp;" "&amp;C55&amp;" in this profile than in the base."</f>
        <v>• Incidents of High blood pressure are 1% above in this profile than in the base.</v>
      </c>
    </row>
    <row r="6" spans="1:2">
      <c r="A6" s="55" t="s">
        <v>50</v>
      </c>
      <c r="B6" s="54" t="str">
        <f>"• Approximately "&amp;TEXT(B68,"0%")&amp;" "&amp;A68&amp;". This is "&amp;TEXT(C68,"0%")&amp;" "&amp;D68&amp;" the base."</f>
        <v>• Approximately 16% Does not enjoy general happiness. This is 9%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8% are likely to be current cigarette smokers.  This is 41% below the base average.</v>
      </c>
    </row>
    <row r="10" spans="1:2">
      <c r="A10" s="1" t="s">
        <v>51</v>
      </c>
      <c r="B10" s="48" t="str">
        <f>"• Circa "&amp;TEXT(D81,"0%")&amp;" smoke 20+ cigarettes per day, which is "&amp;TEXT(ABS(I81/100),"0%")&amp;" "&amp;J81&amp;" the base."</f>
        <v>• Circa 2% smoke 20+ cigarettes per day, which is 45%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5% are likely to say they never eat fruit and 31% never do moderate intensity sports, which are 38% below and 18%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10%, 24% below the base average, with white bread being eaten by about 23%, which is 24%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26.3%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1.928855721393035E-2</v>
      </c>
      <c r="E27" s="63">
        <f>RANK('Data - Overview'!$D27,'Data - Overview'!$D$27:$D$31)</f>
        <v>3</v>
      </c>
      <c r="F27" s="62">
        <f>INDEX('Data - Knowledge'!$G:$G,MATCH('Data - Overview'!$A27,'Data - Knowledge'!$A:$A,0))</f>
        <v>1.8556278640252298E-2</v>
      </c>
      <c r="G27" s="64">
        <f>INDEX('Data - Knowledge'!$J:$J,MATCH('Data - Overview'!$A27,'Data - Knowledge'!$A:$A,0))</f>
        <v>103.94625769463062</v>
      </c>
      <c r="H27" s="64">
        <f>RANK('Data - Overview'!$G27,'Data - Overview'!$G$27:$G$31)</f>
        <v>1</v>
      </c>
      <c r="I27" s="65">
        <f>G27-100</f>
        <v>3.9462576946306172</v>
      </c>
      <c r="J27" s="65" t="str">
        <f>IF(I27&gt;0,"above","below")</f>
        <v>above</v>
      </c>
      <c r="K27" s="66" t="str">
        <f>"" &amp;TEXT('Data - Overview'!$C27,"0")&amp;" "</f>
        <v xml:space="preserve">Coronary heart disease </v>
      </c>
      <c r="L27" s="67" t="str">
        <f>"Index: "&amp;TEXT('Data - Overview'!$G27,"0")&amp;""</f>
        <v>Index: 104</v>
      </c>
      <c r="M27" s="61" t="str">
        <f>'Data - Overview'!$K27&amp;CHAR(10)&amp;'Data - Overview'!$L27</f>
        <v>Coronary heart disease 
Index: 104</v>
      </c>
      <c r="N27" s="61">
        <v>1</v>
      </c>
    </row>
    <row r="28" spans="1:14">
      <c r="A28" s="1" t="s">
        <v>71</v>
      </c>
      <c r="B28" s="1" t="str">
        <f>INDEX('Data - Knowledge'!$D:$D,MATCH('Data - Overview'!$A28,'Data - Knowledge'!$A:$A,0))</f>
        <v>Asthma</v>
      </c>
      <c r="C28" s="1" t="s">
        <v>72</v>
      </c>
      <c r="D28" s="68">
        <f>INDEX('Data - Knowledge'!$E:$E,MATCH('Data - Overview'!$A28,'Data - Knowledge'!$A:$A,0))</f>
        <v>0.11927363184079602</v>
      </c>
      <c r="E28" s="69">
        <f>RANK('Data - Overview'!$D28,'Data - Overview'!$D$27:$D$31)</f>
        <v>2</v>
      </c>
      <c r="F28" s="68">
        <f>INDEX('Data - Knowledge'!$G:$G,MATCH('Data - Overview'!$A28,'Data - Knowledge'!$A:$A,0))</f>
        <v>0.12982592244118041</v>
      </c>
      <c r="G28" s="70">
        <f>INDEX('Data - Knowledge'!$J:$J,MATCH('Data - Overview'!$A28,'Data - Knowledge'!$A:$A,0))</f>
        <v>91.871969478849451</v>
      </c>
      <c r="H28" s="70">
        <f>RANK('Data - Overview'!$G28,'Data - Overview'!$G$27:$G$31)</f>
        <v>3</v>
      </c>
      <c r="I28" s="71">
        <f>G28-100</f>
        <v>-8.1280305211505492</v>
      </c>
      <c r="J28" s="71" t="str">
        <f>IF(I28&gt;0,"above","below")</f>
        <v>below</v>
      </c>
      <c r="K28" s="1" t="str">
        <f>"" &amp;TEXT('Data - Overview'!$C28,"0")&amp;" "</f>
        <v xml:space="preserve">Asthma </v>
      </c>
      <c r="L28" s="1" t="str">
        <f>"Index: "&amp;TEXT('Data - Overview'!$G28,"0")&amp;""</f>
        <v>Index: 92</v>
      </c>
      <c r="M28" s="1" t="str">
        <f>'Data - Overview'!$K28&amp;CHAR(10)&amp;'Data - Overview'!$L28</f>
        <v>Asthma 
Index: 92</v>
      </c>
      <c r="N28" s="1">
        <v>2</v>
      </c>
    </row>
    <row r="29" spans="1:14">
      <c r="A29" s="72" t="s">
        <v>73</v>
      </c>
      <c r="B29" s="72" t="str">
        <f>INDEX('Data - Knowledge'!$D:$D,MATCH('Data - Overview'!$A29,'Data - Knowledge'!$A:$A,0))</f>
        <v>Chronic bronchitis</v>
      </c>
      <c r="C29" s="72" t="s">
        <v>74</v>
      </c>
      <c r="D29" s="73">
        <f>INDEX('Data - Knowledge'!$E:$E,MATCH('Data - Overview'!$A29,'Data - Knowledge'!$A:$A,0))</f>
        <v>7.2835820895522383E-3</v>
      </c>
      <c r="E29" s="74">
        <f>RANK('Data - Overview'!$D29,'Data - Overview'!$D$27:$D$31)</f>
        <v>4</v>
      </c>
      <c r="F29" s="73">
        <f>INDEX('Data - Knowledge'!$G:$G,MATCH('Data - Overview'!$A29,'Data - Knowledge'!$A:$A,0))</f>
        <v>8.80491523356507E-3</v>
      </c>
      <c r="G29" s="75">
        <f>INDEX('Data - Knowledge'!$J:$J,MATCH('Data - Overview'!$A29,'Data - Knowledge'!$A:$A,0))</f>
        <v>82.72177410393023</v>
      </c>
      <c r="H29" s="75">
        <f>RANK('Data - Overview'!$G29,'Data - Overview'!$G$27:$G$31)</f>
        <v>4</v>
      </c>
      <c r="I29" s="75">
        <f>G29-100</f>
        <v>-17.27822589606977</v>
      </c>
      <c r="J29" s="75" t="str">
        <f>IF(I29&gt;0,"above","below")</f>
        <v>below</v>
      </c>
      <c r="K29" s="55" t="str">
        <f>"" &amp;TEXT('Data - Overview'!$C29,"0")&amp;" "</f>
        <v xml:space="preserve">Chronic bronchitis </v>
      </c>
      <c r="L29" s="72" t="str">
        <f>"Index: "&amp;TEXT('Data - Overview'!$G29,"0")&amp;""</f>
        <v>Index: 83</v>
      </c>
      <c r="M29" s="72" t="str">
        <f>'Data - Overview'!$K29&amp;CHAR(10)&amp;'Data - Overview'!$L29</f>
        <v>Chronic bronchitis 
Index: 83</v>
      </c>
      <c r="N29" s="72">
        <v>3</v>
      </c>
    </row>
    <row r="30" spans="1:14">
      <c r="A30" s="1" t="s">
        <v>75</v>
      </c>
      <c r="B30" s="1" t="str">
        <f>INDEX('Data - Knowledge'!$D:$D,MATCH('Data - Overview'!$A30,'Data - Knowledge'!$A:$A,0))</f>
        <v>Emphysema</v>
      </c>
      <c r="C30" s="1" t="s">
        <v>76</v>
      </c>
      <c r="D30" s="68">
        <f>INDEX('Data - Knowledge'!$E:$E,MATCH('Data - Overview'!$A30,'Data - Knowledge'!$A:$A,0))</f>
        <v>4.1393034825870654E-3</v>
      </c>
      <c r="E30" s="69">
        <f>RANK('Data - Overview'!$D30,'Data - Overview'!$D$27:$D$31)</f>
        <v>5</v>
      </c>
      <c r="F30" s="68">
        <f>INDEX('Data - Knowledge'!$G:$G,MATCH('Data - Overview'!$A30,'Data - Knowledge'!$A:$A,0))</f>
        <v>5.0529710359567661E-3</v>
      </c>
      <c r="G30" s="70">
        <f>INDEX('Data - Knowledge'!$J:$J,MATCH('Data - Overview'!$A30,'Data - Knowledge'!$A:$A,0))</f>
        <v>81.918211150072423</v>
      </c>
      <c r="H30" s="70">
        <f>RANK('Data - Overview'!$G30,'Data - Overview'!$G$27:$G$31)</f>
        <v>5</v>
      </c>
      <c r="I30" s="71">
        <f>G30-100</f>
        <v>-18.081788849927577</v>
      </c>
      <c r="J30" s="71" t="str">
        <f>IF(I30&gt;0,"above","below")</f>
        <v>below</v>
      </c>
      <c r="K30" s="1" t="str">
        <f>"" &amp;TEXT('Data - Overview'!$C30,"0")&amp;" "</f>
        <v xml:space="preserve">Emphysema </v>
      </c>
      <c r="L30" s="1" t="str">
        <f>"Index: "&amp;TEXT('Data - Overview'!$G30,"0")&amp;""</f>
        <v>Index: 82</v>
      </c>
      <c r="M30" s="1" t="str">
        <f>'Data - Overview'!$K30&amp;CHAR(10)&amp;'Data - Overview'!$L30</f>
        <v>Emphysema 
Index: 82</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0.16791542288557212</v>
      </c>
      <c r="E31" s="79">
        <f>RANK('Data - Overview'!$D31,'Data - Overview'!$D$27:$D$31)</f>
        <v>1</v>
      </c>
      <c r="F31" s="78">
        <f>INDEX('Data - Knowledge'!$G:$G,MATCH('Data - Overview'!$A31,'Data - Knowledge'!$A:$A,0))</f>
        <v>0.17084342457558702</v>
      </c>
      <c r="G31" s="80">
        <f>INDEX('Data - Knowledge'!$J:$J,MATCH('Data - Overview'!$A31,'Data - Knowledge'!$A:$A,0))</f>
        <v>98.286149029563944</v>
      </c>
      <c r="H31" s="81">
        <f>RANK('Data - Overview'!$G31,'Data - Overview'!$G$27:$G$31)</f>
        <v>2</v>
      </c>
      <c r="I31" s="80">
        <f>G31-100</f>
        <v>-1.7138509704360558</v>
      </c>
      <c r="J31" s="80" t="str">
        <f>IF(I31&gt;0,"above","below")</f>
        <v>below</v>
      </c>
      <c r="K31" s="77" t="str">
        <f>"" &amp;TEXT('Data - Overview'!$C31,"0")&amp;" "</f>
        <v xml:space="preserve">Cholesterol (taking medication for) </v>
      </c>
      <c r="L31" s="57" t="str">
        <f>"Index: "&amp;TEXT('Data - Overview'!$G31,"0")&amp;""</f>
        <v>Index: 98</v>
      </c>
      <c r="M31" s="57" t="str">
        <f>'Data - Overview'!$K31&amp;CHAR(10)&amp;'Data - Overview'!$L31</f>
        <v>Cholesterol (taking medication for) 
Index: 98</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Coronary heart disease</v>
      </c>
      <c r="B34" s="82">
        <f>ABS(INDEX(I27:I31,MATCH(1,H27:H31,0))/100)</f>
        <v>3.9462576946306172E-2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0.1769502487562189</v>
      </c>
      <c r="E40" s="63">
        <f>RANK('Data - Overview'!$D40,'Data - Overview'!$D$40:$D$44)</f>
        <v>2</v>
      </c>
      <c r="F40" s="62">
        <f>INDEX('Data - Knowledge'!$G:$G,MATCH('Data - Overview'!$A40,'Data - Knowledge'!$A:$A,0))</f>
        <v>0.17472912782627387</v>
      </c>
      <c r="G40" s="64">
        <f>INDEX('Data - Knowledge'!$J:$J,MATCH('Data - Overview'!$A40,'Data - Knowledge'!$A:$A,0))</f>
        <v>101.27117954377556</v>
      </c>
      <c r="H40" s="64">
        <f>RANK('Data - Overview'!$G40,'Data - Overview'!$G$40:$G$44)</f>
        <v>1</v>
      </c>
      <c r="I40" s="64">
        <f>'Data - Overview'!$G40-100</f>
        <v>1.2711795437755598</v>
      </c>
      <c r="J40" s="64" t="str">
        <f>IF(I27&gt;0,"above","below")</f>
        <v>above</v>
      </c>
      <c r="K40" s="61" t="str">
        <f>"" &amp;TEXT('Data - Overview'!$C40,"0")&amp;" "</f>
        <v xml:space="preserve">High blood pressure </v>
      </c>
      <c r="L40" s="61" t="str">
        <f>"Index: "&amp;TEXT('Data - Overview'!$G40,"0")&amp;""</f>
        <v>Index: 101</v>
      </c>
      <c r="M40" s="72" t="str">
        <f>'Data - Overview'!$K40&amp;CHAR(10)&amp;'Data - Overview'!$L40</f>
        <v>High blood pressure 
Index: 101</v>
      </c>
      <c r="N40" s="61">
        <v>1</v>
      </c>
    </row>
    <row r="41" spans="1:14">
      <c r="A41" s="1" t="s">
        <v>85</v>
      </c>
      <c r="B41" s="1" t="str">
        <f>INDEX('Data - Knowledge'!$D:$D,MATCH('Data - Overview'!$A41,'Data - Knowledge'!$A:$A,0))</f>
        <v>Stroke</v>
      </c>
      <c r="C41" s="1" t="s">
        <v>86</v>
      </c>
      <c r="D41" s="68">
        <f>INDEX('Data - Knowledge'!$E:$E,MATCH('Data - Overview'!$A41,'Data - Knowledge'!$A:$A,0))</f>
        <v>1.7238805970149255E-2</v>
      </c>
      <c r="E41" s="69">
        <f>RANK('Data - Overview'!$D41,'Data - Overview'!$D$40:$D$44)</f>
        <v>4</v>
      </c>
      <c r="F41" s="68">
        <f>INDEX('Data - Knowledge'!$G:$G,MATCH('Data - Overview'!$A41,'Data - Knowledge'!$A:$A,0))</f>
        <v>1.9234430447383249E-2</v>
      </c>
      <c r="G41" s="70">
        <f>INDEX('Data - Knowledge'!$J:$J,MATCH('Data - Overview'!$A41,'Data - Knowledge'!$A:$A,0))</f>
        <v>89.624727996531405</v>
      </c>
      <c r="H41" s="70">
        <f>RANK('Data - Overview'!$G41,'Data - Overview'!$G$40:$G$44)</f>
        <v>2</v>
      </c>
      <c r="I41" s="70">
        <f>'Data - Overview'!$G41-100</f>
        <v>-10.375272003468595</v>
      </c>
      <c r="J41" s="70" t="str">
        <f>IF(I28&gt;0,"above","below")</f>
        <v>below</v>
      </c>
      <c r="K41" s="1" t="str">
        <f>"" &amp;TEXT('Data - Overview'!$C41,"0")&amp;" "</f>
        <v xml:space="preserve">Stroke </v>
      </c>
      <c r="L41" s="1" t="str">
        <f>"Index: "&amp;TEXT('Data - Overview'!$G41,"0")&amp;""</f>
        <v>Index: 90</v>
      </c>
      <c r="M41" s="1" t="str">
        <f>'Data - Overview'!$K41&amp;CHAR(10)&amp;'Data - Overview'!$L41</f>
        <v>Stroke 
Index: 90</v>
      </c>
      <c r="N41" s="1">
        <v>2</v>
      </c>
    </row>
    <row r="42" spans="1:14">
      <c r="A42" s="55" t="s">
        <v>87</v>
      </c>
      <c r="B42" s="72" t="str">
        <f>INDEX('Data - Knowledge'!$D:$D,MATCH('Data - Overview'!$A42,'Data - Knowledge'!$A:$A,0))</f>
        <v>BMI &gt; 30</v>
      </c>
      <c r="C42" s="72" t="s">
        <v>88</v>
      </c>
      <c r="D42" s="84">
        <f>INDEX('Data - Knowledge'!$E:$E,MATCH('Data - Overview'!$A42,'Data - Knowledge'!$A:$A,0))</f>
        <v>0.18724378109452733</v>
      </c>
      <c r="E42" s="85">
        <f>RANK('Data - Overview'!$D42,'Data - Overview'!$D$40:$D$44)</f>
        <v>1</v>
      </c>
      <c r="F42" s="84">
        <f>INDEX('Data - Knowledge'!$G:$G,MATCH('Data - Overview'!$A42,'Data - Knowledge'!$A:$A,0))</f>
        <v>0.2151952735234843</v>
      </c>
      <c r="G42" s="75">
        <f>INDEX('Data - Knowledge'!$J:$J,MATCH('Data - Overview'!$A42,'Data - Knowledge'!$A:$A,0))</f>
        <v>87.011102999013303</v>
      </c>
      <c r="H42" s="75">
        <f>RANK('Data - Overview'!$G42,'Data - Overview'!$G$40:$G$44)</f>
        <v>4</v>
      </c>
      <c r="I42" s="75">
        <f>'Data - Overview'!$G42-100</f>
        <v>-12.988897000986697</v>
      </c>
      <c r="J42" s="75" t="str">
        <f>IF(I29&gt;0,"above","below")</f>
        <v>below</v>
      </c>
      <c r="K42" s="72" t="str">
        <f>"" &amp;TEXT('Data - Overview'!$C42,"0")&amp;" "</f>
        <v xml:space="preserve">BMI &gt; 30 </v>
      </c>
      <c r="L42" s="72" t="str">
        <f>"Index: "&amp;TEXT('Data - Overview'!$G42,"0")&amp;""</f>
        <v>Index: 87</v>
      </c>
      <c r="M42" s="72" t="str">
        <f>'Data - Overview'!$K42&amp;CHAR(10)&amp;'Data - Overview'!$L42</f>
        <v>BMI &gt; 30 
Index: 87</v>
      </c>
      <c r="N42" s="72">
        <v>3</v>
      </c>
    </row>
    <row r="43" spans="1:14">
      <c r="A43" s="86"/>
      <c r="B43" s="1" t="s">
        <v>89</v>
      </c>
      <c r="C43" s="1" t="s">
        <v>89</v>
      </c>
      <c r="D43" s="68">
        <f>SUM(D49:D51)</f>
        <v>5.8378109452736325E-2</v>
      </c>
      <c r="E43" s="69">
        <f>RANK('Data - Overview'!$D43,'Data - Overview'!$D$40:$D$44)</f>
        <v>3</v>
      </c>
      <c r="F43" s="68">
        <f>SUM(E49:E51)</f>
        <v>6.7355635704702668E-2</v>
      </c>
      <c r="G43" s="70">
        <f>D43/F43*100</f>
        <v>86.671454945024678</v>
      </c>
      <c r="H43" s="70">
        <f>RANK('Data - Overview'!$G43,'Data - Overview'!$G$40:$G$44)</f>
        <v>5</v>
      </c>
      <c r="I43" s="70">
        <f>'Data - Overview'!$G43-100</f>
        <v>-13.328545054975322</v>
      </c>
      <c r="J43" s="70" t="str">
        <f>IF(I30&gt;0,"above","below")</f>
        <v>below</v>
      </c>
      <c r="K43" s="1" t="str">
        <f>"" &amp;TEXT('Data - Overview'!$C43,"0")&amp;" "</f>
        <v xml:space="preserve">Diabetes </v>
      </c>
      <c r="L43" s="1" t="str">
        <f>"Index: "&amp;TEXT('Data - Overview'!$G43,"0")&amp;""</f>
        <v>Index: 87</v>
      </c>
      <c r="M43" s="1" t="str">
        <f>'Data - Overview'!$K43&amp;CHAR(10)&amp;'Data - Overview'!$L43</f>
        <v>Diabetes 
Index: 87</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1.2815920398009951E-2</v>
      </c>
      <c r="E44" s="89">
        <f>RANK('Data - Overview'!$D44,'Data - Overview'!$D$40:$D$44)</f>
        <v>5</v>
      </c>
      <c r="F44" s="88">
        <f>INDEX('Data - Knowledge'!$G:$G,MATCH('Data - Overview'!$A44,'Data - Knowledge'!$A:$A,0))</f>
        <v>1.434271020275411E-2</v>
      </c>
      <c r="G44" s="80">
        <f>INDEX('Data - Knowledge'!$J:$J,MATCH('Data - Overview'!$A44,'Data - Knowledge'!$A:$A,0))</f>
        <v>89.354942105356201</v>
      </c>
      <c r="H44" s="80">
        <f>RANK('Data - Overview'!$G44,'Data - Overview'!$G$40:$G$44)</f>
        <v>3</v>
      </c>
      <c r="I44" s="80">
        <f>'Data - Overview'!$G44-100</f>
        <v>-10.645057894643799</v>
      </c>
      <c r="J44" s="80" t="str">
        <f>IF(I31&gt;0,"above","below")</f>
        <v>below</v>
      </c>
      <c r="K44" s="57" t="str">
        <f>"" &amp;TEXT('Data - Overview'!$C44,"0")&amp;" "</f>
        <v xml:space="preserve">Any kind of liver condition </v>
      </c>
      <c r="L44" s="57" t="str">
        <f>"Index: "&amp;TEXT('Data - Overview'!$G44,"0")&amp;""</f>
        <v>Index: 89</v>
      </c>
      <c r="M44" s="58" t="str">
        <f>'Data - Overview'!$K44&amp;CHAR(10)&amp;'Data - Overview'!$L44</f>
        <v>Any kind of liver condition 
Index: 89</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8.0149253731343281E-3</v>
      </c>
      <c r="E49" s="84">
        <f>INDEX('Data - Knowledge'!$G:$G,MATCH('Data - Overview'!$A49,'Data - Knowledge'!$A:$A,0))</f>
        <v>7.9948280568478153E-3</v>
      </c>
      <c r="F49" s="75">
        <f>INDEX('Data - Knowledge'!$J:$J,MATCH('Data - Overview'!$A49,'Data - Knowledge'!$A:$A,0))</f>
        <v>100.25137896829813</v>
      </c>
    </row>
    <row r="50" spans="1:14">
      <c r="A50" s="1" t="s">
        <v>95</v>
      </c>
      <c r="B50" s="1" t="str">
        <f>INDEX('Data - Knowledge'!$D:$D,MATCH('Data - Overview'!$A50,'Data - Knowledge'!$A:$A,0))</f>
        <v>Type 2 diabetes</v>
      </c>
      <c r="C50" s="1" t="s">
        <v>96</v>
      </c>
      <c r="D50" s="68">
        <f>INDEX('Data - Knowledge'!$E:$E,MATCH('Data - Overview'!$A50,'Data - Knowledge'!$A:$A,0))</f>
        <v>4.9363184079601996E-2</v>
      </c>
      <c r="E50" s="68">
        <f>INDEX('Data - Knowledge'!$G:$G,MATCH('Data - Overview'!$A50,'Data - Knowledge'!$A:$A,0))</f>
        <v>5.8360807647854854E-2</v>
      </c>
      <c r="F50" s="70">
        <f>INDEX('Data - Knowledge'!$J:$J,MATCH('Data - Overview'!$A50,'Data - Knowledge'!$A:$A,0))</f>
        <v>84.582763791509009</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1E-3</v>
      </c>
      <c r="F51" s="93">
        <f>INDEX('Data - Knowledge'!$J:$J,MATCH('Data - Overview'!$A51,'Data - Knowledge'!$A:$A,0))</f>
        <v>100</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1.2711795437755597E-2</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4.2646766169154235E-2</v>
      </c>
      <c r="E61" s="63">
        <f>RANK('Data - Overview'!$D61,'Data - Overview'!$D$61:$D$65)</f>
        <v>5</v>
      </c>
      <c r="F61" s="62">
        <f>INDEX('Data - Knowledge'!$G:$G,MATCH('Data - Overview'!$A61,'Data - Knowledge'!$A:$A,0))</f>
        <v>4.7773079179226276E-2</v>
      </c>
      <c r="G61" s="64">
        <f>INDEX('Data - Knowledge'!$J:$J,MATCH('Data - Overview'!$A61,'Data - Knowledge'!$A:$A,0))</f>
        <v>89.269452381664408</v>
      </c>
      <c r="H61" s="64">
        <f>RANK('Data - Overview'!$G61,'Data - Overview'!$G$61:$G$65)</f>
        <v>2</v>
      </c>
      <c r="I61" s="64">
        <f>'Data - Overview'!$G61-100</f>
        <v>-10.730547618335592</v>
      </c>
      <c r="J61" s="64" t="str">
        <f>IF(I61&gt;0,"above","below")</f>
        <v>below</v>
      </c>
      <c r="K61" s="61" t="str">
        <f>"" &amp;TEXT('Data - Overview'!$C61,"0")&amp;" "</f>
        <v xml:space="preserve">Has Depression </v>
      </c>
      <c r="L61" s="61" t="str">
        <f>"Index: "&amp;TEXT('Data - Overview'!$G61,"0")&amp;""</f>
        <v>Index: 89</v>
      </c>
      <c r="M61" s="61" t="str">
        <f>'Data - Overview'!$K61&amp;CHAR(10)&amp;'Data - Overview'!$L61</f>
        <v>Has Depression 
Index: 89</v>
      </c>
      <c r="N61" s="61">
        <v>1</v>
      </c>
    </row>
    <row r="62" spans="1:14">
      <c r="A62" s="86" t="s">
        <v>104</v>
      </c>
      <c r="B62" s="1" t="str">
        <f>INDEX('Data - Knowledge'!$D:$D,MATCH('Data - Overview'!$A62,'Data - Knowledge'!$A:$A,0))</f>
        <v>Poor general health</v>
      </c>
      <c r="C62" s="48" t="s">
        <v>105</v>
      </c>
      <c r="D62" s="68">
        <f>INDEX('Data - Knowledge'!$E:$E,MATCH('Data - Overview'!$A62,'Data - Knowledge'!$A:$A,0))</f>
        <v>0.16392537313432839</v>
      </c>
      <c r="E62" s="69">
        <f>RANK('Data - Overview'!$D62,'Data - Overview'!$D$61:$D$65)</f>
        <v>1</v>
      </c>
      <c r="F62" s="68">
        <f>INDEX('Data - Knowledge'!$G:$G,MATCH('Data - Overview'!$A62,'Data - Knowledge'!$A:$A,0))</f>
        <v>0.21211815900893838</v>
      </c>
      <c r="G62" s="70">
        <f>INDEX('Data - Knowledge'!$J:$J,MATCH('Data - Overview'!$A62,'Data - Knowledge'!$A:$A,0))</f>
        <v>77.280216790595844</v>
      </c>
      <c r="H62" s="70">
        <f>RANK('Data - Overview'!$G62,'Data - Overview'!$G$61:$G$65)</f>
        <v>4</v>
      </c>
      <c r="I62" s="70">
        <f>'Data - Overview'!$G62-100</f>
        <v>-22.719783209404156</v>
      </c>
      <c r="J62" s="70" t="str">
        <f>IF(I62&gt;0,"above","below")</f>
        <v>below</v>
      </c>
      <c r="K62" s="1" t="str">
        <f>"" &amp;TEXT('Data - Overview'!$C62,"0")&amp;" "</f>
        <v xml:space="preserve">Poor general health </v>
      </c>
      <c r="L62" s="1" t="str">
        <f>"Index: "&amp;TEXT('Data - Overview'!$G62,"0")&amp;""</f>
        <v>Index: 77</v>
      </c>
      <c r="M62" s="1" t="str">
        <f>'Data - Overview'!$K62&amp;CHAR(10)&amp;'Data - Overview'!$L62</f>
        <v>Poor general health 
Index: 77</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6.1840796019900494E-2</v>
      </c>
      <c r="E63" s="85">
        <f>RANK('Data - Overview'!$D63,'Data - Overview'!$D$61:$D$65)</f>
        <v>4</v>
      </c>
      <c r="F63" s="84">
        <f>INDEX('Data - Knowledge'!$G:$G,MATCH('Data - Overview'!$A63,'Data - Knowledge'!$A:$A,0))</f>
        <v>8.5511563547238614E-2</v>
      </c>
      <c r="G63" s="75">
        <f>INDEX('Data - Knowledge'!$J:$J,MATCH('Data - Overview'!$A63,'Data - Knowledge'!$A:$A,0))</f>
        <v>72.318635579313408</v>
      </c>
      <c r="H63" s="75">
        <f>RANK('Data - Overview'!$G63,'Data - Overview'!$G$61:$G$65)</f>
        <v>5</v>
      </c>
      <c r="I63" s="75">
        <f>'Data - Overview'!$G63-100</f>
        <v>-27.681364420686592</v>
      </c>
      <c r="J63" s="75" t="str">
        <f>IF(I63&gt;0,"above","below")</f>
        <v>below</v>
      </c>
      <c r="K63" s="72" t="str">
        <f>"" &amp;TEXT('Data - Overview'!$C63,"0")&amp;" "</f>
        <v xml:space="preserve">Feels downhearted / depressed in the past 4 weeks </v>
      </c>
      <c r="L63" s="72" t="str">
        <f>"Index: "&amp;TEXT('Data - Overview'!$G63,"0")&amp;""</f>
        <v>Index: 72</v>
      </c>
      <c r="M63" s="72" t="str">
        <f>'Data - Overview'!$K63&amp;CHAR(10)&amp;'Data - Overview'!$L63</f>
        <v>Feels downhearted / depressed in the past 4 weeks 
Index: 72</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0.13584079601990051</v>
      </c>
      <c r="E64" s="69">
        <f>RANK('Data - Overview'!$D64,'Data - Overview'!$D$61:$D$65)</f>
        <v>2</v>
      </c>
      <c r="F64" s="68">
        <f>INDEX('Data - Knowledge'!$G:$G,MATCH('Data - Overview'!$A64,'Data - Knowledge'!$A:$A,0))</f>
        <v>0.14893117337189785</v>
      </c>
      <c r="G64" s="70">
        <f>INDEX('Data - Knowledge'!$J:$J,MATCH('Data - Overview'!$A64,'Data - Knowledge'!$A:$A,0))</f>
        <v>91.210451743833914</v>
      </c>
      <c r="H64" s="70">
        <f>RANK('Data - Overview'!$G64,'Data - Overview'!$G$61:$G$65)</f>
        <v>1</v>
      </c>
      <c r="I64" s="70">
        <f>'Data - Overview'!$G64-100</f>
        <v>-8.7895482561660856</v>
      </c>
      <c r="J64" s="70" t="str">
        <f>IF(I64&gt;0,"above","below")</f>
        <v>below</v>
      </c>
      <c r="K64" s="1" t="str">
        <f>"" &amp;TEXT('Data - Overview'!$C64,"0")&amp;" "</f>
        <v xml:space="preserve">Does not enjoy general happiness </v>
      </c>
      <c r="L64" s="1" t="str">
        <f>"Index: "&amp;TEXT('Data - Overview'!$G64,"0")&amp;""</f>
        <v>Index: 91</v>
      </c>
      <c r="M64" s="1" t="str">
        <f>'Data - Overview'!$K64&amp;CHAR(10)&amp;'Data - Overview'!$L64</f>
        <v>Does not enjoy general happiness 
Index: 91</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7.7154228855721402E-2</v>
      </c>
      <c r="E65" s="89">
        <f>RANK('Data - Overview'!$D65,'Data - Overview'!$D$61:$D$65)</f>
        <v>3</v>
      </c>
      <c r="F65" s="88">
        <f>INDEX('Data - Knowledge'!$G:$G,MATCH('Data - Overview'!$A65,'Data - Knowledge'!$A:$A,0))</f>
        <v>9.5531618257743381E-2</v>
      </c>
      <c r="G65" s="80">
        <f>INDEX('Data - Knowledge'!$J:$J,MATCH('Data - Overview'!$A65,'Data - Knowledge'!$A:$A,0))</f>
        <v>80.763029311991801</v>
      </c>
      <c r="H65" s="80">
        <f>RANK('Data - Overview'!$G65,'Data - Overview'!$G$61:$G$65)</f>
        <v>3</v>
      </c>
      <c r="I65" s="80">
        <f>'Data - Overview'!$G65-100</f>
        <v>-19.236970688008199</v>
      </c>
      <c r="J65" s="80" t="str">
        <f>IF(I65&gt;0,"above","below")</f>
        <v>below</v>
      </c>
      <c r="K65" s="57" t="str">
        <f>"" &amp;TEXT('Data - Overview'!$C65,"0")&amp;" "</f>
        <v xml:space="preserve">Does not feel a sense of self-worth </v>
      </c>
      <c r="L65" s="57" t="str">
        <f>"Index: "&amp;TEXT('Data - Overview'!$G65,"0")&amp;""</f>
        <v>Index: 81</v>
      </c>
      <c r="M65" s="57" t="str">
        <f>'Data - Overview'!$K65&amp;CHAR(10)&amp;'Data - Overview'!$L65</f>
        <v>Does not feel a sense of self-worth 
Index: 81</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0.16392537313432839</v>
      </c>
      <c r="C68" s="102">
        <f>ABS(INDEX('Data - Overview'!$I$61:$I$65,MATCH(1,'Data - Overview'!$H$61:$H$65,0))/100)</f>
        <v>8.7895482561660854E-2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0.28073134328358207</v>
      </c>
      <c r="E74" s="63">
        <f>RANK('Data - Overview'!$D74,'Data - Overview'!$D$74:$D$83)</f>
        <v>5</v>
      </c>
      <c r="F74" s="62">
        <f>INDEX('Data - Knowledge'!$G:$G,MATCH('Data - Overview'!$A74,'Data - Knowledge'!$A:$A,0))</f>
        <v>0.36675228686425176</v>
      </c>
      <c r="G74" s="64">
        <f>INDEX('Data - Knowledge'!$J:$J,MATCH('Data - Overview'!$A74,'Data - Knowledge'!$A:$A,0))</f>
        <v>76.545219576910455</v>
      </c>
      <c r="H74" s="64">
        <f>RANK('Data - Overview'!$G74,'Data - Overview'!$G$74:$G$83)</f>
        <v>5</v>
      </c>
      <c r="I74" s="64">
        <f>'Data - Overview'!$G74-100</f>
        <v>-23.454780423089545</v>
      </c>
      <c r="J74" s="64" t="str">
        <f t="shared" ref="J74:J83" si="0">IF(I74&gt;0,"above","below")</f>
        <v>below</v>
      </c>
      <c r="K74" s="61" t="str">
        <f>"" &amp;TEXT('Data - Overview'!$C74,"0")&amp;" "</f>
        <v xml:space="preserve">Eats fruit 3 or less days per week </v>
      </c>
      <c r="L74" s="61" t="str">
        <f>"Index: "&amp;TEXT('Data - Overview'!$G74,"0")&amp;""</f>
        <v>Index: 77</v>
      </c>
      <c r="M74" s="61" t="str">
        <f>'Data - Overview'!$K74&amp;CHAR(10)&amp;'Data - Overview'!$L74</f>
        <v>Eats fruit 3 or less days per week 
Index: 77</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0.31204477611940301</v>
      </c>
      <c r="E75" s="69">
        <f>RANK('Data - Overview'!$D75,'Data - Overview'!$D$74:$D$83)</f>
        <v>4</v>
      </c>
      <c r="F75" s="68">
        <f>INDEX('Data - Knowledge'!$G:$G,MATCH('Data - Overview'!$A75,'Data - Knowledge'!$A:$A,0))</f>
        <v>0.38215443230591417</v>
      </c>
      <c r="G75" s="70">
        <f>INDEX('Data - Knowledge'!$J:$J,MATCH('Data - Overview'!$A75,'Data - Knowledge'!$A:$A,0))</f>
        <v>81.654103613696023</v>
      </c>
      <c r="H75" s="70">
        <f>RANK('Data - Overview'!$G75,'Data - Overview'!$G$74:$G$83)</f>
        <v>3</v>
      </c>
      <c r="I75" s="70">
        <f>'Data - Overview'!$G75-100</f>
        <v>-18.345896386303977</v>
      </c>
      <c r="J75" s="70" t="str">
        <f t="shared" si="0"/>
        <v>below</v>
      </c>
      <c r="K75" s="1" t="str">
        <f>"" &amp;TEXT('Data - Overview'!$C75,"0")&amp;" "</f>
        <v xml:space="preserve">Never does moderate intensity sports </v>
      </c>
      <c r="L75" s="1" t="str">
        <f>"Index: "&amp;TEXT('Data - Overview'!$G75,"0")&amp;""</f>
        <v>Index: 82</v>
      </c>
      <c r="M75" s="1" t="str">
        <f>'Data - Overview'!$K75&amp;CHAR(10)&amp;'Data - Overview'!$L75</f>
        <v>Never does moderate intensity sports 
Index: 82</v>
      </c>
      <c r="N75" s="1">
        <v>2</v>
      </c>
    </row>
    <row r="76" spans="1:14">
      <c r="A76" s="56" t="s">
        <v>118</v>
      </c>
      <c r="B76" s="72" t="str">
        <f>INDEX('Data - Knowledge'!$D:$D,MATCH('Data - Overview'!$A76,'Data - Knowledge'!$A:$A,0))</f>
        <v>Current cigarette smoker</v>
      </c>
      <c r="C76" s="72" t="s">
        <v>119</v>
      </c>
      <c r="D76" s="103">
        <f>INDEX('Data - Knowledge'!$E:$E,MATCH('Data - Overview'!$A76,'Data - Knowledge'!$A:$A,0))</f>
        <v>7.8621890547263679E-2</v>
      </c>
      <c r="E76" s="104">
        <f>RANK('Data - Overview'!$D76,'Data - Overview'!$D$74:$D$83)</f>
        <v>8</v>
      </c>
      <c r="F76" s="84">
        <f>INDEX('Data - Knowledge'!$G:$G,MATCH('Data - Overview'!$A76,'Data - Knowledge'!$A:$A,0))</f>
        <v>0.13318458697053651</v>
      </c>
      <c r="G76" s="75">
        <f>INDEX('Data - Knowledge'!$J:$J,MATCH('Data - Overview'!$A76,'Data - Knowledge'!$A:$A,0))</f>
        <v>59.032274180988111</v>
      </c>
      <c r="H76" s="75">
        <f>RANK('Data - Overview'!$G76,'Data - Overview'!$G$74:$G$83)</f>
        <v>9</v>
      </c>
      <c r="I76" s="75">
        <f>'Data - Overview'!$G76-100</f>
        <v>-40.967725819011889</v>
      </c>
      <c r="J76" s="75" t="str">
        <f t="shared" si="0"/>
        <v>below</v>
      </c>
      <c r="K76" s="72" t="str">
        <f>"" &amp;TEXT('Data - Overview'!$C76,"0")&amp;" "</f>
        <v xml:space="preserve">Current cigarette smoker </v>
      </c>
      <c r="L76" s="72" t="str">
        <f>"Index: "&amp;TEXT('Data - Overview'!$G76,"0")&amp;""</f>
        <v>Index: 59</v>
      </c>
      <c r="M76" s="72" t="str">
        <f>'Data - Overview'!$K76&amp;CHAR(10)&amp;'Data - Overview'!$L76</f>
        <v>Current cigarette smoker 
Index: 59</v>
      </c>
      <c r="N76" s="72">
        <v>3</v>
      </c>
    </row>
    <row r="77" spans="1:14">
      <c r="A77" s="86" t="s">
        <v>120</v>
      </c>
      <c r="B77" s="1" t="str">
        <f>INDEX('Data - Knowledge'!$D:$D,MATCH('Data - Overview'!$A77,'Data - Knowledge'!$A:$A,0))</f>
        <v>Never eats fruit</v>
      </c>
      <c r="C77" s="1" t="s">
        <v>121</v>
      </c>
      <c r="D77" s="105">
        <f>INDEX('Data - Knowledge'!$E:$E,MATCH('Data - Overview'!$A77,'Data - Knowledge'!$A:$A,0))</f>
        <v>4.7805970149253731E-2</v>
      </c>
      <c r="E77" s="106">
        <f>RANK('Data - Overview'!$D77,'Data - Overview'!$D$74:$D$83)</f>
        <v>9</v>
      </c>
      <c r="F77" s="68">
        <f>INDEX('Data - Knowledge'!$G:$G,MATCH('Data - Overview'!$A77,'Data - Knowledge'!$A:$A,0))</f>
        <v>7.7028603952863012E-2</v>
      </c>
      <c r="G77" s="70">
        <f>INDEX('Data - Knowledge'!$J:$J,MATCH('Data - Overview'!$A77,'Data - Knowledge'!$A:$A,0))</f>
        <v>62.062620501999724</v>
      </c>
      <c r="H77" s="70">
        <f>RANK('Data - Overview'!$G77,'Data - Overview'!$G$74:$G$83)</f>
        <v>8</v>
      </c>
      <c r="I77" s="70">
        <f>'Data - Overview'!$G77-100</f>
        <v>-37.937379498000276</v>
      </c>
      <c r="J77" s="70" t="str">
        <f t="shared" si="0"/>
        <v>below</v>
      </c>
      <c r="K77" s="1" t="str">
        <f>"" &amp;TEXT('Data - Overview'!$C77,"0")&amp;" "</f>
        <v xml:space="preserve">Never eats fruit </v>
      </c>
      <c r="L77" s="1" t="str">
        <f>"Index: "&amp;TEXT('Data - Overview'!$G77,"0")&amp;""</f>
        <v>Index: 62</v>
      </c>
      <c r="M77" s="1" t="str">
        <f>'Data - Overview'!$K77&amp;CHAR(10)&amp;'Data - Overview'!$L77</f>
        <v>Never eats fruit 
Index: 62</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0.10082587064676617</v>
      </c>
      <c r="E78" s="104">
        <f>RANK('Data - Overview'!$D78,'Data - Overview'!$D$74:$D$83)</f>
        <v>7</v>
      </c>
      <c r="F78" s="84">
        <f>INDEX('Data - Knowledge'!$G:$G,MATCH('Data - Overview'!$A78,'Data - Knowledge'!$A:$A,0))</f>
        <v>0.13266256337880927</v>
      </c>
      <c r="G78" s="75">
        <f>INDEX('Data - Knowledge'!$J:$J,MATCH('Data - Overview'!$A78,'Data - Knowledge'!$A:$A,0))</f>
        <v>76.001750666361303</v>
      </c>
      <c r="H78" s="75">
        <f>RANK('Data - Overview'!$G78,'Data - Overview'!$G$74:$G$83)</f>
        <v>6</v>
      </c>
      <c r="I78" s="75">
        <f>'Data - Overview'!$G78-100</f>
        <v>-23.998249333638697</v>
      </c>
      <c r="J78" s="75" t="str">
        <f t="shared" si="0"/>
        <v>below</v>
      </c>
      <c r="K78" s="72" t="str">
        <f>"" &amp;TEXT('Data - Overview'!$C78,"0")&amp;" "</f>
        <v xml:space="preserve">Drinks whole fat milk </v>
      </c>
      <c r="L78" s="72" t="str">
        <f>"Index: "&amp;TEXT('Data - Overview'!$G78,"0")&amp;""</f>
        <v>Index: 76</v>
      </c>
      <c r="M78" s="72" t="str">
        <f>'Data - Overview'!$K78&amp;CHAR(10)&amp;'Data - Overview'!$L78</f>
        <v>Drinks whole fat milk 
Index: 76</v>
      </c>
      <c r="N78" s="72">
        <v>5</v>
      </c>
    </row>
    <row r="79" spans="1:14">
      <c r="A79" s="86" t="s">
        <v>124</v>
      </c>
      <c r="B79" s="1" t="str">
        <f>INDEX('Data - Knowledge'!$D:$D,MATCH('Data - Overview'!$A79,'Data - Knowledge'!$A:$A,0))</f>
        <v>Usually eats white bread</v>
      </c>
      <c r="C79" s="1" t="s">
        <v>125</v>
      </c>
      <c r="D79" s="105">
        <f>INDEX('Data - Knowledge'!$E:$E,MATCH('Data - Overview'!$A79,'Data - Knowledge'!$A:$A,0))</f>
        <v>0.22584079601990054</v>
      </c>
      <c r="E79" s="106">
        <f>RANK('Data - Overview'!$D79,'Data - Overview'!$D$74:$D$83)</f>
        <v>6</v>
      </c>
      <c r="F79" s="68">
        <f>INDEX('Data - Knowledge'!$G:$G,MATCH('Data - Overview'!$A79,'Data - Knowledge'!$A:$A,0))</f>
        <v>0.29718134325324225</v>
      </c>
      <c r="G79" s="70">
        <f>INDEX('Data - Knowledge'!$J:$J,MATCH('Data - Overview'!$A79,'Data - Knowledge'!$A:$A,0))</f>
        <v>75.994271224304597</v>
      </c>
      <c r="H79" s="70">
        <f>RANK('Data - Overview'!$G79,'Data - Overview'!$G$74:$G$83)</f>
        <v>7</v>
      </c>
      <c r="I79" s="70">
        <f>'Data - Overview'!$G79-100</f>
        <v>-24.005728775695403</v>
      </c>
      <c r="J79" s="70" t="str">
        <f t="shared" si="0"/>
        <v>below</v>
      </c>
      <c r="K79" s="1" t="str">
        <f>"" &amp;TEXT('Data - Overview'!$C79,"0")&amp;" "</f>
        <v xml:space="preserve">Eats white bread </v>
      </c>
      <c r="L79" s="1" t="str">
        <f>"Index: "&amp;TEXT('Data - Overview'!$G79,"0")&amp;""</f>
        <v>Index: 76</v>
      </c>
      <c r="M79" s="1" t="str">
        <f>'Data - Overview'!$K79&amp;CHAR(10)&amp;'Data - Overview'!$L79</f>
        <v>Eats white bread 
Index: 76</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0.32663184079601992</v>
      </c>
      <c r="E80" s="104">
        <f>RANK('Data - Overview'!$D80,'Data - Overview'!$D$74:$D$83)</f>
        <v>3</v>
      </c>
      <c r="F80" s="84">
        <f>INDEX('Data - Knowledge'!$G:$G,MATCH('Data - Overview'!$A80,'Data - Knowledge'!$A:$A,0))</f>
        <v>0.40501082303881425</v>
      </c>
      <c r="G80" s="75">
        <f>INDEX('Data - Knowledge'!$J:$J,MATCH('Data - Overview'!$A80,'Data - Knowledge'!$A:$A,0))</f>
        <v>80.647682041009844</v>
      </c>
      <c r="H80" s="75">
        <f>RANK('Data - Overview'!$G80,'Data - Overview'!$G$74:$G$83)</f>
        <v>4</v>
      </c>
      <c r="I80" s="75">
        <f>'Data - Overview'!$G80-100</f>
        <v>-19.352317958990156</v>
      </c>
      <c r="J80" s="75" t="str">
        <f t="shared" si="0"/>
        <v>below</v>
      </c>
      <c r="K80" s="72" t="str">
        <f>"" &amp;TEXT('Data - Overview'!$C80,"0")&amp;" "</f>
        <v xml:space="preserve">Never does mild intensity sports </v>
      </c>
      <c r="L80" s="72" t="str">
        <f>"Index: "&amp;TEXT('Data - Overview'!$G80,"0")&amp;""</f>
        <v>Index: 81</v>
      </c>
      <c r="M80" s="72" t="str">
        <f>'Data - Overview'!$K80&amp;CHAR(10)&amp;'Data - Overview'!$L80</f>
        <v>Never does mild intensity sports 
Index: 81</v>
      </c>
      <c r="N80" s="72">
        <v>7</v>
      </c>
    </row>
    <row r="81" spans="1:14">
      <c r="A81" s="86" t="s">
        <v>128</v>
      </c>
      <c r="B81" s="1" t="str">
        <f>INDEX('Data - Knowledge'!$D:$D,MATCH('Data - Overview'!$A81,'Data - Knowledge'!$A:$A,0))</f>
        <v>Smokes 20+ per day</v>
      </c>
      <c r="C81" s="1" t="s">
        <v>129</v>
      </c>
      <c r="D81" s="105">
        <f>INDEX('Data - Knowledge'!$E:$E,MATCH('Data - Overview'!$A81,'Data - Knowledge'!$A:$A,0))</f>
        <v>1.6487562189054727E-2</v>
      </c>
      <c r="E81" s="106">
        <f>RANK('Data - Overview'!$D81,'Data - Overview'!$D$74:$D$83)</f>
        <v>10</v>
      </c>
      <c r="F81" s="68">
        <f>INDEX('Data - Knowledge'!$G:$G,MATCH('Data - Overview'!$A81,'Data - Knowledge'!$A:$A,0))</f>
        <v>3.0152416961418051E-2</v>
      </c>
      <c r="G81" s="70">
        <f>INDEX('Data - Knowledge'!$J:$J,MATCH('Data - Overview'!$A81,'Data - Knowledge'!$A:$A,0))</f>
        <v>54.680731598238438</v>
      </c>
      <c r="H81" s="70">
        <f>RANK('Data - Overview'!$G81,'Data - Overview'!$G$74:$G$83)</f>
        <v>10</v>
      </c>
      <c r="I81" s="70">
        <f>'Data - Overview'!$G81-100</f>
        <v>-45.319268401761562</v>
      </c>
      <c r="J81" s="70" t="str">
        <f t="shared" si="0"/>
        <v>below</v>
      </c>
      <c r="K81" s="1" t="str">
        <f>"" &amp;TEXT('Data - Overview'!$C81,"0")&amp;" "</f>
        <v xml:space="preserve">Smokes 20+ per day </v>
      </c>
      <c r="L81" s="1" t="str">
        <f>"Index: "&amp;TEXT('Data - Overview'!$G81,"0")&amp;""</f>
        <v>Index: 55</v>
      </c>
      <c r="M81" s="1" t="str">
        <f>'Data - Overview'!$K81&amp;CHAR(10)&amp;'Data - Overview'!$L81</f>
        <v>Smokes 20+ per day 
Index: 55</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0.32796517412935322</v>
      </c>
      <c r="E82" s="104">
        <f>RANK('Data - Overview'!$D82,'Data - Overview'!$D$74:$D$83)</f>
        <v>2</v>
      </c>
      <c r="F82" s="84">
        <f>INDEX('Data - Knowledge'!$G:$G,MATCH('Data - Overview'!$A82,'Data - Knowledge'!$A:$A,0))</f>
        <v>0.30211903600322926</v>
      </c>
      <c r="G82" s="75">
        <f>INDEX('Data - Knowledge'!$J:$J,MATCH('Data - Overview'!$A82,'Data - Knowledge'!$A:$A,0))</f>
        <v>108.55495187196603</v>
      </c>
      <c r="H82" s="75">
        <f>RANK('Data - Overview'!$G82,'Data - Overview'!$G$74:$G$83)</f>
        <v>1</v>
      </c>
      <c r="I82" s="75">
        <f>'Data - Overview'!$G82-100</f>
        <v>8.5549518719660256</v>
      </c>
      <c r="J82" s="75" t="str">
        <f t="shared" si="0"/>
        <v>above</v>
      </c>
      <c r="K82" s="72" t="str">
        <f>"" &amp;TEXT('Data - Overview'!$C82,"0")&amp;" "</f>
        <v xml:space="preserve">&gt; 3 units per day (Women) </v>
      </c>
      <c r="L82" s="72" t="str">
        <f>"Index: "&amp;TEXT('Data - Overview'!$G82,"0")&amp;""</f>
        <v>Index: 109</v>
      </c>
      <c r="M82" s="72" t="str">
        <f>'Data - Overview'!$K82&amp;CHAR(10)&amp;'Data - Overview'!$L82</f>
        <v>&gt; 3 units per day (Women) 
Index: 109</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0.40902985074626869</v>
      </c>
      <c r="E83" s="110">
        <f>RANK('Data - Overview'!$D83,'Data - Overview'!$D$74:$D$83)</f>
        <v>1</v>
      </c>
      <c r="F83" s="111">
        <f>INDEX('Data - Knowledge'!$G:$G,MATCH('Data - Overview'!$A83,'Data - Knowledge'!$A:$A,0))</f>
        <v>0.42035953281178312</v>
      </c>
      <c r="G83" s="112">
        <f>INDEX('Data - Knowledge'!$J:$J,MATCH('Data - Overview'!$A83,'Data - Knowledge'!$A:$A,0))</f>
        <v>97.304763855423886</v>
      </c>
      <c r="H83" s="112">
        <f>RANK('Data - Overview'!$G83,'Data - Overview'!$G$74:$G$83)</f>
        <v>2</v>
      </c>
      <c r="I83" s="112">
        <f>'Data - Overview'!$G83-100</f>
        <v>-2.6952361445761142</v>
      </c>
      <c r="J83" s="112" t="str">
        <f t="shared" si="0"/>
        <v>below</v>
      </c>
      <c r="K83" s="108" t="str">
        <f>"" &amp;TEXT('Data - Overview'!$C83,"0")&amp;" "</f>
        <v xml:space="preserve">&gt; 4 units per day (Men) </v>
      </c>
      <c r="L83" s="108" t="str">
        <f>"Index: "&amp;TEXT('Data - Overview'!$G83,"0")&amp;""</f>
        <v>Index: 97</v>
      </c>
      <c r="M83" s="108" t="str">
        <f>'Data - Overview'!$K83&amp;CHAR(10)&amp;'Data - Overview'!$L83</f>
        <v>&gt; 4 units per day (Men) 
Index: 97</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0.28073134328358207</v>
      </c>
      <c r="B89" s="62">
        <f>D75</f>
        <v>0.31204477611940301</v>
      </c>
      <c r="C89" s="62">
        <f>D76</f>
        <v>7.8621890547263679E-2</v>
      </c>
      <c r="D89" s="62">
        <f>D82</f>
        <v>0.32796517412935322</v>
      </c>
      <c r="E89" s="62">
        <f>D83</f>
        <v>0.40902985074626869</v>
      </c>
      <c r="F89" s="68"/>
      <c r="G89" s="69"/>
      <c r="H89" s="68"/>
      <c r="I89" s="70"/>
      <c r="J89" s="70"/>
    </row>
    <row r="90" spans="1:14" ht="15" thickBot="1">
      <c r="A90" s="113">
        <f>1-A89</f>
        <v>0.71926865671641793</v>
      </c>
      <c r="B90" s="113">
        <f>1-B89</f>
        <v>0.68795522388059704</v>
      </c>
      <c r="C90" s="113">
        <f>1-C89</f>
        <v>0.92137810945273635</v>
      </c>
      <c r="D90" s="113">
        <f>1-D89</f>
        <v>0.67203482587064678</v>
      </c>
      <c r="E90" s="113">
        <f>1-E89</f>
        <v>0.59097014925373137</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4.3398009950248749E-2</v>
      </c>
      <c r="F96" s="63">
        <f>RANK('Data - Overview'!$E96,'Data - Overview'!$E$96:$E$103)</f>
        <v>8</v>
      </c>
      <c r="G96" s="62">
        <f>INDEX('Data - Knowledge'!$G:$G,MATCH('Data - Overview'!$A96,'Data - Knowledge'!$A:$A,0))</f>
        <v>5.268175271084162E-2</v>
      </c>
      <c r="H96" s="64">
        <f>INDEX('Data - Knowledge'!$J:$J,MATCH('Data - Overview'!$A96,'Data - Knowledge'!$A:$A,0))</f>
        <v>82.377688131317001</v>
      </c>
      <c r="I96" s="64">
        <f>RANK('Data - Overview'!$H96,'Data - Overview'!$H$96:$H$103)</f>
        <v>6</v>
      </c>
      <c r="J96" s="64">
        <f>'Data - Overview'!$H96-100</f>
        <v>-17.622311868682999</v>
      </c>
      <c r="K96" s="61" t="str">
        <f>"" &amp;TEXT('Data - Overview'!$B96,"0")&amp;" "</f>
        <v xml:space="preserve">Age 0-4 </v>
      </c>
      <c r="L96" s="61" t="str">
        <f>"Index: "&amp;TEXT('Data - Overview'!$H96,"0")&amp;""</f>
        <v>Index: 82</v>
      </c>
      <c r="M96" s="61" t="str">
        <f>'Data - Overview'!$K96&amp;CHAR(10)&amp;'Data - Overview'!$L96</f>
        <v>Age 0-4 
Index: 82</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0.151228855721393</v>
      </c>
      <c r="F97" s="69">
        <f>RANK('Data - Overview'!$E97,'Data - Overview'!$E$96:$E$103)</f>
        <v>3</v>
      </c>
      <c r="G97" s="68">
        <f>INDEX('Data - Knowledge'!$G:$G,MATCH('Data - Overview'!$A97,'Data - Knowledge'!$A:$A,0))</f>
        <v>0.15599186602315032</v>
      </c>
      <c r="H97" s="70">
        <f>INDEX('Data - Knowledge'!$J:$J,MATCH('Data - Overview'!$A97,'Data - Knowledge'!$A:$A,0))</f>
        <v>96.946629062665053</v>
      </c>
      <c r="I97" s="70">
        <f>RANK('Data - Overview'!$H97,'Data - Overview'!$H$96:$H$103)</f>
        <v>4</v>
      </c>
      <c r="J97" s="70">
        <f>'Data - Overview'!$H97-100</f>
        <v>-3.0533709373349467</v>
      </c>
      <c r="K97" s="1" t="str">
        <f>"" &amp;TEXT('Data - Overview'!$B97,"0")&amp;" "</f>
        <v xml:space="preserve">Age 5-17 </v>
      </c>
      <c r="L97" s="1" t="str">
        <f>"Index: "&amp;TEXT('Data - Overview'!$H97,"0")&amp;""</f>
        <v>Index: 97</v>
      </c>
      <c r="M97" s="1" t="str">
        <f>'Data - Overview'!$K97&amp;CHAR(10)&amp;'Data - Overview'!$L97</f>
        <v>Age 5-17 
Index: 97</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5.5383084577114432E-2</v>
      </c>
      <c r="F98" s="85">
        <f>RANK('Data - Overview'!$E98,'Data - Overview'!$E$96:$E$103)</f>
        <v>7</v>
      </c>
      <c r="G98" s="84">
        <f>INDEX('Data - Knowledge'!$G:$G,MATCH('Data - Overview'!$A98,'Data - Knowledge'!$A:$A,0))</f>
        <v>7.2341385999454069E-2</v>
      </c>
      <c r="H98" s="75">
        <f>INDEX('Data - Knowledge'!$J:$J,MATCH('Data - Overview'!$A98,'Data - Knowledge'!$A:$A,0))</f>
        <v>76.557953392726517</v>
      </c>
      <c r="I98" s="75">
        <f>RANK('Data - Overview'!$H98,'Data - Overview'!$H$96:$H$103)</f>
        <v>7</v>
      </c>
      <c r="J98" s="75">
        <f>'Data - Overview'!$H98-100</f>
        <v>-23.442046607273483</v>
      </c>
      <c r="K98" s="72" t="str">
        <f>"" &amp;TEXT('Data - Overview'!$B98,"0")&amp;" "</f>
        <v xml:space="preserve">Age 18-24 </v>
      </c>
      <c r="L98" s="72" t="str">
        <f>"Index: "&amp;TEXT('Data - Overview'!$H98,"0")&amp;""</f>
        <v>Index: 77</v>
      </c>
      <c r="M98" s="72" t="str">
        <f>'Data - Overview'!$K98&amp;CHAR(10)&amp;'Data - Overview'!$L98</f>
        <v>Age 18-24 
Index: 77</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8.5462686567164187E-2</v>
      </c>
      <c r="F99" s="69">
        <f>RANK('Data - Overview'!$E99,'Data - Overview'!$E$96:$E$103)</f>
        <v>6</v>
      </c>
      <c r="G99" s="68">
        <f>INDEX('Data - Knowledge'!$G:$G,MATCH('Data - Overview'!$A99,'Data - Knowledge'!$A:$A,0))</f>
        <v>0.11770483043809059</v>
      </c>
      <c r="H99" s="70">
        <f>INDEX('Data - Knowledge'!$J:$J,MATCH('Data - Overview'!$A99,'Data - Knowledge'!$A:$A,0))</f>
        <v>72.607628972470366</v>
      </c>
      <c r="I99" s="70">
        <f>RANK('Data - Overview'!$H99,'Data - Overview'!$H$96:$H$103)</f>
        <v>8</v>
      </c>
      <c r="J99" s="70">
        <f>'Data - Overview'!$H99-100</f>
        <v>-27.392371027529634</v>
      </c>
      <c r="K99" s="1" t="str">
        <f>"" &amp;TEXT('Data - Overview'!$B99,"0")&amp;" "</f>
        <v xml:space="preserve">Age 25-34 </v>
      </c>
      <c r="L99" s="1" t="str">
        <f>"Index: "&amp;TEXT('Data - Overview'!$H99,"0")&amp;""</f>
        <v>Index: 73</v>
      </c>
      <c r="M99" s="1" t="str">
        <f>'Data - Overview'!$K99&amp;CHAR(10)&amp;'Data - Overview'!$L99</f>
        <v>Age 25-34 
Index: 73</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0.17852736318407961</v>
      </c>
      <c r="F100" s="85">
        <f>RANK('Data - Overview'!$E100,'Data - Overview'!$E$96:$E$103)</f>
        <v>2</v>
      </c>
      <c r="G100" s="84">
        <f>INDEX('Data - Knowledge'!$G:$G,MATCH('Data - Overview'!$A100,'Data - Knowledge'!$A:$A,0))</f>
        <v>0.18513943338037742</v>
      </c>
      <c r="H100" s="75">
        <f>INDEX('Data - Knowledge'!$J:$J,MATCH('Data - Overview'!$A100,'Data - Knowledge'!$A:$A,0))</f>
        <v>96.428599744759396</v>
      </c>
      <c r="I100" s="75">
        <f>RANK('Data - Overview'!$H100,'Data - Overview'!$H$96:$H$103)</f>
        <v>5</v>
      </c>
      <c r="J100" s="75">
        <f>'Data - Overview'!$H100-100</f>
        <v>-3.5714002552406043</v>
      </c>
      <c r="K100" s="72" t="str">
        <f>"" &amp;TEXT('Data - Overview'!$B100,"0")&amp;" "</f>
        <v xml:space="preserve">Age 35-49 </v>
      </c>
      <c r="L100" s="72" t="str">
        <f>"Index: "&amp;TEXT('Data - Overview'!$H100,"0")&amp;""</f>
        <v>Index: 96</v>
      </c>
      <c r="M100" s="72" t="str">
        <f>'Data - Overview'!$K100&amp;CHAR(10)&amp;'Data - Overview'!$L100</f>
        <v>Age 35-49 
Index: 96</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0.24096517412935323</v>
      </c>
      <c r="F101" s="69">
        <f>RANK('Data - Overview'!$E101,'Data - Overview'!$E$96:$E$103)</f>
        <v>1</v>
      </c>
      <c r="G101" s="68">
        <f>INDEX('Data - Knowledge'!$G:$G,MATCH('Data - Overview'!$A101,'Data - Knowledge'!$A:$A,0))</f>
        <v>0.20978183169840689</v>
      </c>
      <c r="H101" s="70">
        <f>INDEX('Data - Knowledge'!$J:$J,MATCH('Data - Overview'!$A101,'Data - Knowledge'!$A:$A,0))</f>
        <v>114.86465352050939</v>
      </c>
      <c r="I101" s="70">
        <f>RANK('Data - Overview'!$H101,'Data - Overview'!$H$96:$H$103)</f>
        <v>3</v>
      </c>
      <c r="J101" s="70">
        <f>'Data - Overview'!$H101-100</f>
        <v>14.864653520509393</v>
      </c>
      <c r="K101" s="1" t="str">
        <f>"" &amp;TEXT('Data - Overview'!$B101,"0")&amp;" "</f>
        <v xml:space="preserve">Age 50-64 </v>
      </c>
      <c r="L101" s="1" t="str">
        <f>"Index: "&amp;TEXT('Data - Overview'!$H101,"0")&amp;""</f>
        <v>Index: 115</v>
      </c>
      <c r="M101" s="1" t="str">
        <f>'Data - Overview'!$K101&amp;CHAR(10)&amp;'Data - Overview'!$L101</f>
        <v>Age 50-64 
Index: 115</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0.13659203980099505</v>
      </c>
      <c r="F102" s="85">
        <f>RANK('Data - Overview'!$E102,'Data - Overview'!$E$96:$E$103)</f>
        <v>4</v>
      </c>
      <c r="G102" s="84">
        <f>INDEX('Data - Knowledge'!$G:$G,MATCH('Data - Overview'!$A102,'Data - Knowledge'!$A:$A,0))</f>
        <v>0.11245917039824832</v>
      </c>
      <c r="H102" s="75">
        <f>INDEX('Data - Knowledge'!$J:$J,MATCH('Data - Overview'!$A102,'Data - Knowledge'!$A:$A,0))</f>
        <v>121.45922766216906</v>
      </c>
      <c r="I102" s="75">
        <f>RANK('Data - Overview'!$H102,'Data - Overview'!$H$96:$H$103)</f>
        <v>1</v>
      </c>
      <c r="J102" s="75">
        <f>'Data - Overview'!$H102-100</f>
        <v>21.459227662169056</v>
      </c>
      <c r="K102" s="72" t="str">
        <f>"" &amp;TEXT('Data - Overview'!$B102,"0")&amp;" "</f>
        <v xml:space="preserve">Aged 65-74 </v>
      </c>
      <c r="L102" s="72" t="str">
        <f>"Index: "&amp;TEXT('Data - Overview'!$H102,"0")&amp;""</f>
        <v>Index: 121</v>
      </c>
      <c r="M102" s="72" t="str">
        <f>'Data - Overview'!$K102&amp;CHAR(10)&amp;'Data - Overview'!$L102</f>
        <v>Aged 65-74 
Index: 121</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0.10908457711442787</v>
      </c>
      <c r="F103" s="115">
        <f>RANK('Data - Overview'!$E103,'Data - Overview'!$E$96:$E$103)</f>
        <v>5</v>
      </c>
      <c r="G103" s="111">
        <f>INDEX('Data - Knowledge'!$G:$G,MATCH('Data - Overview'!$A103,'Data - Knowledge'!$A:$A,0))</f>
        <v>9.4001954361449411E-2</v>
      </c>
      <c r="H103" s="112">
        <f>INDEX('Data - Knowledge'!$J:$J,MATCH('Data - Overview'!$A103,'Data - Knowledge'!$A:$A,0))</f>
        <v>116.0450097611629</v>
      </c>
      <c r="I103" s="112">
        <f>RANK('Data - Overview'!$H103,'Data - Overview'!$H$96:$H$103)</f>
        <v>2</v>
      </c>
      <c r="J103" s="112">
        <f>'Data - Overview'!$H103-100</f>
        <v>16.045009761162902</v>
      </c>
      <c r="K103" s="108" t="str">
        <f>"" &amp;TEXT('Data - Overview'!$B103,"0")&amp;" "</f>
        <v xml:space="preserve">Aged 75 plus </v>
      </c>
      <c r="L103" s="108" t="str">
        <f>"Index: "&amp;TEXT('Data - Overview'!$H103,"0")&amp;""</f>
        <v>Index: 116</v>
      </c>
      <c r="M103" s="108" t="str">
        <f>'Data - Overview'!$K103&amp;CHAR(10)&amp;'Data - Overview'!$L103</f>
        <v>Aged 75 plus 
Index: 116</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45.978430348258712</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0.37501990049751244</v>
      </c>
      <c r="E115" s="63">
        <f>RANK('Data - Overview'!$D115,'Data - Overview'!$D$115:$D$119)</f>
        <v>1</v>
      </c>
      <c r="F115" s="62">
        <f>INDEX('Data - Knowledge'!$G:$G,MATCH('Data - Overview'!$A115,'Data - Knowledge'!$A:$A,0))</f>
        <v>0.30298150180916372</v>
      </c>
      <c r="G115" s="64">
        <f>INDEX('Data - Knowledge'!$J:$J,MATCH('Data - Overview'!$A115,'Data - Knowledge'!$A:$A,0))</f>
        <v>123.77650063063021</v>
      </c>
      <c r="H115" s="64">
        <f>RANK('Data - Overview'!$G115,'Data - Overview'!$G$115:$G$119)</f>
        <v>1</v>
      </c>
      <c r="I115" s="64">
        <f>'Data - Overview'!$G115-100</f>
        <v>23.77650063063021</v>
      </c>
      <c r="J115" s="61" t="str">
        <f>"" &amp;TEXT('Data - Overview'!$B115,"0")&amp;" "</f>
        <v xml:space="preserve">Couple, no children </v>
      </c>
      <c r="K115" s="61" t="str">
        <f>"Index: "&amp;TEXT('Data - Overview'!$G115,"0")&amp;""</f>
        <v>Index: 124</v>
      </c>
      <c r="L115" s="61" t="str">
        <f>'Data - Overview'!$J115&amp;CHAR(10)&amp;'Data - Overview'!$K115</f>
        <v>Couple, no children 
Index: 124</v>
      </c>
      <c r="M115" s="61">
        <v>1</v>
      </c>
    </row>
    <row r="116" spans="1:13">
      <c r="A116" s="86" t="s">
        <v>159</v>
      </c>
      <c r="B116" s="1" t="str">
        <f>INDEX('Data - Knowledge'!$D:$D,MATCH('Data - Overview'!$A116,'Data - Knowledge'!$A:$A,0))</f>
        <v>Couple with children</v>
      </c>
      <c r="C116" s="1" t="s">
        <v>160</v>
      </c>
      <c r="D116" s="68">
        <f>INDEX('Data - Knowledge'!$E:$E,MATCH('Data - Overview'!$A116,'Data - Knowledge'!$A:$A,0))</f>
        <v>0.18935323383084579</v>
      </c>
      <c r="E116" s="69">
        <f>RANK('Data - Overview'!$D116,'Data - Overview'!$D$115:$D$119)</f>
        <v>3</v>
      </c>
      <c r="F116" s="68">
        <f>INDEX('Data - Knowledge'!$G:$G,MATCH('Data - Overview'!$A116,'Data - Knowledge'!$A:$A,0))</f>
        <v>0.18888569744277756</v>
      </c>
      <c r="G116" s="70">
        <f>INDEX('Data - Knowledge'!$J:$J,MATCH('Data - Overview'!$A116,'Data - Knowledge'!$A:$A,0))</f>
        <v>100.24752344640065</v>
      </c>
      <c r="H116" s="70">
        <f>RANK('Data - Overview'!$G116,'Data - Overview'!$G$115:$G$119)</f>
        <v>2</v>
      </c>
      <c r="I116" s="70">
        <f>'Data - Overview'!$G116-100</f>
        <v>0.24752344640064905</v>
      </c>
      <c r="J116" s="1" t="str">
        <f>"" &amp;TEXT('Data - Overview'!$B116,"0")&amp;" "</f>
        <v xml:space="preserve">Couple with children </v>
      </c>
      <c r="K116" s="1" t="str">
        <f>"Index: "&amp;TEXT('Data - Overview'!$G116,"0")&amp;""</f>
        <v>Index: 100</v>
      </c>
      <c r="L116" s="1" t="str">
        <f>'Data - Overview'!$J116&amp;CHAR(10)&amp;'Data - Overview'!$K116</f>
        <v>Couple with children 
Index: 100</v>
      </c>
      <c r="M116" s="1">
        <v>2</v>
      </c>
    </row>
    <row r="117" spans="1:13">
      <c r="A117" s="56" t="s">
        <v>161</v>
      </c>
      <c r="B117" s="72" t="str">
        <f>INDEX('Data - Knowledge'!$D:$D,MATCH('Data - Overview'!$A117,'Data - Knowledge'!$A:$A,0))</f>
        <v>Single parent</v>
      </c>
      <c r="C117" s="72" t="s">
        <v>162</v>
      </c>
      <c r="D117" s="84">
        <f>INDEX('Data - Knowledge'!$E:$E,MATCH('Data - Overview'!$A117,'Data - Knowledge'!$A:$A,0))</f>
        <v>1.9776119402985074E-2</v>
      </c>
      <c r="E117" s="85">
        <f>RANK('Data - Overview'!$D117,'Data - Overview'!$D$115:$D$119)</f>
        <v>5</v>
      </c>
      <c r="F117" s="84">
        <f>INDEX('Data - Knowledge'!$G:$G,MATCH('Data - Overview'!$A117,'Data - Knowledge'!$A:$A,0))</f>
        <v>3.043571225294606E-2</v>
      </c>
      <c r="G117" s="75">
        <f>INDEX('Data - Knowledge'!$J:$J,MATCH('Data - Overview'!$A117,'Data - Knowledge'!$A:$A,0))</f>
        <v>64.976693295787157</v>
      </c>
      <c r="H117" s="75">
        <f>RANK('Data - Overview'!$G117,'Data - Overview'!$G$115:$G$119)</f>
        <v>5</v>
      </c>
      <c r="I117" s="75">
        <f>'Data - Overview'!$G117-100</f>
        <v>-35.023306704212843</v>
      </c>
      <c r="J117" s="72" t="str">
        <f>"" &amp;TEXT('Data - Overview'!$B117,"0")&amp;" "</f>
        <v xml:space="preserve">Single parent </v>
      </c>
      <c r="K117" s="72" t="str">
        <f>"Index: "&amp;TEXT('Data - Overview'!$G117,"0")&amp;""</f>
        <v>Index: 65</v>
      </c>
      <c r="L117" s="72" t="str">
        <f>'Data - Overview'!$J117&amp;CHAR(10)&amp;'Data - Overview'!$K117</f>
        <v>Single parent 
Index: 65</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0.12349751243781094</v>
      </c>
      <c r="E118" s="69">
        <f>RANK('Data - Overview'!$D118,'Data - Overview'!$D$115:$D$119)</f>
        <v>4</v>
      </c>
      <c r="F118" s="68">
        <f>INDEX('Data - Knowledge'!$G:$G,MATCH('Data - Overview'!$A118,'Data - Knowledge'!$A:$A,0))</f>
        <v>0.16054127681076091</v>
      </c>
      <c r="G118" s="70">
        <f>INDEX('Data - Knowledge'!$J:$J,MATCH('Data - Overview'!$A118,'Data - Knowledge'!$A:$A,0))</f>
        <v>76.925707139718625</v>
      </c>
      <c r="H118" s="70">
        <f>RANK('Data - Overview'!$G118,'Data - Overview'!$G$115:$G$119)</f>
        <v>4</v>
      </c>
      <c r="I118" s="70">
        <f>'Data - Overview'!$G118-100</f>
        <v>-23.074292860281375</v>
      </c>
      <c r="J118" s="1" t="str">
        <f>"" &amp;TEXT('Data - Overview'!$B118,"0")&amp;" "</f>
        <v xml:space="preserve">Single person, no children </v>
      </c>
      <c r="K118" s="1" t="str">
        <f>"Index: "&amp;TEXT('Data - Overview'!$G118,"0")&amp;""</f>
        <v>Index: 77</v>
      </c>
      <c r="L118" s="1" t="str">
        <f>'Data - Overview'!$J118&amp;CHAR(10)&amp;'Data - Overview'!$K118</f>
        <v>Single person, no children 
Index: 77</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0.29262189054726367</v>
      </c>
      <c r="E119" s="89">
        <f>RANK('Data - Overview'!$D119,'Data - Overview'!$D$115:$D$119)</f>
        <v>2</v>
      </c>
      <c r="F119" s="88">
        <f>INDEX('Data - Knowledge'!$G:$G,MATCH('Data - Overview'!$A119,'Data - Knowledge'!$A:$A,0))</f>
        <v>0.31733822940079798</v>
      </c>
      <c r="G119" s="80">
        <f>INDEX('Data - Knowledge'!$J:$J,MATCH('Data - Overview'!$A119,'Data - Knowledge'!$A:$A,0))</f>
        <v>92.211357925515628</v>
      </c>
      <c r="H119" s="80">
        <f>RANK('Data - Overview'!$G119,'Data - Overview'!$G$115:$G$119)</f>
        <v>3</v>
      </c>
      <c r="I119" s="80">
        <f>'Data - Overview'!$G119-100</f>
        <v>-7.7886420744843718</v>
      </c>
      <c r="J119" s="57" t="str">
        <f>"" &amp;TEXT('Data - Overview'!$B119,"0")&amp;" "</f>
        <v xml:space="preserve">Other: two or more adults, may include a couple, may have children </v>
      </c>
      <c r="K119" s="57" t="str">
        <f>"Index: "&amp;TEXT('Data - Overview'!$G119,"0")&amp;""</f>
        <v>Index: 92</v>
      </c>
      <c r="L119" s="57" t="str">
        <f>'Data - Overview'!$J119&amp;CHAR(10)&amp;'Data - Overview'!$K119</f>
        <v>Other: two or more adults, may include a couple, may have children 
Index: 92</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23.77650063063021</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0.75929850746268668</v>
      </c>
      <c r="E128" s="63">
        <f>RANK('Data - Overview'!$D128,'Data - Overview'!$D$128:$D$131)</f>
        <v>1</v>
      </c>
      <c r="F128" s="62">
        <f>INDEX('Data - Knowledge'!$G:$G,MATCH('Data - Overview'!$A128,'Data - Knowledge'!$A:$A,0))</f>
        <v>0.72502948385110844</v>
      </c>
      <c r="G128" s="64">
        <f>INDEX('Data - Knowledge'!$J:$J,MATCH('Data - Overview'!$A128,'Data - Knowledge'!$A:$A,0))</f>
        <v>104.72656966025062</v>
      </c>
      <c r="H128" s="64">
        <f>RANK('Data - Overview'!$G128,'Data - Overview'!$G$128:$G$131)</f>
        <v>1</v>
      </c>
      <c r="I128" s="64">
        <f>'Data - Overview'!$G128 - 100</f>
        <v>4.7265696602506182</v>
      </c>
      <c r="J128" s="61" t="str">
        <f>"" &amp;TEXT('Data - Overview'!$C128,"0")&amp;" "</f>
        <v xml:space="preserve">0 </v>
      </c>
      <c r="K128" s="61" t="str">
        <f>"Index: "&amp;TEXT('Data - Overview'!$G128,"0")&amp;""</f>
        <v>Index: 105</v>
      </c>
      <c r="L128" s="61" t="str">
        <f>'Data - Overview'!$J128&amp;CHAR(10)&amp;'Data - Overview'!$K128</f>
        <v>0 
Index: 105</v>
      </c>
      <c r="M128" s="61">
        <v>1</v>
      </c>
    </row>
    <row r="129" spans="1:13">
      <c r="A129" s="86" t="s">
        <v>170</v>
      </c>
      <c r="B129" s="1" t="str">
        <f>INDEX('Data - Knowledge'!$D:$D,MATCH('Data - Overview'!$A129,'Data - Knowledge'!$A:$A,0))</f>
        <v>Children at home : 1</v>
      </c>
      <c r="C129" s="1">
        <v>1</v>
      </c>
      <c r="D129" s="68">
        <f>INDEX('Data - Knowledge'!$E:$E,MATCH('Data - Overview'!$A129,'Data - Knowledge'!$A:$A,0))</f>
        <v>0.11174129353233829</v>
      </c>
      <c r="E129" s="69">
        <f>RANK('Data - Overview'!$D129,'Data - Overview'!$D$128:$D$131)</f>
        <v>2</v>
      </c>
      <c r="F129" s="68">
        <f>INDEX('Data - Knowledge'!$G:$G,MATCH('Data - Overview'!$A129,'Data - Knowledge'!$A:$A,0))</f>
        <v>0.12684393857555221</v>
      </c>
      <c r="G129" s="70">
        <f>INDEX('Data - Knowledge'!$J:$J,MATCH('Data - Overview'!$A129,'Data - Knowledge'!$A:$A,0))</f>
        <v>88.093522471144098</v>
      </c>
      <c r="H129" s="70">
        <f>RANK('Data - Overview'!$G129,'Data - Overview'!$G$128:$G$131)</f>
        <v>3</v>
      </c>
      <c r="I129" s="70">
        <f>'Data - Overview'!$G129 - 100</f>
        <v>-11.906477528855902</v>
      </c>
      <c r="J129" s="1" t="str">
        <f>"" &amp;TEXT('Data - Overview'!$C129,"0")&amp;" "</f>
        <v xml:space="preserve">1 </v>
      </c>
      <c r="K129" s="1" t="str">
        <f>"Index: "&amp;TEXT('Data - Overview'!$G129,"0")&amp;""</f>
        <v>Index: 88</v>
      </c>
      <c r="L129" s="1" t="str">
        <f>'Data - Overview'!$J129&amp;CHAR(10)&amp;'Data - Overview'!$K129</f>
        <v>1 
Index: 88</v>
      </c>
      <c r="M129" s="1">
        <v>2</v>
      </c>
    </row>
    <row r="130" spans="1:13">
      <c r="A130" s="56" t="s">
        <v>171</v>
      </c>
      <c r="B130" s="72" t="str">
        <f>INDEX('Data - Knowledge'!$D:$D,MATCH('Data - Overview'!$A130,'Data - Knowledge'!$A:$A,0))</f>
        <v>Children at home : 2</v>
      </c>
      <c r="C130" s="72">
        <v>2</v>
      </c>
      <c r="D130" s="84">
        <f>INDEX('Data - Knowledge'!$E:$E,MATCH('Data - Overview'!$A130,'Data - Knowledge'!$A:$A,0))</f>
        <v>9.8457711442786061E-2</v>
      </c>
      <c r="E130" s="85">
        <f>RANK('Data - Overview'!$D130,'Data - Overview'!$D$128:$D$131)</f>
        <v>3</v>
      </c>
      <c r="F130" s="84">
        <f>INDEX('Data - Knowledge'!$G:$G,MATCH('Data - Overview'!$A130,'Data - Knowledge'!$A:$A,0))</f>
        <v>0.10787175846067174</v>
      </c>
      <c r="G130" s="75">
        <f>INDEX('Data - Knowledge'!$J:$J,MATCH('Data - Overview'!$A130,'Data - Knowledge'!$A:$A,0))</f>
        <v>91.272927082839871</v>
      </c>
      <c r="H130" s="75">
        <f>RANK('Data - Overview'!$G130,'Data - Overview'!$G$128:$G$131)</f>
        <v>2</v>
      </c>
      <c r="I130" s="75">
        <f>'Data - Overview'!$G130 - 100</f>
        <v>-8.7270729171601289</v>
      </c>
      <c r="J130" s="72" t="str">
        <f>"" &amp;TEXT('Data - Overview'!$C130,"0")&amp;" "</f>
        <v xml:space="preserve">2 </v>
      </c>
      <c r="K130" s="72" t="str">
        <f>"Index: "&amp;TEXT('Data - Overview'!$G130,"0")&amp;""</f>
        <v>Index: 91</v>
      </c>
      <c r="L130" s="72" t="str">
        <f>'Data - Overview'!$J130&amp;CHAR(10)&amp;'Data - Overview'!$K130</f>
        <v>2 
Index: 91</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3.0567164179104479E-2</v>
      </c>
      <c r="E131" s="115">
        <f>RANK('Data - Overview'!$D131,'Data - Overview'!$D$128:$D$131)</f>
        <v>4</v>
      </c>
      <c r="F131" s="111">
        <f>INDEX('Data - Knowledge'!$G:$G,MATCH('Data - Overview'!$A131,'Data - Knowledge'!$A:$A,0))</f>
        <v>4.0459208149658213E-2</v>
      </c>
      <c r="G131" s="112">
        <f>INDEX('Data - Knowledge'!$J:$J,MATCH('Data - Overview'!$A131,'Data - Knowledge'!$A:$A,0))</f>
        <v>75.550574460174403</v>
      </c>
      <c r="H131" s="112">
        <f>RANK('Data - Overview'!$G131,'Data - Overview'!$G$128:$G$131)</f>
        <v>4</v>
      </c>
      <c r="I131" s="112">
        <f>'Data - Overview'!$G131 - 100</f>
        <v>-24.449425539825597</v>
      </c>
      <c r="J131" s="108" t="str">
        <f>"" &amp;TEXT('Data - Overview'!$C131,"0")&amp;" "</f>
        <v xml:space="preserve">3+ </v>
      </c>
      <c r="K131" s="108" t="str">
        <f>"Index: "&amp;TEXT('Data - Overview'!$G131,"0")&amp;""</f>
        <v>Index: 76</v>
      </c>
      <c r="L131" s="108" t="str">
        <f>'Data - Overview'!$J131&amp;CHAR(10)&amp;'Data - Overview'!$K131</f>
        <v>3+ 
Index: 76</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0.14676119402985072</v>
      </c>
      <c r="E137" s="63">
        <f>RANK('Data - Overview'!$D137,'Data - Overview'!$D$137:$D$140)</f>
        <v>3</v>
      </c>
      <c r="F137" s="62">
        <f>INDEX('Data - Knowledge'!$G:$G,MATCH('Data - Overview'!$A137,'Data - Knowledge'!$A:$A,0))</f>
        <v>0.18364006353852674</v>
      </c>
      <c r="G137" s="64">
        <f>INDEX('Data - Knowledge'!$J:$J,MATCH('Data - Overview'!$A137,'Data - Knowledge'!$A:$A,0))</f>
        <v>79.917851912015365</v>
      </c>
      <c r="H137" s="64">
        <f>RANK('Data - Overview'!$G137,'Data - Overview'!$G$137:$G$140)</f>
        <v>4</v>
      </c>
      <c r="I137" s="61">
        <v>1</v>
      </c>
      <c r="J137" s="61" t="str">
        <f>"" &amp;TEXT('Data - Overview'!$C137,"0")&amp;" "</f>
        <v xml:space="preserve">1 person </v>
      </c>
      <c r="K137" s="61" t="str">
        <f>"Index: "&amp;TEXT('Data - Overview'!$G137,"0")&amp;""</f>
        <v>Index: 80</v>
      </c>
      <c r="L137" s="61" t="str">
        <f>'Data - Overview'!$J137&amp;CHAR(10)&amp;'Data - Overview'!$K137</f>
        <v>1 person 
Index: 80</v>
      </c>
    </row>
    <row r="138" spans="1:13">
      <c r="A138" s="1" t="s">
        <v>177</v>
      </c>
      <c r="B138" s="1" t="str">
        <f>INDEX('Data - Knowledge'!$D:$D,MATCH('Data - Overview'!$A138,'Data - Knowledge'!$A:$A,0))</f>
        <v>Household size : 2 persons</v>
      </c>
      <c r="C138" s="1" t="s">
        <v>178</v>
      </c>
      <c r="D138" s="68">
        <f>INDEX('Data - Knowledge'!$E:$E,MATCH('Data - Overview'!$A138,'Data - Knowledge'!$A:$A,0))</f>
        <v>0.4298059701492537</v>
      </c>
      <c r="E138" s="69">
        <f>RANK('Data - Overview'!$D138,'Data - Overview'!$D$137:$D$140)</f>
        <v>1</v>
      </c>
      <c r="F138" s="68">
        <f>INDEX('Data - Knowledge'!$G:$G,MATCH('Data - Overview'!$A138,'Data - Knowledge'!$A:$A,0))</f>
        <v>0.38787418326276724</v>
      </c>
      <c r="G138" s="70">
        <f>INDEX('Data - Knowledge'!$J:$J,MATCH('Data - Overview'!$A138,'Data - Knowledge'!$A:$A,0))</f>
        <v>110.81066714308221</v>
      </c>
      <c r="H138" s="70">
        <f>RANK('Data - Overview'!$G138,'Data - Overview'!$G$137:$G$140)</f>
        <v>1</v>
      </c>
      <c r="I138" s="1">
        <v>2</v>
      </c>
      <c r="J138" s="1" t="str">
        <f>"" &amp;TEXT('Data - Overview'!$C138,"0")&amp;" "</f>
        <v xml:space="preserve">2 people </v>
      </c>
      <c r="K138" s="1" t="str">
        <f>"Index: "&amp;TEXT('Data - Overview'!$G138,"0")&amp;""</f>
        <v>Index: 111</v>
      </c>
      <c r="L138" s="1" t="str">
        <f>'Data - Overview'!$J138&amp;CHAR(10)&amp;'Data - Overview'!$K138</f>
        <v>2 people 
Index: 111</v>
      </c>
    </row>
    <row r="139" spans="1:13">
      <c r="A139" s="72" t="s">
        <v>179</v>
      </c>
      <c r="B139" s="72" t="str">
        <f>INDEX('Data - Knowledge'!$D:$D,MATCH('Data - Overview'!$A139,'Data - Knowledge'!$A:$A,0))</f>
        <v>Household size : 3-4 persons</v>
      </c>
      <c r="C139" s="72" t="s">
        <v>180</v>
      </c>
      <c r="D139" s="84">
        <f>INDEX('Data - Knowledge'!$E:$E,MATCH('Data - Overview'!$A139,'Data - Knowledge'!$A:$A,0))</f>
        <v>0.34695522388059702</v>
      </c>
      <c r="E139" s="85">
        <f>RANK('Data - Overview'!$D139,'Data - Overview'!$D$137:$D$140)</f>
        <v>2</v>
      </c>
      <c r="F139" s="84">
        <f>INDEX('Data - Knowledge'!$G:$G,MATCH('Data - Overview'!$A139,'Data - Knowledge'!$A:$A,0))</f>
        <v>0.3470210449590253</v>
      </c>
      <c r="G139" s="75">
        <f>INDEX('Data - Knowledge'!$J:$J,MATCH('Data - Overview'!$A139,'Data - Knowledge'!$A:$A,0))</f>
        <v>99.981032539846098</v>
      </c>
      <c r="H139" s="75">
        <f>RANK('Data - Overview'!$G139,'Data - Overview'!$G$137:$G$140)</f>
        <v>2</v>
      </c>
      <c r="I139" s="72">
        <v>3</v>
      </c>
      <c r="J139" s="72" t="str">
        <f>"" &amp;TEXT('Data - Overview'!$C139,"0")&amp;" "</f>
        <v xml:space="preserve">3-4 people </v>
      </c>
      <c r="K139" s="72" t="str">
        <f>"Index: "&amp;TEXT('Data - Overview'!$G139,"0")&amp;""</f>
        <v>Index: 100</v>
      </c>
      <c r="L139" s="72" t="str">
        <f>'Data - Overview'!$J139&amp;CHAR(10)&amp;'Data - Overview'!$K139</f>
        <v>3-4 people 
Index: 100</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7.7099502487562185E-2</v>
      </c>
      <c r="E140" s="115">
        <f>RANK('Data - Overview'!$D140,'Data - Overview'!$D$137:$D$140)</f>
        <v>4</v>
      </c>
      <c r="F140" s="111">
        <f>INDEX('Data - Knowledge'!$G:$G,MATCH('Data - Overview'!$A140,'Data - Knowledge'!$A:$A,0))</f>
        <v>8.1627077053531491E-2</v>
      </c>
      <c r="G140" s="112">
        <f>INDEX('Data - Knowledge'!$J:$J,MATCH('Data - Overview'!$A140,'Data - Knowledge'!$A:$A,0))</f>
        <v>94.453342286163092</v>
      </c>
      <c r="H140" s="112">
        <f>RANK('Data - Overview'!$G140,'Data - Overview'!$G$137:$G$140)</f>
        <v>3</v>
      </c>
      <c r="I140" s="108">
        <v>4</v>
      </c>
      <c r="J140" s="108" t="str">
        <f>"" &amp;TEXT('Data - Overview'!$C140,"0")&amp;" "</f>
        <v xml:space="preserve">5+ people </v>
      </c>
      <c r="K140" s="108" t="str">
        <f>"Index: "&amp;TEXT('Data - Overview'!$G140,"0")&amp;""</f>
        <v>Index: 94</v>
      </c>
      <c r="L140" s="108" t="str">
        <f>'Data - Overview'!$J140&amp;CHAR(10)&amp;'Data - Overview'!$K140</f>
        <v>5+ people 
Index: 94</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0.10926368159203979</v>
      </c>
      <c r="E146" s="63">
        <f>RANK('Data - Overview'!$D146,'Data - Overview'!$D$146:$D$151)</f>
        <v>5</v>
      </c>
      <c r="F146" s="62">
        <f>INDEX('Data - Knowledge'!$G:$G,MATCH('Data - Overview'!$A146,'Data - Knowledge'!$A:$A,0))</f>
        <v>0.16121802891177203</v>
      </c>
      <c r="G146" s="64">
        <f>INDEX('Data - Knowledge'!$J:$J,MATCH('Data - Overview'!$A146,'Data - Knowledge'!$A:$A,0))</f>
        <v>67.773860237328236</v>
      </c>
      <c r="H146" s="64">
        <f>RANK('Data - Overview'!$G146,'Data - Overview'!$G$146:$G$151)</f>
        <v>6</v>
      </c>
      <c r="I146" s="64">
        <f xml:space="preserve"> 'Data - Overview'!$G146 - 100</f>
        <v>-32.226139762671764</v>
      </c>
      <c r="J146" s="61" t="str">
        <f>"" &amp;TEXT('Data - Overview'!$C146,"0")&amp;" "</f>
        <v xml:space="preserve">&lt;20k </v>
      </c>
      <c r="K146" s="61" t="str">
        <f>"Index: "&amp;TEXT('Data - Overview'!$G146,"0")&amp;""</f>
        <v>Index: 68</v>
      </c>
      <c r="L146" s="61" t="str">
        <f>'Data - Overview'!$J146&amp;CHAR(10)&amp;'Data - Overview'!$K146</f>
        <v>&lt;20k 
Index: 68</v>
      </c>
      <c r="M146" s="61">
        <v>1</v>
      </c>
    </row>
    <row r="147" spans="1:13">
      <c r="A147" s="86" t="s">
        <v>186</v>
      </c>
      <c r="B147" s="1" t="str">
        <f>INDEX('Data - Knowledge'!$D:$D,MATCH('Data - Overview'!$A147,'Data - Knowledge'!$A:$A,0))</f>
        <v>£20,000-£40,000</v>
      </c>
      <c r="C147" s="1" t="s">
        <v>187</v>
      </c>
      <c r="D147" s="68">
        <f>INDEX('Data - Knowledge'!$E:$E,MATCH('Data - Overview'!$A147,'Data - Knowledge'!$A:$A,0))</f>
        <v>0.26325373134328361</v>
      </c>
      <c r="E147" s="69">
        <f>RANK('Data - Overview'!$D147,'Data - Overview'!$D$146:$D$151)</f>
        <v>1</v>
      </c>
      <c r="F147" s="68">
        <f>INDEX('Data - Knowledge'!$G:$G,MATCH('Data - Overview'!$A147,'Data - Knowledge'!$A:$A,0))</f>
        <v>0.31110931065925584</v>
      </c>
      <c r="G147" s="70">
        <f>INDEX('Data - Knowledge'!$J:$J,MATCH('Data - Overview'!$A147,'Data - Knowledge'!$A:$A,0))</f>
        <v>84.617760485996413</v>
      </c>
      <c r="H147" s="70">
        <f>RANK('Data - Overview'!$G147,'Data - Overview'!$G$146:$G$151)</f>
        <v>5</v>
      </c>
      <c r="I147" s="70">
        <f xml:space="preserve"> 'Data - Overview'!$G147 - 100</f>
        <v>-15.382239514003587</v>
      </c>
      <c r="J147" s="1" t="str">
        <f>"" &amp;TEXT('Data - Overview'!$C147,"0")&amp;" "</f>
        <v xml:space="preserve">20k - 40k </v>
      </c>
      <c r="K147" s="1" t="str">
        <f>"Index: "&amp;TEXT('Data - Overview'!$G147,"0")&amp;""</f>
        <v>Index: 85</v>
      </c>
      <c r="L147" s="1" t="str">
        <f>'Data - Overview'!$J147&amp;CHAR(10)&amp;'Data - Overview'!$K147</f>
        <v>20k - 40k 
Index: 85</v>
      </c>
      <c r="M147" s="1">
        <v>2</v>
      </c>
    </row>
    <row r="148" spans="1:13">
      <c r="A148" s="56" t="s">
        <v>188</v>
      </c>
      <c r="B148" s="72" t="str">
        <f>INDEX('Data - Knowledge'!$D:$D,MATCH('Data - Overview'!$A148,'Data - Knowledge'!$A:$A,0))</f>
        <v>£40,000-£60,000</v>
      </c>
      <c r="C148" s="72" t="s">
        <v>189</v>
      </c>
      <c r="D148" s="84">
        <f>INDEX('Data - Knowledge'!$E:$E,MATCH('Data - Overview'!$A148,'Data - Knowledge'!$A:$A,0))</f>
        <v>0.21560696517412936</v>
      </c>
      <c r="E148" s="85">
        <f>RANK('Data - Overview'!$D148,'Data - Overview'!$D$146:$D$151)</f>
        <v>2</v>
      </c>
      <c r="F148" s="84">
        <f>INDEX('Data - Knowledge'!$G:$G,MATCH('Data - Overview'!$A148,'Data - Knowledge'!$A:$A,0))</f>
        <v>0.21309835113457506</v>
      </c>
      <c r="G148" s="75">
        <f>INDEX('Data - Knowledge'!$J:$J,MATCH('Data - Overview'!$A148,'Data - Knowledge'!$A:$A,0))</f>
        <v>101.17720950265357</v>
      </c>
      <c r="H148" s="75">
        <f>RANK('Data - Overview'!$G148,'Data - Overview'!$G$146:$G$151)</f>
        <v>4</v>
      </c>
      <c r="I148" s="75">
        <f xml:space="preserve"> 'Data - Overview'!$G148 - 100</f>
        <v>1.1772095026535681</v>
      </c>
      <c r="J148" s="72" t="str">
        <f>"" &amp;TEXT('Data - Overview'!$C148,"0")&amp;" "</f>
        <v xml:space="preserve">40k - 60k </v>
      </c>
      <c r="K148" s="72" t="str">
        <f>"Index: "&amp;TEXT('Data - Overview'!$G148,"0")&amp;""</f>
        <v>Index: 101</v>
      </c>
      <c r="L148" s="72" t="str">
        <f>'Data - Overview'!$J148&amp;CHAR(10)&amp;'Data - Overview'!$K148</f>
        <v>40k - 60k 
Index: 101</v>
      </c>
      <c r="M148" s="72">
        <v>3</v>
      </c>
    </row>
    <row r="149" spans="1:13">
      <c r="A149" s="86" t="s">
        <v>190</v>
      </c>
      <c r="B149" s="1" t="str">
        <f>INDEX('Data - Knowledge'!$D:$D,MATCH('Data - Overview'!$A149,'Data - Knowledge'!$A:$A,0))</f>
        <v>£60,000-£80,000</v>
      </c>
      <c r="C149" s="1" t="s">
        <v>191</v>
      </c>
      <c r="D149" s="68">
        <f>INDEX('Data - Knowledge'!$E:$E,MATCH('Data - Overview'!$A149,'Data - Knowledge'!$A:$A,0))</f>
        <v>0.15194527363184079</v>
      </c>
      <c r="E149" s="69">
        <f>RANK('Data - Overview'!$D149,'Data - Overview'!$D$146:$D$151)</f>
        <v>4</v>
      </c>
      <c r="F149" s="68">
        <f>INDEX('Data - Knowledge'!$G:$G,MATCH('Data - Overview'!$A149,'Data - Knowledge'!$A:$A,0))</f>
        <v>0.14212792500827628</v>
      </c>
      <c r="G149" s="70">
        <f>INDEX('Data - Knowledge'!$J:$J,MATCH('Data - Overview'!$A149,'Data - Knowledge'!$A:$A,0))</f>
        <v>106.90740304763673</v>
      </c>
      <c r="H149" s="70">
        <f>RANK('Data - Overview'!$G149,'Data - Overview'!$G$146:$G$151)</f>
        <v>3</v>
      </c>
      <c r="I149" s="70">
        <f xml:space="preserve"> 'Data - Overview'!$G149 - 100</f>
        <v>6.9074030476367341</v>
      </c>
      <c r="J149" s="1" t="str">
        <f>"" &amp;TEXT('Data - Overview'!$C149,"0")&amp;" "</f>
        <v xml:space="preserve">60k - 80k </v>
      </c>
      <c r="K149" s="1" t="str">
        <f>"Index: "&amp;TEXT('Data - Overview'!$G149,"0")&amp;""</f>
        <v>Index: 107</v>
      </c>
      <c r="L149" s="1" t="str">
        <f>'Data - Overview'!$J149&amp;CHAR(10)&amp;'Data - Overview'!$K149</f>
        <v>60k - 80k 
Index: 107</v>
      </c>
      <c r="M149" s="1">
        <v>4</v>
      </c>
    </row>
    <row r="150" spans="1:13">
      <c r="A150" s="56" t="s">
        <v>192</v>
      </c>
      <c r="B150" s="72" t="str">
        <f>INDEX('Data - Knowledge'!$D:$D,MATCH('Data - Overview'!$A150,'Data - Knowledge'!$A:$A,0))</f>
        <v>£80,000-£100,000</v>
      </c>
      <c r="C150" s="72" t="s">
        <v>193</v>
      </c>
      <c r="D150" s="84">
        <f>INDEX('Data - Knowledge'!$E:$E,MATCH('Data - Overview'!$A150,'Data - Knowledge'!$A:$A,0))</f>
        <v>9.8925373134328365E-2</v>
      </c>
      <c r="E150" s="85">
        <f>RANK('Data - Overview'!$D150,'Data - Overview'!$D$146:$D$151)</f>
        <v>6</v>
      </c>
      <c r="F150" s="84">
        <f>INDEX('Data - Knowledge'!$G:$G,MATCH('Data - Overview'!$A150,'Data - Knowledge'!$A:$A,0))</f>
        <v>7.5628836850022363E-2</v>
      </c>
      <c r="G150" s="75">
        <f>INDEX('Data - Knowledge'!$J:$J,MATCH('Data - Overview'!$A150,'Data - Knowledge'!$A:$A,0))</f>
        <v>130.80377439957826</v>
      </c>
      <c r="H150" s="75">
        <f>RANK('Data - Overview'!$G150,'Data - Overview'!$G$146:$G$151)</f>
        <v>2</v>
      </c>
      <c r="I150" s="75">
        <f xml:space="preserve"> 'Data - Overview'!$G150 - 100</f>
        <v>30.803774399578259</v>
      </c>
      <c r="J150" s="72" t="str">
        <f>"" &amp;TEXT('Data - Overview'!$C150,"0")&amp;" "</f>
        <v xml:space="preserve">80k - 100k </v>
      </c>
      <c r="K150" s="72" t="str">
        <f>"Index: "&amp;TEXT('Data - Overview'!$G150,"0")&amp;""</f>
        <v>Index: 131</v>
      </c>
      <c r="L150" s="72" t="str">
        <f>'Data - Overview'!$J150&amp;CHAR(10)&amp;'Data - Overview'!$K150</f>
        <v>80k - 100k 
Index: 131</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0.1605870646766169</v>
      </c>
      <c r="E151" s="115">
        <f>RANK('Data - Overview'!$D151,'Data - Overview'!$D$146:$D$151)</f>
        <v>3</v>
      </c>
      <c r="F151" s="111">
        <f>INDEX('Data - Knowledge'!$G:$G,MATCH('Data - Overview'!$A151,'Data - Knowledge'!$A:$A,0))</f>
        <v>9.6759790682952054E-2</v>
      </c>
      <c r="G151" s="112">
        <f>INDEX('Data - Knowledge'!$J:$J,MATCH('Data - Overview'!$A151,'Data - Knowledge'!$A:$A,0))</f>
        <v>165.96466728912682</v>
      </c>
      <c r="H151" s="112">
        <f>RANK('Data - Overview'!$G151,'Data - Overview'!$G$146:$G$151)</f>
        <v>1</v>
      </c>
      <c r="I151" s="112">
        <f xml:space="preserve"> 'Data - Overview'!$G151 - 100</f>
        <v>65.964667289126822</v>
      </c>
      <c r="J151" s="108" t="str">
        <f>"" &amp;TEXT('Data - Overview'!$C151,"0")&amp;" "</f>
        <v xml:space="preserve">100k+ </v>
      </c>
      <c r="K151" s="108" t="str">
        <f>"Index: "&amp;TEXT('Data - Overview'!$G151,"0")&amp;""</f>
        <v>Index: 166</v>
      </c>
      <c r="L151" s="108" t="str">
        <f>'Data - Overview'!$J151&amp;CHAR(10)&amp;'Data - Overview'!$K151</f>
        <v>100k+ 
Index: 166</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0.26325373134328361</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594A5-9935-4091-AC5A-01E25FBCEE9E}">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201</v>
      </c>
      <c r="K2" s="123">
        <f>'Input Sheet'!B8</f>
        <v>1</v>
      </c>
      <c r="L2" s="123">
        <f>'Input Sheet'!B9</f>
        <v>0</v>
      </c>
      <c r="M2" s="123">
        <f>'Input Sheet'!B10</f>
        <v>0</v>
      </c>
      <c r="N2" s="123">
        <f>'Input Sheet'!B11</f>
        <v>5</v>
      </c>
      <c r="O2" s="123">
        <f>'Input Sheet'!B12</f>
        <v>0</v>
      </c>
      <c r="P2" s="123">
        <f>'Input Sheet'!B13</f>
        <v>0</v>
      </c>
      <c r="Q2" s="123">
        <f>'Input Sheet'!B14</f>
        <v>0</v>
      </c>
      <c r="R2" s="123">
        <f>'Input Sheet'!B15</f>
        <v>0</v>
      </c>
      <c r="S2" s="123">
        <f>'Input Sheet'!B16</f>
        <v>1</v>
      </c>
      <c r="T2" s="123">
        <f>'Input Sheet'!B17</f>
        <v>0</v>
      </c>
      <c r="U2" s="123">
        <f>'Input Sheet'!B18</f>
        <v>0</v>
      </c>
      <c r="V2" s="123">
        <f>'Input Sheet'!B19</f>
        <v>0</v>
      </c>
      <c r="W2" s="123">
        <f>'Input Sheet'!B20</f>
        <v>0</v>
      </c>
      <c r="X2" s="123">
        <f>'Input Sheet'!B21</f>
        <v>1</v>
      </c>
      <c r="Y2" s="123">
        <f>'Input Sheet'!B22</f>
        <v>0</v>
      </c>
      <c r="Z2" s="123">
        <f>'Input Sheet'!B23</f>
        <v>8</v>
      </c>
      <c r="AA2" s="123">
        <f>'Input Sheet'!B24</f>
        <v>17</v>
      </c>
      <c r="AB2" s="123">
        <f>'Input Sheet'!B25</f>
        <v>0</v>
      </c>
      <c r="AC2" s="123">
        <f>'Input Sheet'!B26</f>
        <v>90</v>
      </c>
      <c r="AD2" s="123">
        <f>'Input Sheet'!B27</f>
        <v>7</v>
      </c>
      <c r="AE2" s="123">
        <f>'Input Sheet'!B28</f>
        <v>3</v>
      </c>
      <c r="AF2" s="123">
        <f>'Input Sheet'!B29</f>
        <v>0</v>
      </c>
      <c r="AG2" s="123">
        <f>'Input Sheet'!B30</f>
        <v>4</v>
      </c>
      <c r="AH2" s="123">
        <f>'Input Sheet'!B31</f>
        <v>59</v>
      </c>
      <c r="AI2" s="123">
        <f>'Input Sheet'!B32</f>
        <v>5</v>
      </c>
      <c r="AJ2" s="123">
        <f>'Input Sheet'!B32</f>
        <v>5</v>
      </c>
      <c r="AK2" s="123">
        <f>'Input Sheet'!B32</f>
        <v>5</v>
      </c>
      <c r="AL2" s="123">
        <f>'Input Sheet'!B32</f>
        <v>5</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4.9751243781094526E-3</v>
      </c>
      <c r="L4" s="126">
        <f t="shared" si="0"/>
        <v>0</v>
      </c>
      <c r="M4" s="126">
        <f t="shared" si="0"/>
        <v>0</v>
      </c>
      <c r="N4" s="126">
        <f t="shared" si="0"/>
        <v>2.4875621890547265E-2</v>
      </c>
      <c r="O4" s="126">
        <f t="shared" si="0"/>
        <v>0</v>
      </c>
      <c r="P4" s="126">
        <f t="shared" si="0"/>
        <v>0</v>
      </c>
      <c r="Q4" s="126">
        <f t="shared" si="0"/>
        <v>0</v>
      </c>
      <c r="R4" s="126">
        <f t="shared" si="0"/>
        <v>0</v>
      </c>
      <c r="S4" s="126">
        <f t="shared" si="0"/>
        <v>4.9751243781094526E-3</v>
      </c>
      <c r="T4" s="126">
        <f t="shared" si="0"/>
        <v>0</v>
      </c>
      <c r="U4" s="126">
        <f t="shared" si="0"/>
        <v>0</v>
      </c>
      <c r="V4" s="126">
        <f t="shared" si="0"/>
        <v>0</v>
      </c>
      <c r="W4" s="126">
        <f t="shared" si="0"/>
        <v>0</v>
      </c>
      <c r="X4" s="126">
        <f t="shared" si="0"/>
        <v>4.9751243781094526E-3</v>
      </c>
      <c r="Y4" s="126">
        <f t="shared" si="0"/>
        <v>0</v>
      </c>
      <c r="Z4" s="126">
        <f t="shared" si="0"/>
        <v>3.9800995024875621E-2</v>
      </c>
      <c r="AA4" s="126">
        <f t="shared" si="0"/>
        <v>8.45771144278607E-2</v>
      </c>
      <c r="AB4" s="126">
        <f t="shared" si="0"/>
        <v>0</v>
      </c>
      <c r="AC4" s="126">
        <f t="shared" si="0"/>
        <v>0.44776119402985076</v>
      </c>
      <c r="AD4" s="126">
        <f t="shared" si="0"/>
        <v>3.482587064676617E-2</v>
      </c>
      <c r="AE4" s="126">
        <f t="shared" si="0"/>
        <v>1.4925373134328358E-2</v>
      </c>
      <c r="AF4" s="126">
        <f t="shared" si="0"/>
        <v>0</v>
      </c>
      <c r="AG4" s="126">
        <f t="shared" si="0"/>
        <v>1.9900497512437811E-2</v>
      </c>
      <c r="AH4" s="126">
        <f t="shared" si="0"/>
        <v>0.29353233830845771</v>
      </c>
      <c r="AI4" s="126">
        <f t="shared" si="0"/>
        <v>2.4875621890547265E-2</v>
      </c>
      <c r="AJ4" s="126">
        <f t="shared" si="0"/>
        <v>2.4875621890547265E-2</v>
      </c>
      <c r="AK4" s="126">
        <f t="shared" si="0"/>
        <v>2.4875621890547265E-2</v>
      </c>
      <c r="AL4" s="126">
        <f t="shared" si="0"/>
        <v>2.4875621890547265E-2</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0.11927363184079602</v>
      </c>
      <c r="F9" s="128">
        <f t="shared" ref="F9:F72" si="2">SUMPRODUCT($K$2:$AI$2,$K9:$AI9)</f>
        <v>23.974</v>
      </c>
      <c r="G9" s="122">
        <f t="shared" ref="G9:G72" si="3">SUMPRODUCT($K$3:$AI$3,$K9:$AI9)/$J$3</f>
        <v>0.12982592244118041</v>
      </c>
      <c r="H9" s="128">
        <f t="shared" ref="H9:H72" si="4">SUMPRODUCT($K$3:$AI$3,$K9:$AI9)</f>
        <v>44706.595000000001</v>
      </c>
      <c r="I9" s="122">
        <f t="shared" ref="I9:I72" si="5">CORREL($K$4:$AI$4,$K9:$AI9)</f>
        <v>-0.39802752332127128</v>
      </c>
      <c r="J9" s="128">
        <f>$E9/$G9*100</f>
        <v>91.871969478849451</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6.6069651741293535E-3</v>
      </c>
      <c r="F10" s="128">
        <f t="shared" si="2"/>
        <v>1.3280000000000001</v>
      </c>
      <c r="G10" s="122">
        <f t="shared" si="3"/>
        <v>7.0691983342916383E-3</v>
      </c>
      <c r="H10" s="128">
        <f t="shared" si="4"/>
        <v>2434.335</v>
      </c>
      <c r="I10" s="122">
        <f t="shared" si="5"/>
        <v>-0.13350583879134728</v>
      </c>
      <c r="J10" s="128">
        <f t="shared" ref="J10:J73" si="6">$E10/$G10*100</f>
        <v>93.461307233097983</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1.928855721393035E-2</v>
      </c>
      <c r="F11" s="128">
        <f t="shared" si="2"/>
        <v>3.8770000000000002</v>
      </c>
      <c r="G11" s="122">
        <f t="shared" si="3"/>
        <v>1.8556278640252298E-2</v>
      </c>
      <c r="H11" s="128">
        <f t="shared" si="4"/>
        <v>6390.0030000000006</v>
      </c>
      <c r="I11" s="122">
        <f t="shared" si="5"/>
        <v>2.8611076166376505E-2</v>
      </c>
      <c r="J11" s="128">
        <f t="shared" si="6"/>
        <v>103.94625769463062</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1.7223880597014928E-2</v>
      </c>
      <c r="F12" s="128">
        <f t="shared" si="2"/>
        <v>3.4620000000000002</v>
      </c>
      <c r="G12" s="122">
        <f t="shared" si="3"/>
        <v>2.0246307621719261E-2</v>
      </c>
      <c r="H12" s="128">
        <f t="shared" si="4"/>
        <v>6971.978000000001</v>
      </c>
      <c r="I12" s="122">
        <f t="shared" si="5"/>
        <v>-0.2386162102993534</v>
      </c>
      <c r="J12" s="128">
        <f t="shared" si="6"/>
        <v>85.071712426901883</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1.7641791044776124E-2</v>
      </c>
      <c r="F13" s="128">
        <f t="shared" si="2"/>
        <v>3.5460000000000007</v>
      </c>
      <c r="G13" s="122">
        <f t="shared" si="3"/>
        <v>1.9254357383885378E-2</v>
      </c>
      <c r="H13" s="128">
        <f t="shared" si="4"/>
        <v>6630.3920000000007</v>
      </c>
      <c r="I13" s="122">
        <f t="shared" si="5"/>
        <v>-0.18401983795535273</v>
      </c>
      <c r="J13" s="128">
        <f t="shared" si="6"/>
        <v>91.624927765915132</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1.7238805970149255E-2</v>
      </c>
      <c r="F14" s="128">
        <f t="shared" si="2"/>
        <v>3.4650000000000003</v>
      </c>
      <c r="G14" s="122">
        <f t="shared" si="3"/>
        <v>1.9234430447383249E-2</v>
      </c>
      <c r="H14" s="128">
        <f t="shared" si="4"/>
        <v>6623.5300000000007</v>
      </c>
      <c r="I14" s="122">
        <f t="shared" si="5"/>
        <v>-0.11842568066643078</v>
      </c>
      <c r="J14" s="128">
        <f t="shared" si="6"/>
        <v>89.624727996531405</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4.1393034825870654E-3</v>
      </c>
      <c r="F15" s="128">
        <f t="shared" si="2"/>
        <v>0.83200000000000007</v>
      </c>
      <c r="G15" s="122">
        <f t="shared" si="3"/>
        <v>5.0529710359567661E-3</v>
      </c>
      <c r="H15" s="128">
        <f t="shared" si="4"/>
        <v>1740.0309999999999</v>
      </c>
      <c r="I15" s="122">
        <f t="shared" si="5"/>
        <v>-0.21802075545817209</v>
      </c>
      <c r="J15" s="128">
        <f t="shared" si="6"/>
        <v>81.918211150072423</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3.8845771144278604E-2</v>
      </c>
      <c r="F16" s="128">
        <f t="shared" si="2"/>
        <v>7.8079999999999998</v>
      </c>
      <c r="G16" s="122">
        <f t="shared" si="3"/>
        <v>3.8942423292039098E-2</v>
      </c>
      <c r="H16" s="128">
        <f t="shared" si="4"/>
        <v>13410.135</v>
      </c>
      <c r="I16" s="122">
        <f t="shared" si="5"/>
        <v>-1.8662513632517128E-2</v>
      </c>
      <c r="J16" s="128">
        <f t="shared" si="6"/>
        <v>99.751807567198185</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7.2835820895522383E-3</v>
      </c>
      <c r="F17" s="128">
        <f t="shared" si="2"/>
        <v>1.464</v>
      </c>
      <c r="G17" s="122">
        <f t="shared" si="3"/>
        <v>8.80491523356507E-3</v>
      </c>
      <c r="H17" s="128">
        <f t="shared" si="4"/>
        <v>3032.0430000000001</v>
      </c>
      <c r="I17" s="122">
        <f t="shared" si="5"/>
        <v>-0.21497477329781578</v>
      </c>
      <c r="J17" s="128">
        <f t="shared" si="6"/>
        <v>82.72177410393023</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1.2815920398009951E-2</v>
      </c>
      <c r="F18" s="128">
        <f t="shared" si="2"/>
        <v>2.5760000000000001</v>
      </c>
      <c r="G18" s="122">
        <f t="shared" si="3"/>
        <v>1.434271020275411E-2</v>
      </c>
      <c r="H18" s="128">
        <f t="shared" si="4"/>
        <v>4939.027</v>
      </c>
      <c r="I18" s="122">
        <f t="shared" si="5"/>
        <v>-0.30297205243298153</v>
      </c>
      <c r="J18" s="128">
        <f t="shared" si="6"/>
        <v>89.354942105356201</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9.6567164179104485E-3</v>
      </c>
      <c r="F19" s="128">
        <f t="shared" si="2"/>
        <v>1.9410000000000001</v>
      </c>
      <c r="G19" s="122">
        <f t="shared" si="3"/>
        <v>1.0960927290784593E-2</v>
      </c>
      <c r="H19" s="128">
        <f t="shared" si="4"/>
        <v>3774.4830000000006</v>
      </c>
      <c r="I19" s="122">
        <f t="shared" si="5"/>
        <v>-0.39069487029381356</v>
      </c>
      <c r="J19" s="128">
        <f t="shared" si="6"/>
        <v>88.101272471986363</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0.1769502487562189</v>
      </c>
      <c r="F20" s="128">
        <f t="shared" si="2"/>
        <v>35.567</v>
      </c>
      <c r="G20" s="122">
        <f t="shared" si="3"/>
        <v>0.17472912782627387</v>
      </c>
      <c r="H20" s="128">
        <f t="shared" si="4"/>
        <v>60169.373000000014</v>
      </c>
      <c r="I20" s="122">
        <f t="shared" si="5"/>
        <v>3.6962834563630885E-2</v>
      </c>
      <c r="J20" s="128">
        <f t="shared" si="6"/>
        <v>101.27117954377556</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3.0049751243781094E-3</v>
      </c>
      <c r="F21" s="128">
        <f t="shared" si="2"/>
        <v>0.60399999999999998</v>
      </c>
      <c r="G21" s="122">
        <f t="shared" si="3"/>
        <v>3.046129318906487E-3</v>
      </c>
      <c r="H21" s="128">
        <f t="shared" si="4"/>
        <v>1048.9590000000001</v>
      </c>
      <c r="I21" s="122">
        <f t="shared" si="5"/>
        <v>-0.10877749151391061</v>
      </c>
      <c r="J21" s="128">
        <f t="shared" si="6"/>
        <v>98.648967584109286</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1.9487562189054727E-2</v>
      </c>
      <c r="F22" s="128">
        <f t="shared" si="2"/>
        <v>3.9169999999999998</v>
      </c>
      <c r="G22" s="122">
        <f t="shared" si="3"/>
        <v>2.6724092368988091E-2</v>
      </c>
      <c r="H22" s="128">
        <f t="shared" si="4"/>
        <v>9202.6550000000007</v>
      </c>
      <c r="I22" s="122">
        <f t="shared" si="5"/>
        <v>-0.25449200231058317</v>
      </c>
      <c r="J22" s="128">
        <f t="shared" si="6"/>
        <v>72.921324773106306</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8.9477611940298504E-2</v>
      </c>
      <c r="F23" s="128">
        <f t="shared" si="2"/>
        <v>17.984999999999999</v>
      </c>
      <c r="G23" s="122">
        <f t="shared" si="3"/>
        <v>8.9439841676394932E-2</v>
      </c>
      <c r="H23" s="128">
        <f t="shared" si="4"/>
        <v>30799.325000000004</v>
      </c>
      <c r="I23" s="122">
        <f t="shared" si="5"/>
        <v>-1.5951073306504769E-2</v>
      </c>
      <c r="J23" s="128">
        <f t="shared" si="6"/>
        <v>100.04222979736505</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2.2034825870646767E-2</v>
      </c>
      <c r="F24" s="128">
        <f t="shared" si="2"/>
        <v>4.4290000000000003</v>
      </c>
      <c r="G24" s="122">
        <f t="shared" si="3"/>
        <v>2.4920193519534912E-2</v>
      </c>
      <c r="H24" s="128">
        <f t="shared" si="4"/>
        <v>8581.4680000000026</v>
      </c>
      <c r="I24" s="122">
        <f t="shared" si="5"/>
        <v>-0.17372965909345686</v>
      </c>
      <c r="J24" s="128">
        <f t="shared" si="6"/>
        <v>88.421568048312665</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1.1099502487562191E-2</v>
      </c>
      <c r="F25" s="128">
        <f t="shared" si="2"/>
        <v>2.2310000000000003</v>
      </c>
      <c r="G25" s="122">
        <f t="shared" si="3"/>
        <v>1.0892370730460744E-2</v>
      </c>
      <c r="H25" s="128">
        <f t="shared" si="4"/>
        <v>3750.8750000000009</v>
      </c>
      <c r="I25" s="122">
        <f t="shared" si="5"/>
        <v>0.14417726754589022</v>
      </c>
      <c r="J25" s="128">
        <f t="shared" si="6"/>
        <v>101.90162235776825</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5.1243781094527366E-3</v>
      </c>
      <c r="F26" s="128">
        <f t="shared" si="2"/>
        <v>1.03</v>
      </c>
      <c r="G26" s="122">
        <f t="shared" si="3"/>
        <v>5.0388868561206659E-3</v>
      </c>
      <c r="H26" s="128">
        <f t="shared" si="4"/>
        <v>1735.1810000000003</v>
      </c>
      <c r="I26" s="122">
        <f t="shared" si="5"/>
        <v>0.14400862972189823</v>
      </c>
      <c r="J26" s="128">
        <f t="shared" si="6"/>
        <v>101.69662974726701</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1.0099502487562189E-3</v>
      </c>
      <c r="F27" s="128">
        <f t="shared" si="2"/>
        <v>0.20300000000000001</v>
      </c>
      <c r="G27" s="122">
        <f t="shared" si="3"/>
        <v>1.0219945521811604E-3</v>
      </c>
      <c r="H27" s="128">
        <f t="shared" si="4"/>
        <v>351.93200000000002</v>
      </c>
      <c r="I27" s="122">
        <f t="shared" si="5"/>
        <v>-7.0304585494861196E-2</v>
      </c>
      <c r="J27" s="128">
        <f t="shared" si="6"/>
        <v>98.821490447357434</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1.3278606965174126E-2</v>
      </c>
      <c r="F28" s="128">
        <f t="shared" si="2"/>
        <v>2.6689999999999996</v>
      </c>
      <c r="G28" s="122">
        <f t="shared" si="3"/>
        <v>1.1544662821830769E-2</v>
      </c>
      <c r="H28" s="128">
        <f t="shared" si="4"/>
        <v>3975.4969999999998</v>
      </c>
      <c r="I28" s="122">
        <f t="shared" si="5"/>
        <v>0.52168865672965081</v>
      </c>
      <c r="J28" s="128">
        <f t="shared" si="6"/>
        <v>115.01944379063629</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9.3184079601990061E-3</v>
      </c>
      <c r="F29" s="128">
        <f t="shared" si="2"/>
        <v>1.8730000000000002</v>
      </c>
      <c r="G29" s="122">
        <f t="shared" si="3"/>
        <v>7.5321816249368399E-3</v>
      </c>
      <c r="H29" s="128">
        <f t="shared" si="4"/>
        <v>2593.7670000000003</v>
      </c>
      <c r="I29" s="122">
        <f t="shared" si="5"/>
        <v>0.74023706187480531</v>
      </c>
      <c r="J29" s="128">
        <f t="shared" si="6"/>
        <v>123.71459457839539</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4.9751243781094529E-6</v>
      </c>
      <c r="F30" s="128">
        <f t="shared" si="2"/>
        <v>1E-3</v>
      </c>
      <c r="G30" s="122">
        <f t="shared" si="3"/>
        <v>1.0997276090580152E-5</v>
      </c>
      <c r="H30" s="128">
        <f t="shared" si="4"/>
        <v>3.7869999999999999</v>
      </c>
      <c r="I30" s="122">
        <f t="shared" si="5"/>
        <v>-7.0304585494861183E-2</v>
      </c>
      <c r="J30" s="128">
        <f t="shared" si="6"/>
        <v>45.239606036361636</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1.0636815920398009E-2</v>
      </c>
      <c r="F31" s="128">
        <f t="shared" si="2"/>
        <v>2.1379999999999999</v>
      </c>
      <c r="G31" s="122">
        <f t="shared" si="3"/>
        <v>9.5585117813438338E-3</v>
      </c>
      <c r="H31" s="128">
        <f t="shared" si="4"/>
        <v>3291.55</v>
      </c>
      <c r="I31" s="122">
        <f t="shared" si="5"/>
        <v>0.36097868483090717</v>
      </c>
      <c r="J31" s="128">
        <f t="shared" si="6"/>
        <v>111.28108814134427</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1.828855721393035E-2</v>
      </c>
      <c r="F32" s="128">
        <f t="shared" si="2"/>
        <v>3.6760000000000006</v>
      </c>
      <c r="G32" s="122">
        <f t="shared" si="3"/>
        <v>1.6170046869827332E-2</v>
      </c>
      <c r="H32" s="128">
        <f t="shared" si="4"/>
        <v>5568.2849999999999</v>
      </c>
      <c r="I32" s="122">
        <f t="shared" si="5"/>
        <v>0.51107854980312506</v>
      </c>
      <c r="J32" s="128">
        <f t="shared" si="6"/>
        <v>113.10144838266409</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8.0149253731343281E-3</v>
      </c>
      <c r="F33" s="128">
        <f t="shared" si="2"/>
        <v>1.611</v>
      </c>
      <c r="G33" s="122">
        <f t="shared" si="3"/>
        <v>7.9948280568478153E-3</v>
      </c>
      <c r="H33" s="128">
        <f t="shared" si="4"/>
        <v>2753.0830000000001</v>
      </c>
      <c r="I33" s="122">
        <f t="shared" si="5"/>
        <v>5.9918680819484307E-3</v>
      </c>
      <c r="J33" s="128">
        <f t="shared" si="6"/>
        <v>100.25137896829813</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4.9363184079601996E-2</v>
      </c>
      <c r="F34" s="128">
        <f t="shared" si="2"/>
        <v>9.9220000000000006</v>
      </c>
      <c r="G34" s="122">
        <f t="shared" si="3"/>
        <v>5.8360807647854854E-2</v>
      </c>
      <c r="H34" s="128">
        <f t="shared" si="4"/>
        <v>20097.011000000002</v>
      </c>
      <c r="I34" s="122">
        <f t="shared" si="5"/>
        <v>-0.31318174652540631</v>
      </c>
      <c r="J34" s="128">
        <f t="shared" si="6"/>
        <v>84.582763791509009</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1E-3</v>
      </c>
      <c r="F35" s="128">
        <f t="shared" si="2"/>
        <v>0.20100000000000001</v>
      </c>
      <c r="G35" s="122">
        <f t="shared" si="3"/>
        <v>1.0438990817695538E-3</v>
      </c>
      <c r="H35" s="128">
        <f t="shared" si="4"/>
        <v>359.47500000000002</v>
      </c>
      <c r="I35" s="122">
        <f t="shared" si="5"/>
        <v>-8.0291032298108508E-2</v>
      </c>
      <c r="J35" s="128">
        <f t="shared" si="6"/>
        <v>95.794700605049016</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0.20100000000000001</v>
      </c>
      <c r="G36" s="122">
        <f t="shared" si="3"/>
        <v>1E-3</v>
      </c>
      <c r="H36" s="128">
        <f t="shared" si="4"/>
        <v>344.358</v>
      </c>
      <c r="I36" s="122">
        <f t="shared" si="5"/>
        <v>-8.0291032298108578E-2</v>
      </c>
      <c r="J36" s="128">
        <f t="shared" si="6"/>
        <v>100</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3.7766169154228854E-2</v>
      </c>
      <c r="F37" s="128">
        <f t="shared" si="2"/>
        <v>7.5910000000000002</v>
      </c>
      <c r="G37" s="122">
        <f t="shared" si="3"/>
        <v>4.4351785060895925E-2</v>
      </c>
      <c r="H37" s="128">
        <f t="shared" si="4"/>
        <v>15272.892</v>
      </c>
      <c r="I37" s="122">
        <f t="shared" si="5"/>
        <v>-0.48887885408723575</v>
      </c>
      <c r="J37" s="128">
        <f t="shared" si="6"/>
        <v>85.1514073275182</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4.2646766169154235E-2</v>
      </c>
      <c r="F38" s="128">
        <f t="shared" si="2"/>
        <v>8.572000000000001</v>
      </c>
      <c r="G38" s="122">
        <f t="shared" si="3"/>
        <v>4.7773079179226276E-2</v>
      </c>
      <c r="H38" s="128">
        <f t="shared" si="4"/>
        <v>16451.042000000001</v>
      </c>
      <c r="I38" s="122">
        <f t="shared" si="5"/>
        <v>-0.33978438841839187</v>
      </c>
      <c r="J38" s="128">
        <f t="shared" si="6"/>
        <v>89.269452381664408</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2.0099502487562191E-3</v>
      </c>
      <c r="F39" s="128">
        <f t="shared" si="2"/>
        <v>0.40400000000000003</v>
      </c>
      <c r="G39" s="122">
        <f t="shared" si="3"/>
        <v>2.5975786826500325E-3</v>
      </c>
      <c r="H39" s="128">
        <f t="shared" si="4"/>
        <v>894.49699999999996</v>
      </c>
      <c r="I39" s="122">
        <f t="shared" si="5"/>
        <v>-0.24628752456045738</v>
      </c>
      <c r="J39" s="128">
        <f t="shared" si="6"/>
        <v>77.377838915188562</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2.1691542288557217E-3</v>
      </c>
      <c r="F40" s="128">
        <f t="shared" si="2"/>
        <v>0.43600000000000005</v>
      </c>
      <c r="G40" s="122">
        <f t="shared" si="3"/>
        <v>2.8797152962904888E-3</v>
      </c>
      <c r="H40" s="128">
        <f t="shared" si="4"/>
        <v>991.65300000000013</v>
      </c>
      <c r="I40" s="122">
        <f t="shared" si="5"/>
        <v>-0.34622241208297899</v>
      </c>
      <c r="J40" s="128">
        <f t="shared" si="6"/>
        <v>75.325301485529565</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2.9800995024875628E-3</v>
      </c>
      <c r="F41" s="128">
        <f t="shared" si="2"/>
        <v>0.59900000000000009</v>
      </c>
      <c r="G41" s="122">
        <f t="shared" si="3"/>
        <v>3.0277008229807351E-3</v>
      </c>
      <c r="H41" s="128">
        <f t="shared" si="4"/>
        <v>1042.6130000000001</v>
      </c>
      <c r="I41" s="122">
        <f t="shared" si="5"/>
        <v>-6.847424317368514E-2</v>
      </c>
      <c r="J41" s="128">
        <f t="shared" si="6"/>
        <v>98.427806336350315</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5.1840796019900501E-3</v>
      </c>
      <c r="F42" s="128">
        <f t="shared" si="2"/>
        <v>1.042</v>
      </c>
      <c r="G42" s="122">
        <f t="shared" si="3"/>
        <v>6.3439850388258738E-3</v>
      </c>
      <c r="H42" s="128">
        <f t="shared" si="4"/>
        <v>2184.6020000000003</v>
      </c>
      <c r="I42" s="122">
        <f t="shared" si="5"/>
        <v>-0.3618132671663612</v>
      </c>
      <c r="J42" s="128">
        <f t="shared" si="6"/>
        <v>81.716453778861748</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5.2288557213930357E-3</v>
      </c>
      <c r="F43" s="128">
        <f t="shared" si="2"/>
        <v>1.0510000000000002</v>
      </c>
      <c r="G43" s="122">
        <f t="shared" si="3"/>
        <v>5.7393962097584501E-3</v>
      </c>
      <c r="H43" s="128">
        <f t="shared" si="4"/>
        <v>1976.4070000000004</v>
      </c>
      <c r="I43" s="122">
        <f t="shared" si="5"/>
        <v>-0.3570411660662382</v>
      </c>
      <c r="J43" s="128">
        <f t="shared" si="6"/>
        <v>91.104630701442701</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0.10252736318407961</v>
      </c>
      <c r="F44" s="128">
        <f t="shared" si="2"/>
        <v>20.608000000000001</v>
      </c>
      <c r="G44" s="122">
        <f t="shared" si="3"/>
        <v>0.18653765557936797</v>
      </c>
      <c r="H44" s="128">
        <f t="shared" si="4"/>
        <v>64235.733999999997</v>
      </c>
      <c r="I44" s="122">
        <f t="shared" si="5"/>
        <v>-0.45872300399046784</v>
      </c>
      <c r="J44" s="128">
        <f t="shared" si="6"/>
        <v>54.963360006664338</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0.18724378109452733</v>
      </c>
      <c r="F45" s="128">
        <f t="shared" si="2"/>
        <v>37.635999999999996</v>
      </c>
      <c r="G45" s="122">
        <f t="shared" si="3"/>
        <v>0.2151952735234843</v>
      </c>
      <c r="H45" s="128">
        <f t="shared" si="4"/>
        <v>74104.214000000007</v>
      </c>
      <c r="I45" s="122">
        <f t="shared" si="5"/>
        <v>-0.19510139310522753</v>
      </c>
      <c r="J45" s="128">
        <f t="shared" si="6"/>
        <v>87.011102999013303</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0.30738805970149258</v>
      </c>
      <c r="F46" s="128">
        <f t="shared" si="2"/>
        <v>61.785000000000004</v>
      </c>
      <c r="G46" s="122">
        <f t="shared" si="3"/>
        <v>0.27938740787204014</v>
      </c>
      <c r="H46" s="128">
        <f t="shared" si="4"/>
        <v>96209.28899999999</v>
      </c>
      <c r="I46" s="122">
        <f t="shared" si="5"/>
        <v>0.38022798876768332</v>
      </c>
      <c r="J46" s="128">
        <f t="shared" si="6"/>
        <v>110.02215956786313</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0.32796517412935322</v>
      </c>
      <c r="F47" s="128">
        <f t="shared" si="2"/>
        <v>65.920999999999992</v>
      </c>
      <c r="G47" s="122">
        <f t="shared" si="3"/>
        <v>0.30211903600322926</v>
      </c>
      <c r="H47" s="128">
        <f t="shared" si="4"/>
        <v>104037.10700000002</v>
      </c>
      <c r="I47" s="122">
        <f t="shared" si="5"/>
        <v>0.28601411562169238</v>
      </c>
      <c r="J47" s="128">
        <f t="shared" si="6"/>
        <v>108.55495187196603</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0.40902985074626869</v>
      </c>
      <c r="F48" s="128">
        <f t="shared" si="2"/>
        <v>82.215000000000003</v>
      </c>
      <c r="G48" s="122">
        <f t="shared" si="3"/>
        <v>0.42035953281178312</v>
      </c>
      <c r="H48" s="128">
        <f t="shared" si="4"/>
        <v>144754.16800000001</v>
      </c>
      <c r="I48" s="122">
        <f t="shared" si="5"/>
        <v>-5.8589674578604011E-3</v>
      </c>
      <c r="J48" s="128">
        <f t="shared" si="6"/>
        <v>97.304763855423886</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3.3263681592039802E-2</v>
      </c>
      <c r="F49" s="128">
        <f t="shared" si="2"/>
        <v>6.6860000000000008</v>
      </c>
      <c r="G49" s="122">
        <f t="shared" si="3"/>
        <v>3.8788836036915075E-2</v>
      </c>
      <c r="H49" s="128">
        <f t="shared" si="4"/>
        <v>13357.246000000001</v>
      </c>
      <c r="I49" s="122">
        <f t="shared" si="5"/>
        <v>-0.17943482310619399</v>
      </c>
      <c r="J49" s="128">
        <f t="shared" si="6"/>
        <v>85.75581273019634</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9.7462686567164197E-3</v>
      </c>
      <c r="F50" s="128">
        <f t="shared" si="2"/>
        <v>1.9590000000000003</v>
      </c>
      <c r="G50" s="122">
        <f t="shared" si="3"/>
        <v>1.4211495013909942E-2</v>
      </c>
      <c r="H50" s="128">
        <f t="shared" si="4"/>
        <v>4893.8419999999996</v>
      </c>
      <c r="I50" s="122">
        <f t="shared" si="5"/>
        <v>-0.20477052160907169</v>
      </c>
      <c r="J50" s="128">
        <f t="shared" si="6"/>
        <v>68.580178560925191</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0.20405970149253733</v>
      </c>
      <c r="F51" s="128">
        <f t="shared" si="2"/>
        <v>41.016000000000005</v>
      </c>
      <c r="G51" s="122">
        <f t="shared" si="3"/>
        <v>0.20031148107492786</v>
      </c>
      <c r="H51" s="128">
        <f t="shared" si="4"/>
        <v>68978.861000000004</v>
      </c>
      <c r="I51" s="122">
        <f t="shared" si="5"/>
        <v>3.9015323841628473E-2</v>
      </c>
      <c r="J51" s="128">
        <f t="shared" si="6"/>
        <v>101.87119599810029</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0.13791542288557215</v>
      </c>
      <c r="F52" s="128">
        <f t="shared" si="2"/>
        <v>27.721</v>
      </c>
      <c r="G52" s="122">
        <f t="shared" si="3"/>
        <v>0.16209498254723281</v>
      </c>
      <c r="H52" s="128">
        <f t="shared" si="4"/>
        <v>55818.703999999998</v>
      </c>
      <c r="I52" s="122">
        <f t="shared" si="5"/>
        <v>-0.1928421076143417</v>
      </c>
      <c r="J52" s="128">
        <f t="shared" si="6"/>
        <v>85.083091850412458</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6.1631840796019889E-2</v>
      </c>
      <c r="F53" s="128">
        <f t="shared" si="2"/>
        <v>12.387999999999998</v>
      </c>
      <c r="G53" s="122">
        <f t="shared" si="3"/>
        <v>6.8823645740769782E-2</v>
      </c>
      <c r="H53" s="128">
        <f t="shared" si="4"/>
        <v>23699.972999999998</v>
      </c>
      <c r="I53" s="122">
        <f t="shared" si="5"/>
        <v>-8.6147515736056238E-2</v>
      </c>
      <c r="J53" s="128">
        <f t="shared" si="6"/>
        <v>89.550386546161107</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2.4388059701492541E-2</v>
      </c>
      <c r="F54" s="128">
        <f t="shared" si="2"/>
        <v>4.902000000000001</v>
      </c>
      <c r="G54" s="122">
        <f t="shared" si="3"/>
        <v>3.3393201261477885E-2</v>
      </c>
      <c r="H54" s="128">
        <f t="shared" si="4"/>
        <v>11499.216000000002</v>
      </c>
      <c r="I54" s="122">
        <f t="shared" si="5"/>
        <v>-0.26318346723344072</v>
      </c>
      <c r="J54" s="128">
        <f t="shared" si="6"/>
        <v>73.033009056326677</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0.16791542288557212</v>
      </c>
      <c r="F55" s="128">
        <f t="shared" si="2"/>
        <v>33.750999999999998</v>
      </c>
      <c r="G55" s="122">
        <f t="shared" si="3"/>
        <v>0.17084342457558702</v>
      </c>
      <c r="H55" s="128">
        <f t="shared" si="4"/>
        <v>58831.299999999996</v>
      </c>
      <c r="I55" s="122">
        <f t="shared" si="5"/>
        <v>-5.2823724967207226E-2</v>
      </c>
      <c r="J55" s="128">
        <f t="shared" si="6"/>
        <v>98.286149029563944</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0.16392537313432839</v>
      </c>
      <c r="F56" s="128">
        <f t="shared" si="2"/>
        <v>32.949000000000005</v>
      </c>
      <c r="G56" s="122">
        <f t="shared" si="3"/>
        <v>0.21211815900893838</v>
      </c>
      <c r="H56" s="128">
        <f t="shared" si="4"/>
        <v>73044.585000000006</v>
      </c>
      <c r="I56" s="122">
        <f t="shared" si="5"/>
        <v>-0.35594062385398911</v>
      </c>
      <c r="J56" s="128">
        <f t="shared" si="6"/>
        <v>77.280216790595844</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0.21604477611940298</v>
      </c>
      <c r="F57" s="128">
        <f t="shared" si="2"/>
        <v>43.424999999999997</v>
      </c>
      <c r="G57" s="122">
        <f t="shared" si="3"/>
        <v>0.25784976100453599</v>
      </c>
      <c r="H57" s="128">
        <f t="shared" si="4"/>
        <v>88792.627999999997</v>
      </c>
      <c r="I57" s="122">
        <f t="shared" si="5"/>
        <v>-0.28744201515480394</v>
      </c>
      <c r="J57" s="128">
        <f t="shared" si="6"/>
        <v>83.787076349317388</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0.24794527363184077</v>
      </c>
      <c r="F58" s="128">
        <f t="shared" si="2"/>
        <v>49.836999999999996</v>
      </c>
      <c r="G58" s="122">
        <f t="shared" si="3"/>
        <v>0.29780462774205912</v>
      </c>
      <c r="H58" s="128">
        <f t="shared" si="4"/>
        <v>102551.406</v>
      </c>
      <c r="I58" s="122">
        <f t="shared" si="5"/>
        <v>-0.32638691250528296</v>
      </c>
      <c r="J58" s="128">
        <f t="shared" si="6"/>
        <v>83.257696669037799</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8.9636815920398002E-2</v>
      </c>
      <c r="F59" s="128">
        <f t="shared" si="2"/>
        <v>18.016999999999999</v>
      </c>
      <c r="G59" s="122">
        <f t="shared" si="3"/>
        <v>0.11472561404120134</v>
      </c>
      <c r="H59" s="128">
        <f t="shared" si="4"/>
        <v>39506.683000000012</v>
      </c>
      <c r="I59" s="122">
        <f t="shared" si="5"/>
        <v>-0.29806118325879061</v>
      </c>
      <c r="J59" s="128">
        <f t="shared" si="6"/>
        <v>78.131476278877699</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7.2054726368159197E-2</v>
      </c>
      <c r="F60" s="128">
        <f t="shared" si="2"/>
        <v>14.482999999999999</v>
      </c>
      <c r="G60" s="122">
        <f t="shared" si="3"/>
        <v>9.9069352243885744E-2</v>
      </c>
      <c r="H60" s="128">
        <f t="shared" si="4"/>
        <v>34115.324000000008</v>
      </c>
      <c r="I60" s="122">
        <f t="shared" si="5"/>
        <v>-0.28597039767984966</v>
      </c>
      <c r="J60" s="128">
        <f t="shared" si="6"/>
        <v>72.731601384429354</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5.6597014925373133E-2</v>
      </c>
      <c r="F61" s="128">
        <f t="shared" si="2"/>
        <v>11.375999999999999</v>
      </c>
      <c r="G61" s="122">
        <f t="shared" si="3"/>
        <v>8.4653052927476644E-2</v>
      </c>
      <c r="H61" s="128">
        <f t="shared" si="4"/>
        <v>29150.956000000002</v>
      </c>
      <c r="I61" s="122">
        <f t="shared" si="5"/>
        <v>-0.45649901007328764</v>
      </c>
      <c r="J61" s="128">
        <f t="shared" si="6"/>
        <v>66.857618205288489</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3.6472636815920403E-2</v>
      </c>
      <c r="F62" s="128">
        <f t="shared" si="2"/>
        <v>7.3310000000000004</v>
      </c>
      <c r="G62" s="122">
        <f t="shared" si="3"/>
        <v>5.8125680251366316E-2</v>
      </c>
      <c r="H62" s="128">
        <f t="shared" si="4"/>
        <v>20016.043000000001</v>
      </c>
      <c r="I62" s="122">
        <f t="shared" si="5"/>
        <v>-0.43566036009044984</v>
      </c>
      <c r="J62" s="128">
        <f t="shared" si="6"/>
        <v>62.747888124824257</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7.1109452736318399E-2</v>
      </c>
      <c r="F63" s="128">
        <f t="shared" si="2"/>
        <v>14.292999999999999</v>
      </c>
      <c r="G63" s="122">
        <f t="shared" si="3"/>
        <v>0.10038879886629613</v>
      </c>
      <c r="H63" s="128">
        <f t="shared" si="4"/>
        <v>34569.686000000002</v>
      </c>
      <c r="I63" s="122">
        <f t="shared" si="5"/>
        <v>-0.33990385044221161</v>
      </c>
      <c r="J63" s="128">
        <f t="shared" si="6"/>
        <v>70.834050750050565</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0.13661691542288557</v>
      </c>
      <c r="F64" s="128">
        <f t="shared" si="2"/>
        <v>27.46</v>
      </c>
      <c r="G64" s="122">
        <f t="shared" si="3"/>
        <v>0.16148858455444623</v>
      </c>
      <c r="H64" s="128">
        <f t="shared" si="4"/>
        <v>55609.885999999991</v>
      </c>
      <c r="I64" s="122">
        <f t="shared" si="5"/>
        <v>-0.43350834193628501</v>
      </c>
      <c r="J64" s="128">
        <f t="shared" si="6"/>
        <v>84.598497039166801</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0.19337313432835818</v>
      </c>
      <c r="F65" s="128">
        <f t="shared" si="2"/>
        <v>38.867999999999995</v>
      </c>
      <c r="G65" s="122">
        <f t="shared" si="3"/>
        <v>0.23452032187432845</v>
      </c>
      <c r="H65" s="128">
        <f t="shared" si="4"/>
        <v>80758.948999999993</v>
      </c>
      <c r="I65" s="122">
        <f t="shared" si="5"/>
        <v>-0.37519013891713848</v>
      </c>
      <c r="J65" s="128">
        <f t="shared" si="6"/>
        <v>82.454745406660464</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6.1840796019900494E-2</v>
      </c>
      <c r="F66" s="128">
        <f t="shared" si="2"/>
        <v>12.43</v>
      </c>
      <c r="G66" s="122">
        <f t="shared" si="3"/>
        <v>8.5511563547238614E-2</v>
      </c>
      <c r="H66" s="128">
        <f t="shared" si="4"/>
        <v>29446.590999999997</v>
      </c>
      <c r="I66" s="122">
        <f t="shared" si="5"/>
        <v>-0.47656600745755295</v>
      </c>
      <c r="J66" s="128">
        <f t="shared" si="6"/>
        <v>72.318635579313408</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5.6507462686567166E-2</v>
      </c>
      <c r="F67" s="128">
        <f t="shared" si="2"/>
        <v>11.358000000000001</v>
      </c>
      <c r="G67" s="122">
        <f t="shared" si="3"/>
        <v>8.3262000592406737E-2</v>
      </c>
      <c r="H67" s="128">
        <f t="shared" si="4"/>
        <v>28671.936000000002</v>
      </c>
      <c r="I67" s="122">
        <f t="shared" si="5"/>
        <v>-0.38832442362115283</v>
      </c>
      <c r="J67" s="128">
        <f t="shared" si="6"/>
        <v>67.867048935310464</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9.8333333333333314E-2</v>
      </c>
      <c r="F68" s="128">
        <f t="shared" si="2"/>
        <v>19.764999999999997</v>
      </c>
      <c r="G68" s="122">
        <f t="shared" si="3"/>
        <v>0.12921515399671274</v>
      </c>
      <c r="H68" s="128">
        <f t="shared" si="4"/>
        <v>44496.272000000004</v>
      </c>
      <c r="I68" s="122">
        <f t="shared" si="5"/>
        <v>-0.28701672258090694</v>
      </c>
      <c r="J68" s="128">
        <f t="shared" si="6"/>
        <v>76.10046522549122</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0.10598009950248757</v>
      </c>
      <c r="F69" s="128">
        <f t="shared" si="2"/>
        <v>21.302000000000003</v>
      </c>
      <c r="G69" s="122">
        <f t="shared" si="3"/>
        <v>0.13210650543910699</v>
      </c>
      <c r="H69" s="128">
        <f t="shared" si="4"/>
        <v>45491.932000000001</v>
      </c>
      <c r="I69" s="122">
        <f t="shared" si="5"/>
        <v>-0.25620735960911584</v>
      </c>
      <c r="J69" s="128">
        <f t="shared" si="6"/>
        <v>80.223225306143547</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4.6099502487562199E-2</v>
      </c>
      <c r="F70" s="128">
        <f t="shared" si="2"/>
        <v>9.2660000000000018</v>
      </c>
      <c r="G70" s="122">
        <f t="shared" si="3"/>
        <v>5.6606615789381975E-2</v>
      </c>
      <c r="H70" s="128">
        <f t="shared" si="4"/>
        <v>19492.940999999999</v>
      </c>
      <c r="I70" s="122">
        <f t="shared" si="5"/>
        <v>-0.20276441261757161</v>
      </c>
      <c r="J70" s="128">
        <f t="shared" si="6"/>
        <v>81.438365188772408</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3.9283582089552238E-2</v>
      </c>
      <c r="F71" s="128">
        <f t="shared" si="2"/>
        <v>7.8959999999999999</v>
      </c>
      <c r="G71" s="122">
        <f t="shared" si="3"/>
        <v>4.5053894493521277E-2</v>
      </c>
      <c r="H71" s="128">
        <f t="shared" si="4"/>
        <v>15514.669</v>
      </c>
      <c r="I71" s="122">
        <f t="shared" si="5"/>
        <v>-0.19714522296532358</v>
      </c>
      <c r="J71" s="128">
        <f t="shared" si="6"/>
        <v>87.192422611104561</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2.73681592039801E-2</v>
      </c>
      <c r="F72" s="128">
        <f t="shared" si="2"/>
        <v>5.5010000000000003</v>
      </c>
      <c r="G72" s="122">
        <f t="shared" si="3"/>
        <v>3.2582242898379021E-2</v>
      </c>
      <c r="H72" s="128">
        <f t="shared" si="4"/>
        <v>11219.956000000002</v>
      </c>
      <c r="I72" s="122">
        <f t="shared" si="5"/>
        <v>-0.20962129967940366</v>
      </c>
      <c r="J72" s="128">
        <f t="shared" si="6"/>
        <v>83.997161550046869</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2.729353233830846E-2</v>
      </c>
      <c r="F73" s="128">
        <f t="shared" ref="F73:F136" si="8">SUMPRODUCT($K$2:$AI$2,$K73:$AI73)</f>
        <v>5.4860000000000007</v>
      </c>
      <c r="G73" s="122">
        <f t="shared" ref="G73:G136" si="9">SUMPRODUCT($K$3:$AI$3,$K73:$AI73)/$J$3</f>
        <v>3.1478400385645179E-2</v>
      </c>
      <c r="H73" s="128">
        <f t="shared" ref="H73:H136" si="10">SUMPRODUCT($K$3:$AI$3,$K73:$AI73)</f>
        <v>10839.839000000002</v>
      </c>
      <c r="I73" s="122">
        <f t="shared" ref="I73:I136" si="11">CORREL($K$4:$AI$4,$K73:$AI73)</f>
        <v>-0.20160762136957339</v>
      </c>
      <c r="J73" s="128">
        <f t="shared" si="6"/>
        <v>86.705588606576384</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1.1124378109452738E-2</v>
      </c>
      <c r="F74" s="128">
        <f t="shared" si="8"/>
        <v>2.2360000000000002</v>
      </c>
      <c r="G74" s="122">
        <f t="shared" si="9"/>
        <v>1.5219260188524732E-2</v>
      </c>
      <c r="H74" s="128">
        <f t="shared" si="10"/>
        <v>5240.8739999999998</v>
      </c>
      <c r="I74" s="122">
        <f t="shared" si="11"/>
        <v>-0.40816894340780441</v>
      </c>
      <c r="J74" s="128">
        <f t="shared" ref="J74:J137" si="12">$E74/$G74*100</f>
        <v>73.094079289349949</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3.9746268656716419E-2</v>
      </c>
      <c r="F75" s="128">
        <f t="shared" si="8"/>
        <v>7.9889999999999999</v>
      </c>
      <c r="G75" s="122">
        <f t="shared" si="9"/>
        <v>5.433733498277956E-2</v>
      </c>
      <c r="H75" s="128">
        <f t="shared" si="10"/>
        <v>18711.496000000003</v>
      </c>
      <c r="I75" s="122">
        <f t="shared" si="11"/>
        <v>-0.35047383098977403</v>
      </c>
      <c r="J75" s="128">
        <f t="shared" si="12"/>
        <v>73.147254404936675</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6.800995024875623E-3</v>
      </c>
      <c r="F76" s="128">
        <f t="shared" si="8"/>
        <v>1.3670000000000002</v>
      </c>
      <c r="G76" s="122">
        <f t="shared" si="9"/>
        <v>9.8013840247649243E-3</v>
      </c>
      <c r="H76" s="128">
        <f t="shared" si="10"/>
        <v>3375.1849999999999</v>
      </c>
      <c r="I76" s="122">
        <f t="shared" si="11"/>
        <v>-0.44993598244317057</v>
      </c>
      <c r="J76" s="128">
        <f t="shared" si="12"/>
        <v>69.388108941468985</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3.8452736318407954E-2</v>
      </c>
      <c r="F77" s="128">
        <f t="shared" si="8"/>
        <v>7.7289999999999992</v>
      </c>
      <c r="G77" s="122">
        <f t="shared" si="9"/>
        <v>5.1606203427828012E-2</v>
      </c>
      <c r="H77" s="128">
        <f t="shared" si="10"/>
        <v>17771.008999999998</v>
      </c>
      <c r="I77" s="122">
        <f t="shared" si="11"/>
        <v>-0.24388271230224642</v>
      </c>
      <c r="J77" s="128">
        <f t="shared" si="12"/>
        <v>74.511848894648168</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2.5587064676616915E-2</v>
      </c>
      <c r="F78" s="128">
        <f t="shared" si="8"/>
        <v>5.1429999999999998</v>
      </c>
      <c r="G78" s="122">
        <f t="shared" si="9"/>
        <v>3.6574315102306319E-2</v>
      </c>
      <c r="H78" s="128">
        <f t="shared" si="10"/>
        <v>12594.657999999999</v>
      </c>
      <c r="I78" s="122">
        <f t="shared" si="11"/>
        <v>-0.3209722231653937</v>
      </c>
      <c r="J78" s="128">
        <f t="shared" si="12"/>
        <v>69.959108202147675</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6.6223880597014936E-2</v>
      </c>
      <c r="F79" s="128">
        <f t="shared" si="8"/>
        <v>13.311000000000002</v>
      </c>
      <c r="G79" s="122">
        <f t="shared" si="9"/>
        <v>8.3982207470132825E-2</v>
      </c>
      <c r="H79" s="128">
        <f t="shared" si="10"/>
        <v>28919.945</v>
      </c>
      <c r="I79" s="122">
        <f t="shared" si="11"/>
        <v>-0.43660567994192118</v>
      </c>
      <c r="J79" s="128">
        <f t="shared" si="12"/>
        <v>78.854655756180975</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4.7805970149253731E-2</v>
      </c>
      <c r="F80" s="128">
        <f t="shared" si="8"/>
        <v>9.609</v>
      </c>
      <c r="G80" s="122">
        <f t="shared" si="9"/>
        <v>7.7028603952863012E-2</v>
      </c>
      <c r="H80" s="128">
        <f t="shared" si="10"/>
        <v>26525.416000000001</v>
      </c>
      <c r="I80" s="122">
        <f t="shared" si="11"/>
        <v>-0.41361040104135199</v>
      </c>
      <c r="J80" s="128">
        <f t="shared" si="12"/>
        <v>62.062620501999724</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0.28073134328358207</v>
      </c>
      <c r="F81" s="128">
        <f t="shared" si="8"/>
        <v>56.426999999999992</v>
      </c>
      <c r="G81" s="122">
        <f t="shared" si="9"/>
        <v>0.36675228686425176</v>
      </c>
      <c r="H81" s="128">
        <f t="shared" si="10"/>
        <v>126294.084</v>
      </c>
      <c r="I81" s="122">
        <f t="shared" si="11"/>
        <v>-0.4734631467658808</v>
      </c>
      <c r="J81" s="128">
        <f t="shared" si="12"/>
        <v>76.545219576910455</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0.14326368159203981</v>
      </c>
      <c r="F82" s="128">
        <f t="shared" si="8"/>
        <v>28.795999999999999</v>
      </c>
      <c r="G82" s="122">
        <f t="shared" si="9"/>
        <v>0.229505386835793</v>
      </c>
      <c r="H82" s="128">
        <f t="shared" si="10"/>
        <v>79032.016000000003</v>
      </c>
      <c r="I82" s="122">
        <f t="shared" si="11"/>
        <v>-0.5102755198853951</v>
      </c>
      <c r="J82" s="128">
        <f t="shared" si="12"/>
        <v>62.422796940510338</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7.8621890547263679E-2</v>
      </c>
      <c r="F83" s="128">
        <f t="shared" si="8"/>
        <v>15.802999999999999</v>
      </c>
      <c r="G83" s="122">
        <f t="shared" si="9"/>
        <v>0.13318458697053651</v>
      </c>
      <c r="H83" s="128">
        <f t="shared" si="10"/>
        <v>45863.178000000014</v>
      </c>
      <c r="I83" s="122">
        <f t="shared" si="11"/>
        <v>-0.43659778426355655</v>
      </c>
      <c r="J83" s="128">
        <f t="shared" si="12"/>
        <v>59.032274180988111</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1.6487562189054727E-2</v>
      </c>
      <c r="F84" s="128">
        <f t="shared" si="8"/>
        <v>3.3140000000000001</v>
      </c>
      <c r="G84" s="122">
        <f t="shared" si="9"/>
        <v>3.0152416961418051E-2</v>
      </c>
      <c r="H84" s="128">
        <f t="shared" si="10"/>
        <v>10383.225999999997</v>
      </c>
      <c r="I84" s="122">
        <f t="shared" si="11"/>
        <v>-0.37327969556099305</v>
      </c>
      <c r="J84" s="128">
        <f t="shared" si="12"/>
        <v>54.680731598238438</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0.10082587064676617</v>
      </c>
      <c r="F85" s="128">
        <f t="shared" si="8"/>
        <v>20.265999999999998</v>
      </c>
      <c r="G85" s="122">
        <f t="shared" si="9"/>
        <v>0.13266256337880927</v>
      </c>
      <c r="H85" s="128">
        <f t="shared" si="10"/>
        <v>45683.415000000001</v>
      </c>
      <c r="I85" s="122">
        <f t="shared" si="11"/>
        <v>-0.43512585700192302</v>
      </c>
      <c r="J85" s="128">
        <f t="shared" si="12"/>
        <v>76.001750666361303</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0.22584079601990054</v>
      </c>
      <c r="F86" s="128">
        <f t="shared" si="8"/>
        <v>45.394000000000005</v>
      </c>
      <c r="G86" s="122">
        <f t="shared" si="9"/>
        <v>0.29718134325324225</v>
      </c>
      <c r="H86" s="128">
        <f t="shared" si="10"/>
        <v>102336.773</v>
      </c>
      <c r="I86" s="122">
        <f t="shared" si="11"/>
        <v>-0.40206716273829768</v>
      </c>
      <c r="J86" s="128">
        <f t="shared" si="12"/>
        <v>75.994271224304597</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0.31204477611940301</v>
      </c>
      <c r="F87" s="128">
        <f t="shared" si="8"/>
        <v>62.721000000000004</v>
      </c>
      <c r="G87" s="122">
        <f t="shared" si="9"/>
        <v>0.38215443230591417</v>
      </c>
      <c r="H87" s="128">
        <f t="shared" si="10"/>
        <v>131597.93599999999</v>
      </c>
      <c r="I87" s="122">
        <f t="shared" si="11"/>
        <v>-0.4042592022627462</v>
      </c>
      <c r="J87" s="128">
        <f t="shared" si="12"/>
        <v>81.654103613696023</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0.32663184079601992</v>
      </c>
      <c r="F88" s="128">
        <f t="shared" si="8"/>
        <v>65.653000000000006</v>
      </c>
      <c r="G88" s="122">
        <f t="shared" si="9"/>
        <v>0.40501082303881425</v>
      </c>
      <c r="H88" s="128">
        <f t="shared" si="10"/>
        <v>139468.717</v>
      </c>
      <c r="I88" s="122">
        <f t="shared" si="11"/>
        <v>-0.51415387926071054</v>
      </c>
      <c r="J88" s="128">
        <f t="shared" si="12"/>
        <v>80.647682041009844</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4.1194029850746272E-3</v>
      </c>
      <c r="F89" s="128">
        <f t="shared" si="8"/>
        <v>0.82800000000000007</v>
      </c>
      <c r="G89" s="122">
        <f t="shared" si="9"/>
        <v>4.0021344066349558E-3</v>
      </c>
      <c r="H89" s="128">
        <f t="shared" si="10"/>
        <v>1378.1670000000001</v>
      </c>
      <c r="I89" s="122">
        <f t="shared" si="11"/>
        <v>0.16407233574752336</v>
      </c>
      <c r="J89" s="128">
        <f t="shared" si="12"/>
        <v>102.93015092759646</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2.4915422885572143E-2</v>
      </c>
      <c r="F90" s="128">
        <f t="shared" si="8"/>
        <v>5.0080000000000009</v>
      </c>
      <c r="G90" s="122">
        <f t="shared" si="9"/>
        <v>2.3858075026571182E-2</v>
      </c>
      <c r="H90" s="128">
        <f t="shared" si="10"/>
        <v>8215.7189999999991</v>
      </c>
      <c r="I90" s="122">
        <f t="shared" si="11"/>
        <v>0.24561421965330479</v>
      </c>
      <c r="J90" s="128">
        <f t="shared" si="12"/>
        <v>104.43182384925595</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2.4129353233830843E-2</v>
      </c>
      <c r="F91" s="128">
        <f t="shared" si="8"/>
        <v>4.8499999999999996</v>
      </c>
      <c r="G91" s="122">
        <f t="shared" si="9"/>
        <v>2.5000415265508572E-2</v>
      </c>
      <c r="H91" s="128">
        <f t="shared" si="10"/>
        <v>8609.0930000000008</v>
      </c>
      <c r="I91" s="122">
        <f t="shared" si="11"/>
        <v>-5.2636896090446895E-2</v>
      </c>
      <c r="J91" s="128">
        <f t="shared" si="12"/>
        <v>96.515809747850568</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1.2716417910447763E-2</v>
      </c>
      <c r="F92" s="128">
        <f t="shared" si="8"/>
        <v>2.5560000000000005</v>
      </c>
      <c r="G92" s="122">
        <f t="shared" si="9"/>
        <v>1.3118565562583128E-2</v>
      </c>
      <c r="H92" s="128">
        <f t="shared" si="10"/>
        <v>4517.4830000000011</v>
      </c>
      <c r="I92" s="122">
        <f t="shared" si="11"/>
        <v>-8.1219079061249422E-2</v>
      </c>
      <c r="J92" s="128">
        <f t="shared" si="12"/>
        <v>96.934515056414611</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0.93455223880597016</v>
      </c>
      <c r="F93" s="128">
        <f t="shared" si="8"/>
        <v>187.845</v>
      </c>
      <c r="G93" s="122">
        <f t="shared" si="9"/>
        <v>0.93446235313249582</v>
      </c>
      <c r="H93" s="128">
        <f t="shared" si="10"/>
        <v>321789.587</v>
      </c>
      <c r="I93" s="122">
        <f t="shared" si="11"/>
        <v>-4.5876426070247237E-2</v>
      </c>
      <c r="J93" s="128">
        <f t="shared" si="12"/>
        <v>100.00961897214724</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0.95167164179104469</v>
      </c>
      <c r="F94" s="128">
        <f t="shared" si="8"/>
        <v>191.28599999999997</v>
      </c>
      <c r="G94" s="122">
        <f t="shared" si="9"/>
        <v>0.95247506664575809</v>
      </c>
      <c r="H94" s="128">
        <f t="shared" si="10"/>
        <v>327992.40899999999</v>
      </c>
      <c r="I94" s="122">
        <f t="shared" si="11"/>
        <v>-8.4851607029354653E-2</v>
      </c>
      <c r="J94" s="128">
        <f t="shared" si="12"/>
        <v>99.915648725846154</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1.6208955223880599E-2</v>
      </c>
      <c r="F95" s="128">
        <f t="shared" si="8"/>
        <v>3.258</v>
      </c>
      <c r="G95" s="122">
        <f t="shared" si="9"/>
        <v>1.553200157975131E-2</v>
      </c>
      <c r="H95" s="128">
        <f t="shared" si="10"/>
        <v>5348.5690000000013</v>
      </c>
      <c r="I95" s="122">
        <f t="shared" si="11"/>
        <v>0.14436579999641896</v>
      </c>
      <c r="J95" s="128">
        <f t="shared" si="12"/>
        <v>104.35844434249748</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1.4288557213930348E-2</v>
      </c>
      <c r="F96" s="128">
        <f t="shared" si="8"/>
        <v>2.8719999999999999</v>
      </c>
      <c r="G96" s="122">
        <f t="shared" si="9"/>
        <v>1.4419287485698023E-2</v>
      </c>
      <c r="H96" s="128">
        <f t="shared" si="10"/>
        <v>4965.3969999999999</v>
      </c>
      <c r="I96" s="122">
        <f t="shared" si="11"/>
        <v>-1.8139202947763101E-2</v>
      </c>
      <c r="J96" s="128">
        <f t="shared" si="12"/>
        <v>99.093365245007135</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1.2293532338308459E-2</v>
      </c>
      <c r="F97" s="128">
        <f t="shared" si="8"/>
        <v>2.4710000000000001</v>
      </c>
      <c r="G97" s="122">
        <f t="shared" si="9"/>
        <v>1.208347127117709E-2</v>
      </c>
      <c r="H97" s="128">
        <f t="shared" si="10"/>
        <v>4161.04</v>
      </c>
      <c r="I97" s="122">
        <f t="shared" si="11"/>
        <v>5.774680204767671E-2</v>
      </c>
      <c r="J97" s="128">
        <f t="shared" si="12"/>
        <v>101.73841657266512</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4.0895522388059704E-3</v>
      </c>
      <c r="F98" s="128">
        <f t="shared" si="8"/>
        <v>0.82200000000000006</v>
      </c>
      <c r="G98" s="122">
        <f t="shared" si="9"/>
        <v>4.0144645978894061E-3</v>
      </c>
      <c r="H98" s="128">
        <f t="shared" si="10"/>
        <v>1382.413</v>
      </c>
      <c r="I98" s="122">
        <f t="shared" si="11"/>
        <v>7.0775849139662797E-2</v>
      </c>
      <c r="J98" s="128">
        <f t="shared" si="12"/>
        <v>101.87042727829862</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1.5472636815920401E-3</v>
      </c>
      <c r="F99" s="128">
        <f t="shared" si="8"/>
        <v>0.31100000000000005</v>
      </c>
      <c r="G99" s="122">
        <f t="shared" si="9"/>
        <v>1.8106911992751729E-3</v>
      </c>
      <c r="H99" s="128">
        <f t="shared" si="10"/>
        <v>623.52599999999995</v>
      </c>
      <c r="I99" s="122">
        <f t="shared" si="11"/>
        <v>-0.54042504404656366</v>
      </c>
      <c r="J99" s="128">
        <f t="shared" si="12"/>
        <v>85.451549232216735</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0.96453233830845786</v>
      </c>
      <c r="F100" s="128">
        <f t="shared" si="8"/>
        <v>193.87100000000004</v>
      </c>
      <c r="G100" s="122">
        <f t="shared" si="9"/>
        <v>0.96633059200018601</v>
      </c>
      <c r="H100" s="128">
        <f t="shared" si="10"/>
        <v>332763.67000000004</v>
      </c>
      <c r="I100" s="122">
        <f t="shared" si="11"/>
        <v>-0.27921612784438465</v>
      </c>
      <c r="J100" s="128">
        <f t="shared" si="12"/>
        <v>99.813909059009916</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2.5985074626865671E-2</v>
      </c>
      <c r="F101" s="128">
        <f t="shared" si="8"/>
        <v>5.2229999999999999</v>
      </c>
      <c r="G101" s="122">
        <f t="shared" si="9"/>
        <v>2.451231857543603E-2</v>
      </c>
      <c r="H101" s="128">
        <f t="shared" si="10"/>
        <v>8441.0130000000008</v>
      </c>
      <c r="I101" s="122">
        <f t="shared" si="11"/>
        <v>0.26703401404824506</v>
      </c>
      <c r="J101" s="128">
        <f t="shared" si="12"/>
        <v>106.00822825836435</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6.412935323383084E-3</v>
      </c>
      <c r="F102" s="128">
        <f t="shared" si="8"/>
        <v>1.2889999999999999</v>
      </c>
      <c r="G102" s="122">
        <f t="shared" si="9"/>
        <v>5.9528136416171556E-3</v>
      </c>
      <c r="H102" s="128">
        <f t="shared" si="10"/>
        <v>2049.8990000000003</v>
      </c>
      <c r="I102" s="122">
        <f t="shared" si="11"/>
        <v>0.29951107965385981</v>
      </c>
      <c r="J102" s="128">
        <f t="shared" si="12"/>
        <v>107.72948238374435</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1.9701492537313433E-3</v>
      </c>
      <c r="F103" s="128">
        <f t="shared" si="8"/>
        <v>0.39600000000000002</v>
      </c>
      <c r="G103" s="122">
        <f t="shared" si="9"/>
        <v>1.8306123278680911E-3</v>
      </c>
      <c r="H103" s="128">
        <f t="shared" si="10"/>
        <v>630.38600000000008</v>
      </c>
      <c r="I103" s="122">
        <f t="shared" si="11"/>
        <v>0.16731802123800465</v>
      </c>
      <c r="J103" s="128">
        <f t="shared" si="12"/>
        <v>107.62241812419975</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0.20100000000000001</v>
      </c>
      <c r="G104" s="122">
        <f t="shared" si="9"/>
        <v>1.0003078191881704E-3</v>
      </c>
      <c r="H104" s="128">
        <f t="shared" si="10"/>
        <v>344.464</v>
      </c>
      <c r="I104" s="122">
        <f t="shared" si="11"/>
        <v>-8.0291032298108508E-2</v>
      </c>
      <c r="J104" s="128">
        <f t="shared" si="12"/>
        <v>99.969227553532448</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0.15234328358208957</v>
      </c>
      <c r="F107" s="128">
        <f t="shared" si="8"/>
        <v>30.621000000000002</v>
      </c>
      <c r="G107" s="122">
        <f t="shared" si="9"/>
        <v>0.17124168742994203</v>
      </c>
      <c r="H107" s="128">
        <f t="shared" si="10"/>
        <v>58968.444999999978</v>
      </c>
      <c r="I107" s="122">
        <f t="shared" si="11"/>
        <v>-0.3989229621129825</v>
      </c>
      <c r="J107" s="128">
        <f t="shared" si="12"/>
        <v>88.96390001086381</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0.13147263681592039</v>
      </c>
      <c r="F108" s="128">
        <f t="shared" si="8"/>
        <v>26.425999999999998</v>
      </c>
      <c r="G108" s="122">
        <f t="shared" si="9"/>
        <v>0.14742097468332377</v>
      </c>
      <c r="H108" s="128">
        <f t="shared" si="10"/>
        <v>50765.592000000004</v>
      </c>
      <c r="I108" s="122">
        <f t="shared" si="11"/>
        <v>-0.40512107963824273</v>
      </c>
      <c r="J108" s="128">
        <f t="shared" si="12"/>
        <v>89.181771520869319</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0.13102487562189055</v>
      </c>
      <c r="F109" s="128">
        <f t="shared" si="8"/>
        <v>26.336000000000002</v>
      </c>
      <c r="G109" s="122">
        <f t="shared" si="9"/>
        <v>0.14819008125264987</v>
      </c>
      <c r="H109" s="128">
        <f t="shared" si="10"/>
        <v>51030.44</v>
      </c>
      <c r="I109" s="122">
        <f t="shared" si="11"/>
        <v>-0.3445988362031247</v>
      </c>
      <c r="J109" s="128">
        <f t="shared" si="12"/>
        <v>88.416764816064656</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9.0990049751243765E-2</v>
      </c>
      <c r="F110" s="128">
        <f t="shared" si="8"/>
        <v>18.288999999999998</v>
      </c>
      <c r="G110" s="122">
        <f t="shared" si="9"/>
        <v>9.978320236498063E-2</v>
      </c>
      <c r="H110" s="128">
        <f t="shared" si="10"/>
        <v>34361.144</v>
      </c>
      <c r="I110" s="122">
        <f t="shared" si="11"/>
        <v>-0.32307485801469721</v>
      </c>
      <c r="J110" s="128">
        <f t="shared" si="12"/>
        <v>91.187742620672935</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0.20117412935323378</v>
      </c>
      <c r="F111" s="128">
        <f t="shared" si="8"/>
        <v>40.435999999999993</v>
      </c>
      <c r="G111" s="122">
        <f t="shared" si="9"/>
        <v>0.21484821319673128</v>
      </c>
      <c r="H111" s="128">
        <f t="shared" si="10"/>
        <v>73984.700999999986</v>
      </c>
      <c r="I111" s="122">
        <f t="shared" si="11"/>
        <v>-0.44846214526924272</v>
      </c>
      <c r="J111" s="128">
        <f t="shared" si="12"/>
        <v>93.635467737878514</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0.12359701492537316</v>
      </c>
      <c r="F112" s="128">
        <f t="shared" si="8"/>
        <v>24.843000000000004</v>
      </c>
      <c r="G112" s="122">
        <f t="shared" si="9"/>
        <v>0.1405233303712996</v>
      </c>
      <c r="H112" s="128">
        <f t="shared" si="10"/>
        <v>48390.332999999991</v>
      </c>
      <c r="I112" s="122">
        <f t="shared" si="11"/>
        <v>-0.45722493716273993</v>
      </c>
      <c r="J112" s="128">
        <f t="shared" si="12"/>
        <v>87.954800529419089</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0.1551243781094527</v>
      </c>
      <c r="F113" s="128">
        <f t="shared" si="8"/>
        <v>31.179999999999996</v>
      </c>
      <c r="G113" s="122">
        <f t="shared" si="9"/>
        <v>0.1724004321084453</v>
      </c>
      <c r="H113" s="128">
        <f t="shared" si="10"/>
        <v>59367.468000000008</v>
      </c>
      <c r="I113" s="122">
        <f t="shared" si="11"/>
        <v>-0.36886814546050584</v>
      </c>
      <c r="J113" s="128">
        <f t="shared" si="12"/>
        <v>89.979112124193861</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9.313930348258706E-2</v>
      </c>
      <c r="F114" s="128">
        <f t="shared" si="8"/>
        <v>18.721</v>
      </c>
      <c r="G114" s="122">
        <f t="shared" si="9"/>
        <v>0.10936453632556818</v>
      </c>
      <c r="H114" s="128">
        <f t="shared" si="10"/>
        <v>37660.553000000007</v>
      </c>
      <c r="I114" s="122">
        <f t="shared" si="11"/>
        <v>-0.38070041560007062</v>
      </c>
      <c r="J114" s="128">
        <f t="shared" si="12"/>
        <v>85.164082079880004</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0.18434825870646765</v>
      </c>
      <c r="F115" s="128">
        <f t="shared" si="8"/>
        <v>37.053999999999995</v>
      </c>
      <c r="G115" s="122">
        <f t="shared" si="9"/>
        <v>0.2003905818944238</v>
      </c>
      <c r="H115" s="128">
        <f t="shared" si="10"/>
        <v>69006.099999999991</v>
      </c>
      <c r="I115" s="122">
        <f t="shared" si="11"/>
        <v>-0.41498792733770362</v>
      </c>
      <c r="J115" s="128">
        <f t="shared" si="12"/>
        <v>91.994472476551778</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0.1488407960199005</v>
      </c>
      <c r="F116" s="128">
        <f t="shared" si="8"/>
        <v>29.917000000000002</v>
      </c>
      <c r="G116" s="122">
        <f t="shared" si="9"/>
        <v>0.16949908235034469</v>
      </c>
      <c r="H116" s="128">
        <f t="shared" si="10"/>
        <v>58368.364999999998</v>
      </c>
      <c r="I116" s="122">
        <f t="shared" si="11"/>
        <v>-0.50300242064467926</v>
      </c>
      <c r="J116" s="128">
        <f t="shared" si="12"/>
        <v>87.812154470698118</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7.7154228855721402E-2</v>
      </c>
      <c r="F117" s="128">
        <f t="shared" si="8"/>
        <v>15.508000000000001</v>
      </c>
      <c r="G117" s="122">
        <f t="shared" si="9"/>
        <v>9.5531618257743381E-2</v>
      </c>
      <c r="H117" s="128">
        <f t="shared" si="10"/>
        <v>32897.076999999997</v>
      </c>
      <c r="I117" s="122">
        <f t="shared" si="11"/>
        <v>-0.44619378195311943</v>
      </c>
      <c r="J117" s="128">
        <f t="shared" si="12"/>
        <v>80.763029311991801</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0.13584079601990051</v>
      </c>
      <c r="F118" s="128">
        <f t="shared" si="8"/>
        <v>27.304000000000002</v>
      </c>
      <c r="G118" s="122">
        <f t="shared" si="9"/>
        <v>0.14893117337189785</v>
      </c>
      <c r="H118" s="128">
        <f t="shared" si="10"/>
        <v>51285.640999999996</v>
      </c>
      <c r="I118" s="122">
        <f t="shared" si="11"/>
        <v>-0.37165770643112001</v>
      </c>
      <c r="J118" s="128">
        <f t="shared" si="12"/>
        <v>91.210451743833914</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6.2726368159203974E-2</v>
      </c>
      <c r="F119" s="128">
        <f t="shared" si="8"/>
        <v>12.607999999999999</v>
      </c>
      <c r="G119" s="122">
        <f t="shared" si="9"/>
        <v>8.0028391964176826E-2</v>
      </c>
      <c r="H119" s="128">
        <f t="shared" si="10"/>
        <v>27558.417000000001</v>
      </c>
      <c r="I119" s="122">
        <f t="shared" si="11"/>
        <v>-0.55373694181340682</v>
      </c>
      <c r="J119" s="128">
        <f t="shared" si="12"/>
        <v>78.380143121309032</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0.31459701492537312</v>
      </c>
      <c r="F120" s="128">
        <f t="shared" si="8"/>
        <v>63.234000000000002</v>
      </c>
      <c r="G120" s="122">
        <f t="shared" si="9"/>
        <v>0.36476834282926485</v>
      </c>
      <c r="H120" s="128">
        <f t="shared" si="10"/>
        <v>125610.89699999998</v>
      </c>
      <c r="I120" s="122">
        <f t="shared" si="11"/>
        <v>-0.68514178610708021</v>
      </c>
      <c r="J120" s="128">
        <f t="shared" si="12"/>
        <v>86.245701171667974</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0.12575621890547267</v>
      </c>
      <c r="F121" s="128">
        <f t="shared" si="8"/>
        <v>25.277000000000005</v>
      </c>
      <c r="G121" s="122">
        <f t="shared" si="9"/>
        <v>0.14830481069119927</v>
      </c>
      <c r="H121" s="128">
        <f t="shared" si="10"/>
        <v>51069.948000000004</v>
      </c>
      <c r="I121" s="122">
        <f t="shared" si="11"/>
        <v>-0.53318244198787323</v>
      </c>
      <c r="J121" s="128">
        <f t="shared" si="12"/>
        <v>84.795778585579839</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0.23098507462686568</v>
      </c>
      <c r="F122" s="128">
        <f t="shared" si="8"/>
        <v>46.428000000000004</v>
      </c>
      <c r="G122" s="122">
        <f t="shared" si="9"/>
        <v>0.2643738957712613</v>
      </c>
      <c r="H122" s="128">
        <f t="shared" si="10"/>
        <v>91039.266000000003</v>
      </c>
      <c r="I122" s="122">
        <f t="shared" si="11"/>
        <v>-0.62203627588410615</v>
      </c>
      <c r="J122" s="128">
        <f t="shared" si="12"/>
        <v>87.370605918942942</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0.70324378109452734</v>
      </c>
      <c r="F123" s="128">
        <f t="shared" si="8"/>
        <v>141.352</v>
      </c>
      <c r="G123" s="122">
        <f t="shared" si="9"/>
        <v>0.63960772219608653</v>
      </c>
      <c r="H123" s="128">
        <f t="shared" si="10"/>
        <v>220254.03599999996</v>
      </c>
      <c r="I123" s="122">
        <f t="shared" si="11"/>
        <v>0.5922896877441598</v>
      </c>
      <c r="J123" s="128">
        <f t="shared" si="12"/>
        <v>109.94923242639207</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0.44973134328358211</v>
      </c>
      <c r="F124" s="128">
        <f t="shared" si="8"/>
        <v>90.396000000000001</v>
      </c>
      <c r="G124" s="122">
        <f t="shared" si="9"/>
        <v>0.39689604713699123</v>
      </c>
      <c r="H124" s="128">
        <f t="shared" si="10"/>
        <v>136674.32900000003</v>
      </c>
      <c r="I124" s="122">
        <f t="shared" si="11"/>
        <v>0.64766068678170963</v>
      </c>
      <c r="J124" s="128">
        <f t="shared" si="12"/>
        <v>113.31212455445656</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0.68422388059701489</v>
      </c>
      <c r="F125" s="128">
        <f t="shared" si="8"/>
        <v>137.529</v>
      </c>
      <c r="G125" s="122">
        <f t="shared" si="9"/>
        <v>0.64514814814814814</v>
      </c>
      <c r="H125" s="128">
        <f t="shared" si="10"/>
        <v>222161.92599999998</v>
      </c>
      <c r="I125" s="122">
        <f t="shared" si="11"/>
        <v>0.5197057834786214</v>
      </c>
      <c r="J125" s="128">
        <f t="shared" si="12"/>
        <v>106.05686191009474</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0.5368507462686567</v>
      </c>
      <c r="F126" s="128">
        <f t="shared" si="8"/>
        <v>107.907</v>
      </c>
      <c r="G126" s="122">
        <f t="shared" si="9"/>
        <v>0.48599894005656907</v>
      </c>
      <c r="H126" s="128">
        <f t="shared" si="10"/>
        <v>167357.62300000002</v>
      </c>
      <c r="I126" s="122">
        <f t="shared" si="11"/>
        <v>0.61403044357274239</v>
      </c>
      <c r="J126" s="128">
        <f t="shared" si="12"/>
        <v>110.46335743163731</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7.9507462686567165E-2</v>
      </c>
      <c r="F127" s="128">
        <f t="shared" si="8"/>
        <v>15.981</v>
      </c>
      <c r="G127" s="122">
        <f t="shared" si="9"/>
        <v>6.5118896613408139E-2</v>
      </c>
      <c r="H127" s="128">
        <f t="shared" si="10"/>
        <v>22424.213</v>
      </c>
      <c r="I127" s="122">
        <f t="shared" si="11"/>
        <v>7.7735192962914784E-2</v>
      </c>
      <c r="J127" s="128">
        <f t="shared" si="12"/>
        <v>122.09583826117284</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5.5656716417910444E-2</v>
      </c>
      <c r="F128" s="128">
        <f t="shared" si="8"/>
        <v>11.186999999999999</v>
      </c>
      <c r="G128" s="122">
        <f t="shared" si="9"/>
        <v>4.3823480215357265E-2</v>
      </c>
      <c r="H128" s="128">
        <f t="shared" si="10"/>
        <v>15090.965999999997</v>
      </c>
      <c r="I128" s="122">
        <f t="shared" si="11"/>
        <v>0.59943637749779177</v>
      </c>
      <c r="J128" s="128">
        <f t="shared" si="12"/>
        <v>127.00204580832539</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8.3218905472636814E-2</v>
      </c>
      <c r="F129" s="128">
        <f t="shared" si="8"/>
        <v>16.727</v>
      </c>
      <c r="G129" s="122">
        <f t="shared" si="9"/>
        <v>6.3866467455380743E-2</v>
      </c>
      <c r="H129" s="128">
        <f t="shared" si="10"/>
        <v>21992.929</v>
      </c>
      <c r="I129" s="122">
        <f t="shared" si="11"/>
        <v>0.77017404037109449</v>
      </c>
      <c r="J129" s="128">
        <f t="shared" si="12"/>
        <v>130.30140665095706</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6.9532338308457703E-2</v>
      </c>
      <c r="F130" s="128">
        <f t="shared" si="8"/>
        <v>13.975999999999999</v>
      </c>
      <c r="G130" s="122">
        <f t="shared" si="9"/>
        <v>0.10414213986606963</v>
      </c>
      <c r="H130" s="128">
        <f t="shared" si="10"/>
        <v>35862.179000000004</v>
      </c>
      <c r="I130" s="122">
        <f t="shared" si="11"/>
        <v>-0.43025633768157673</v>
      </c>
      <c r="J130" s="128">
        <f t="shared" si="12"/>
        <v>66.766765497500515</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0.11640298507462686</v>
      </c>
      <c r="F131" s="128">
        <f t="shared" si="8"/>
        <v>23.396999999999998</v>
      </c>
      <c r="G131" s="122">
        <f t="shared" si="9"/>
        <v>0.10852411443904308</v>
      </c>
      <c r="H131" s="128">
        <f t="shared" si="10"/>
        <v>37371.146999999997</v>
      </c>
      <c r="I131" s="122">
        <f t="shared" si="11"/>
        <v>0.20388119249214784</v>
      </c>
      <c r="J131" s="128">
        <f t="shared" si="12"/>
        <v>107.26001836210261</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0.92019900497512441</v>
      </c>
      <c r="F132" s="128">
        <f t="shared" si="8"/>
        <v>184.96</v>
      </c>
      <c r="G132" s="122">
        <f t="shared" si="9"/>
        <v>0.93486268650648452</v>
      </c>
      <c r="H132" s="128">
        <f t="shared" si="10"/>
        <v>321927.44500000001</v>
      </c>
      <c r="I132" s="122">
        <f t="shared" si="11"/>
        <v>-8.0206021871311484E-2</v>
      </c>
      <c r="J132" s="128">
        <f t="shared" si="12"/>
        <v>98.431461460275287</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0.94434328358208952</v>
      </c>
      <c r="F133" s="128">
        <f t="shared" si="8"/>
        <v>189.81299999999999</v>
      </c>
      <c r="G133" s="122">
        <f t="shared" si="9"/>
        <v>0.95618627707211667</v>
      </c>
      <c r="H133" s="128">
        <f t="shared" si="10"/>
        <v>329270.39399999997</v>
      </c>
      <c r="I133" s="122">
        <f t="shared" si="11"/>
        <v>-0.59764687102717529</v>
      </c>
      <c r="J133" s="128">
        <f t="shared" si="12"/>
        <v>98.761434484681061</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0.91567164179104488</v>
      </c>
      <c r="F134" s="128">
        <f t="shared" si="8"/>
        <v>184.05</v>
      </c>
      <c r="G134" s="122">
        <f t="shared" si="9"/>
        <v>0.93580660533514548</v>
      </c>
      <c r="H134" s="128">
        <f t="shared" si="10"/>
        <v>322252.49100000004</v>
      </c>
      <c r="I134" s="122">
        <f t="shared" si="11"/>
        <v>-0.76467181025667974</v>
      </c>
      <c r="J134" s="128">
        <f t="shared" si="12"/>
        <v>97.848384118117053</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0.93090049751243775</v>
      </c>
      <c r="F135" s="128">
        <f t="shared" si="8"/>
        <v>187.11099999999999</v>
      </c>
      <c r="G135" s="122">
        <f t="shared" si="9"/>
        <v>0.89577962178895221</v>
      </c>
      <c r="H135" s="128">
        <f t="shared" si="10"/>
        <v>308468.87900000002</v>
      </c>
      <c r="I135" s="122">
        <f t="shared" si="11"/>
        <v>0.42950163006923364</v>
      </c>
      <c r="J135" s="128">
        <f t="shared" si="12"/>
        <v>103.92070492219348</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0.88359701492537301</v>
      </c>
      <c r="F136" s="128">
        <f t="shared" si="8"/>
        <v>177.60299999999998</v>
      </c>
      <c r="G136" s="122">
        <f t="shared" si="9"/>
        <v>0.89147557774176867</v>
      </c>
      <c r="H136" s="128">
        <f t="shared" si="10"/>
        <v>306986.74699999997</v>
      </c>
      <c r="I136" s="122">
        <f t="shared" si="11"/>
        <v>-0.19896800265387385</v>
      </c>
      <c r="J136" s="128">
        <f t="shared" si="12"/>
        <v>99.116233465828302</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0.12475621890547262</v>
      </c>
      <c r="F137" s="128">
        <f t="shared" ref="F137:F200" si="14">SUMPRODUCT($K$2:$AI$2,$K137:$AI137)</f>
        <v>25.075999999999997</v>
      </c>
      <c r="G137" s="122">
        <f t="shared" ref="G137:G200" si="15">SUMPRODUCT($K$3:$AI$3,$K137:$AI137)/$J$3</f>
        <v>0.18608291661584747</v>
      </c>
      <c r="H137" s="128">
        <f t="shared" ref="H137:H200" si="16">SUMPRODUCT($K$3:$AI$3,$K137:$AI137)</f>
        <v>64079.141000000003</v>
      </c>
      <c r="I137" s="122">
        <f t="shared" ref="I137:I200" si="17">CORREL($K$4:$AI$4,$K137:$AI137)</f>
        <v>-0.54787235474331442</v>
      </c>
      <c r="J137" s="128">
        <f t="shared" si="12"/>
        <v>67.043348833048086</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0.10976616915422886</v>
      </c>
      <c r="F138" s="128">
        <f t="shared" si="14"/>
        <v>22.063000000000002</v>
      </c>
      <c r="G138" s="122">
        <f t="shared" si="15"/>
        <v>0.10810204786878774</v>
      </c>
      <c r="H138" s="128">
        <f t="shared" si="16"/>
        <v>37225.805000000008</v>
      </c>
      <c r="I138" s="122">
        <f t="shared" si="17"/>
        <v>-3.51227752370938E-3</v>
      </c>
      <c r="J138" s="128">
        <f t="shared" ref="J138:J201" si="18">$E138/$G138*100</f>
        <v>101.53939848342281</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9.920895522388061E-2</v>
      </c>
      <c r="F139" s="128">
        <f t="shared" si="14"/>
        <v>19.941000000000003</v>
      </c>
      <c r="G139" s="122">
        <f t="shared" si="15"/>
        <v>0.1136869275579484</v>
      </c>
      <c r="H139" s="128">
        <f t="shared" si="16"/>
        <v>39149.002999999997</v>
      </c>
      <c r="I139" s="122">
        <f t="shared" si="17"/>
        <v>-0.28829351166887135</v>
      </c>
      <c r="J139" s="128">
        <f t="shared" si="18"/>
        <v>87.265050920926598</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2.6835820895522392E-2</v>
      </c>
      <c r="F140" s="128">
        <f t="shared" si="14"/>
        <v>5.394000000000001</v>
      </c>
      <c r="G140" s="122">
        <f t="shared" si="15"/>
        <v>6.2180007434123781E-2</v>
      </c>
      <c r="H140" s="128">
        <f t="shared" si="16"/>
        <v>21412.182999999997</v>
      </c>
      <c r="I140" s="122">
        <f t="shared" si="17"/>
        <v>-0.48026585343184897</v>
      </c>
      <c r="J140" s="128">
        <f t="shared" si="18"/>
        <v>43.158278686205428</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0.87524378109452738</v>
      </c>
      <c r="F141" s="128">
        <f t="shared" si="14"/>
        <v>175.92400000000001</v>
      </c>
      <c r="G141" s="122">
        <f t="shared" si="15"/>
        <v>0.81393719617374949</v>
      </c>
      <c r="H141" s="128">
        <f t="shared" si="16"/>
        <v>280285.78500000003</v>
      </c>
      <c r="I141" s="122">
        <f t="shared" si="17"/>
        <v>0.5480853608384112</v>
      </c>
      <c r="J141" s="128">
        <f t="shared" si="18"/>
        <v>107.53210262523632</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0.89023383084577123</v>
      </c>
      <c r="F142" s="128">
        <f t="shared" si="14"/>
        <v>178.93700000000001</v>
      </c>
      <c r="G142" s="122">
        <f t="shared" si="15"/>
        <v>0.8918982599504004</v>
      </c>
      <c r="H142" s="128">
        <f t="shared" si="16"/>
        <v>307132.30099999998</v>
      </c>
      <c r="I142" s="122">
        <f t="shared" si="17"/>
        <v>2.6230017626812196E-3</v>
      </c>
      <c r="J142" s="128">
        <f t="shared" si="18"/>
        <v>99.813383523730408</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0.90122885572139311</v>
      </c>
      <c r="F143" s="128">
        <f t="shared" si="14"/>
        <v>181.14700000000002</v>
      </c>
      <c r="G143" s="122">
        <f t="shared" si="15"/>
        <v>0.88632339309671904</v>
      </c>
      <c r="H143" s="128">
        <f t="shared" si="16"/>
        <v>305212.55099999998</v>
      </c>
      <c r="I143" s="122">
        <f t="shared" si="17"/>
        <v>0.29118501364050758</v>
      </c>
      <c r="J143" s="128">
        <f t="shared" si="18"/>
        <v>101.68171829162671</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0.97327860696517421</v>
      </c>
      <c r="F144" s="128">
        <f t="shared" si="14"/>
        <v>195.62900000000002</v>
      </c>
      <c r="G144" s="122">
        <f t="shared" si="15"/>
        <v>0.93792488050226797</v>
      </c>
      <c r="H144" s="128">
        <f t="shared" si="16"/>
        <v>322981.93599999999</v>
      </c>
      <c r="I144" s="122">
        <f t="shared" si="17"/>
        <v>0.47668254678641064</v>
      </c>
      <c r="J144" s="128">
        <f t="shared" si="18"/>
        <v>103.76935586184408</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4.7960199004975126E-2</v>
      </c>
      <c r="F145" s="128">
        <f t="shared" si="14"/>
        <v>9.64</v>
      </c>
      <c r="G145" s="122">
        <f t="shared" si="15"/>
        <v>6.4293035155274458E-2</v>
      </c>
      <c r="H145" s="128">
        <f t="shared" si="16"/>
        <v>22139.821</v>
      </c>
      <c r="I145" s="122">
        <f t="shared" si="17"/>
        <v>-0.41770303697795458</v>
      </c>
      <c r="J145" s="128">
        <f t="shared" si="18"/>
        <v>74.596258971358537</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8.641293532338308E-2</v>
      </c>
      <c r="F146" s="128">
        <f t="shared" si="14"/>
        <v>17.369</v>
      </c>
      <c r="G146" s="122">
        <f t="shared" si="15"/>
        <v>0.1048782226636233</v>
      </c>
      <c r="H146" s="128">
        <f t="shared" si="16"/>
        <v>36115.654999999992</v>
      </c>
      <c r="I146" s="122">
        <f t="shared" si="17"/>
        <v>-0.37258215215780349</v>
      </c>
      <c r="J146" s="128">
        <f t="shared" si="18"/>
        <v>82.393592424364329</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7.5980099502487575E-2</v>
      </c>
      <c r="F147" s="128">
        <f t="shared" si="14"/>
        <v>15.272000000000002</v>
      </c>
      <c r="G147" s="122">
        <f t="shared" si="15"/>
        <v>9.7278898704255434E-2</v>
      </c>
      <c r="H147" s="128">
        <f t="shared" si="16"/>
        <v>33498.766999999993</v>
      </c>
      <c r="I147" s="122">
        <f t="shared" si="17"/>
        <v>-0.41379403918990587</v>
      </c>
      <c r="J147" s="128">
        <f t="shared" si="18"/>
        <v>78.105427296705045</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3.9452736318407962E-2</v>
      </c>
      <c r="F148" s="128">
        <f t="shared" si="14"/>
        <v>7.93</v>
      </c>
      <c r="G148" s="122">
        <f t="shared" si="15"/>
        <v>4.264172169660644E-2</v>
      </c>
      <c r="H148" s="128">
        <f t="shared" si="16"/>
        <v>14684.018</v>
      </c>
      <c r="I148" s="122">
        <f t="shared" si="17"/>
        <v>-0.25188386394632806</v>
      </c>
      <c r="J148" s="128">
        <f t="shared" si="18"/>
        <v>92.521443198546393</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7.0054726368159195E-2</v>
      </c>
      <c r="F149" s="128">
        <f t="shared" si="14"/>
        <v>14.081</v>
      </c>
      <c r="G149" s="122">
        <f t="shared" si="15"/>
        <v>8.4415721429442619E-2</v>
      </c>
      <c r="H149" s="128">
        <f t="shared" si="16"/>
        <v>29069.229000000003</v>
      </c>
      <c r="I149" s="122">
        <f t="shared" si="17"/>
        <v>-0.52099300017690775</v>
      </c>
      <c r="J149" s="128">
        <f t="shared" si="18"/>
        <v>82.987771924348465</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0.33482089552238797</v>
      </c>
      <c r="F150" s="128">
        <f t="shared" si="14"/>
        <v>67.298999999999978</v>
      </c>
      <c r="G150" s="122">
        <f t="shared" si="15"/>
        <v>0.38498194901817295</v>
      </c>
      <c r="H150" s="128">
        <f t="shared" si="16"/>
        <v>132571.614</v>
      </c>
      <c r="I150" s="122">
        <f t="shared" si="17"/>
        <v>-0.56497395261483008</v>
      </c>
      <c r="J150" s="128">
        <f t="shared" si="18"/>
        <v>86.970544041425399</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0.36081094527363183</v>
      </c>
      <c r="F151" s="128">
        <f t="shared" si="14"/>
        <v>72.522999999999996</v>
      </c>
      <c r="G151" s="122">
        <f t="shared" si="15"/>
        <v>0.40192443910116799</v>
      </c>
      <c r="H151" s="128">
        <f t="shared" si="16"/>
        <v>138405.89600000001</v>
      </c>
      <c r="I151" s="122">
        <f t="shared" si="17"/>
        <v>-0.54035824809205324</v>
      </c>
      <c r="J151" s="128">
        <f t="shared" si="18"/>
        <v>89.770840031653933</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0.36958208955223881</v>
      </c>
      <c r="F152" s="128">
        <f t="shared" si="14"/>
        <v>74.286000000000001</v>
      </c>
      <c r="G152" s="122">
        <f t="shared" si="15"/>
        <v>0.44306829230045469</v>
      </c>
      <c r="H152" s="128">
        <f t="shared" si="16"/>
        <v>152574.11099999998</v>
      </c>
      <c r="I152" s="122">
        <f t="shared" si="17"/>
        <v>-0.59535123036497672</v>
      </c>
      <c r="J152" s="128">
        <f t="shared" si="18"/>
        <v>83.414249219534938</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0.36075621890547266</v>
      </c>
      <c r="F153" s="128">
        <f t="shared" si="14"/>
        <v>72.512</v>
      </c>
      <c r="G153" s="122">
        <f t="shared" si="15"/>
        <v>0.37604821145435852</v>
      </c>
      <c r="H153" s="128">
        <f t="shared" si="16"/>
        <v>129495.20999999999</v>
      </c>
      <c r="I153" s="122">
        <f t="shared" si="17"/>
        <v>-0.57839159719407962</v>
      </c>
      <c r="J153" s="128">
        <f t="shared" si="18"/>
        <v>95.933502119384002</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0.41446268656716412</v>
      </c>
      <c r="F154" s="128">
        <f t="shared" si="14"/>
        <v>83.306999999999988</v>
      </c>
      <c r="G154" s="122">
        <f t="shared" si="15"/>
        <v>0.46382709854279563</v>
      </c>
      <c r="H154" s="128">
        <f t="shared" si="16"/>
        <v>159722.57200000001</v>
      </c>
      <c r="I154" s="122">
        <f t="shared" si="17"/>
        <v>-0.56121884999290261</v>
      </c>
      <c r="J154" s="128">
        <f t="shared" si="18"/>
        <v>89.357152238254386</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0.6177412935323382</v>
      </c>
      <c r="F155" s="128">
        <f t="shared" si="14"/>
        <v>124.16599999999998</v>
      </c>
      <c r="G155" s="122">
        <f t="shared" si="15"/>
        <v>0.5511633677742348</v>
      </c>
      <c r="H155" s="128">
        <f t="shared" si="16"/>
        <v>189797.51499999996</v>
      </c>
      <c r="I155" s="122">
        <f t="shared" si="17"/>
        <v>0.54150472754698842</v>
      </c>
      <c r="J155" s="128">
        <f t="shared" si="18"/>
        <v>112.07952662510306</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0.55277114427860707</v>
      </c>
      <c r="F156" s="128">
        <f t="shared" si="14"/>
        <v>111.10700000000001</v>
      </c>
      <c r="G156" s="122">
        <f t="shared" si="15"/>
        <v>0.49322110710365374</v>
      </c>
      <c r="H156" s="128">
        <f t="shared" si="16"/>
        <v>169844.63399999999</v>
      </c>
      <c r="I156" s="122">
        <f t="shared" si="17"/>
        <v>0.49154133791870364</v>
      </c>
      <c r="J156" s="128">
        <f t="shared" si="18"/>
        <v>112.07370007432355</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0.55446766169154238</v>
      </c>
      <c r="F157" s="128">
        <f t="shared" si="14"/>
        <v>111.44800000000001</v>
      </c>
      <c r="G157" s="122">
        <f t="shared" si="15"/>
        <v>0.45963988639729592</v>
      </c>
      <c r="H157" s="128">
        <f t="shared" si="16"/>
        <v>158280.67200000002</v>
      </c>
      <c r="I157" s="122">
        <f t="shared" si="17"/>
        <v>0.55682077254002005</v>
      </c>
      <c r="J157" s="128">
        <f t="shared" si="18"/>
        <v>120.63088476448731</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0.59960199004975112</v>
      </c>
      <c r="F158" s="128">
        <f t="shared" si="14"/>
        <v>120.51999999999998</v>
      </c>
      <c r="G158" s="122">
        <f t="shared" si="15"/>
        <v>0.58125503400530854</v>
      </c>
      <c r="H158" s="128">
        <f t="shared" si="16"/>
        <v>200159.82100000003</v>
      </c>
      <c r="I158" s="122">
        <f t="shared" si="17"/>
        <v>0.52548803648187403</v>
      </c>
      <c r="J158" s="128">
        <f t="shared" si="18"/>
        <v>103.15643821921292</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0.51527363184079611</v>
      </c>
      <c r="F159" s="128">
        <f t="shared" si="14"/>
        <v>103.57000000000002</v>
      </c>
      <c r="G159" s="122">
        <f t="shared" si="15"/>
        <v>0.45169437620151126</v>
      </c>
      <c r="H159" s="128">
        <f t="shared" si="16"/>
        <v>155544.57200000001</v>
      </c>
      <c r="I159" s="122">
        <f t="shared" si="17"/>
        <v>0.56530338572048378</v>
      </c>
      <c r="J159" s="128">
        <f t="shared" si="18"/>
        <v>114.0757244254289</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4.3398009950248749E-2</v>
      </c>
      <c r="F160" s="128">
        <f t="shared" si="14"/>
        <v>8.722999999999999</v>
      </c>
      <c r="G160" s="122">
        <f t="shared" si="15"/>
        <v>5.268175271084162E-2</v>
      </c>
      <c r="H160" s="128">
        <f t="shared" si="16"/>
        <v>18141.382999999998</v>
      </c>
      <c r="I160" s="122">
        <f t="shared" si="17"/>
        <v>-0.42058737063891438</v>
      </c>
      <c r="J160" s="128">
        <f t="shared" si="18"/>
        <v>82.377688131317001</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0.151228855721393</v>
      </c>
      <c r="F161" s="128">
        <f t="shared" si="14"/>
        <v>30.396999999999991</v>
      </c>
      <c r="G161" s="122">
        <f t="shared" si="15"/>
        <v>0.15599186602315032</v>
      </c>
      <c r="H161" s="128">
        <f t="shared" si="16"/>
        <v>53717.046999999999</v>
      </c>
      <c r="I161" s="122">
        <f t="shared" si="17"/>
        <v>-6.7500839970697876E-2</v>
      </c>
      <c r="J161" s="128">
        <f t="shared" si="18"/>
        <v>96.946629062665053</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5.5383084577114432E-2</v>
      </c>
      <c r="F162" s="128">
        <f t="shared" si="14"/>
        <v>11.132000000000001</v>
      </c>
      <c r="G162" s="122">
        <f t="shared" si="15"/>
        <v>7.2341385999454069E-2</v>
      </c>
      <c r="H162" s="128">
        <f t="shared" si="16"/>
        <v>24911.335000000006</v>
      </c>
      <c r="I162" s="122">
        <f t="shared" si="17"/>
        <v>-0.33587500121979114</v>
      </c>
      <c r="J162" s="128">
        <f t="shared" si="18"/>
        <v>76.557953392726517</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8.5462686567164187E-2</v>
      </c>
      <c r="F163" s="128">
        <f t="shared" si="14"/>
        <v>17.178000000000001</v>
      </c>
      <c r="G163" s="122">
        <f t="shared" si="15"/>
        <v>0.11770483043809059</v>
      </c>
      <c r="H163" s="128">
        <f t="shared" si="16"/>
        <v>40532.6</v>
      </c>
      <c r="I163" s="122">
        <f t="shared" si="17"/>
        <v>-0.51817837439772552</v>
      </c>
      <c r="J163" s="128">
        <f t="shared" si="18"/>
        <v>72.607628972470366</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0.17852736318407961</v>
      </c>
      <c r="F164" s="128">
        <f t="shared" si="14"/>
        <v>35.884</v>
      </c>
      <c r="G164" s="122">
        <f t="shared" si="15"/>
        <v>0.18513943338037742</v>
      </c>
      <c r="H164" s="128">
        <f t="shared" si="16"/>
        <v>63754.24500000001</v>
      </c>
      <c r="I164" s="122">
        <f t="shared" si="17"/>
        <v>-0.22329221070446828</v>
      </c>
      <c r="J164" s="128">
        <f t="shared" si="18"/>
        <v>96.428599744759396</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0.24096517412935323</v>
      </c>
      <c r="F165" s="128">
        <f t="shared" si="14"/>
        <v>48.433999999999997</v>
      </c>
      <c r="G165" s="122">
        <f t="shared" si="15"/>
        <v>0.20978183169840689</v>
      </c>
      <c r="H165" s="128">
        <f t="shared" si="16"/>
        <v>72240.051999999996</v>
      </c>
      <c r="I165" s="122">
        <f t="shared" si="17"/>
        <v>0.60705666457299057</v>
      </c>
      <c r="J165" s="128">
        <f t="shared" si="18"/>
        <v>114.86465352050939</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0.13659203980099505</v>
      </c>
      <c r="F166" s="128">
        <f t="shared" si="14"/>
        <v>27.455000000000002</v>
      </c>
      <c r="G166" s="122">
        <f t="shared" si="15"/>
        <v>0.11245917039824832</v>
      </c>
      <c r="H166" s="128">
        <f t="shared" si="16"/>
        <v>38726.214999999997</v>
      </c>
      <c r="I166" s="122">
        <f t="shared" si="17"/>
        <v>0.42554221926391722</v>
      </c>
      <c r="J166" s="128">
        <f t="shared" si="18"/>
        <v>121.45922766216906</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0.10908457711442787</v>
      </c>
      <c r="F167" s="128">
        <f t="shared" si="14"/>
        <v>21.926000000000002</v>
      </c>
      <c r="G167" s="122">
        <f t="shared" si="15"/>
        <v>9.4001954361449411E-2</v>
      </c>
      <c r="H167" s="128">
        <f t="shared" si="16"/>
        <v>32370.324999999997</v>
      </c>
      <c r="I167" s="122">
        <f t="shared" si="17"/>
        <v>0.24808502769227359</v>
      </c>
      <c r="J167" s="128">
        <f t="shared" si="18"/>
        <v>116.0450097611629</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0.84737313432835826</v>
      </c>
      <c r="F168" s="128">
        <f t="shared" si="14"/>
        <v>170.322</v>
      </c>
      <c r="G168" s="122">
        <f t="shared" si="15"/>
        <v>0.83938482335244124</v>
      </c>
      <c r="H168" s="128">
        <f t="shared" si="16"/>
        <v>289048.87899999996</v>
      </c>
      <c r="I168" s="122">
        <f t="shared" si="17"/>
        <v>-3.6236973330156528E-3</v>
      </c>
      <c r="J168" s="128">
        <f t="shared" si="18"/>
        <v>100.9516863724093</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4.5223880597014925E-2</v>
      </c>
      <c r="F169" s="128">
        <f t="shared" si="14"/>
        <v>9.09</v>
      </c>
      <c r="G169" s="122">
        <f t="shared" si="15"/>
        <v>4.9000816011244112E-2</v>
      </c>
      <c r="H169" s="128">
        <f t="shared" si="16"/>
        <v>16873.823</v>
      </c>
      <c r="I169" s="122">
        <f t="shared" si="17"/>
        <v>-2.1463201234570038E-2</v>
      </c>
      <c r="J169" s="128">
        <f t="shared" si="18"/>
        <v>92.292096904340326</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8.0109452736318407E-2</v>
      </c>
      <c r="F170" s="128">
        <f t="shared" si="14"/>
        <v>16.102</v>
      </c>
      <c r="G170" s="122">
        <f t="shared" si="15"/>
        <v>8.3300428623699754E-2</v>
      </c>
      <c r="H170" s="128">
        <f t="shared" si="16"/>
        <v>28685.168999999998</v>
      </c>
      <c r="I170" s="122">
        <f t="shared" si="17"/>
        <v>-7.5955102383223061E-3</v>
      </c>
      <c r="J170" s="128">
        <f t="shared" si="18"/>
        <v>96.16931636474979</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2.7786069651741289E-2</v>
      </c>
      <c r="F171" s="128">
        <f t="shared" si="14"/>
        <v>5.5849999999999991</v>
      </c>
      <c r="G171" s="122">
        <f t="shared" si="15"/>
        <v>2.8529173127965664E-2</v>
      </c>
      <c r="H171" s="128">
        <f t="shared" si="16"/>
        <v>9824.2489999999998</v>
      </c>
      <c r="I171" s="122">
        <f t="shared" si="17"/>
        <v>8.7294428387987663E-2</v>
      </c>
      <c r="J171" s="128">
        <f t="shared" si="18"/>
        <v>97.395285615565399</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0.95484079601990068</v>
      </c>
      <c r="F172" s="128">
        <f t="shared" si="14"/>
        <v>191.92300000000003</v>
      </c>
      <c r="G172" s="122">
        <f t="shared" si="15"/>
        <v>0.93777282943913021</v>
      </c>
      <c r="H172" s="128">
        <f t="shared" si="16"/>
        <v>322929.576</v>
      </c>
      <c r="I172" s="122">
        <f t="shared" si="17"/>
        <v>0.21277105689362713</v>
      </c>
      <c r="J172" s="128">
        <f t="shared" si="18"/>
        <v>101.82005343351423</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1.0522388059701491E-2</v>
      </c>
      <c r="F173" s="128">
        <f t="shared" si="14"/>
        <v>2.1149999999999998</v>
      </c>
      <c r="G173" s="122">
        <f t="shared" si="15"/>
        <v>1.179429547157319E-2</v>
      </c>
      <c r="H173" s="128">
        <f t="shared" si="16"/>
        <v>4061.4600000000005</v>
      </c>
      <c r="I173" s="122">
        <f t="shared" si="17"/>
        <v>-0.22943895755627042</v>
      </c>
      <c r="J173" s="128">
        <f t="shared" si="18"/>
        <v>89.215910225945478</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2.419900497512438E-2</v>
      </c>
      <c r="F174" s="128">
        <f t="shared" si="14"/>
        <v>4.8640000000000008</v>
      </c>
      <c r="G174" s="122">
        <f t="shared" si="15"/>
        <v>3.2582733666707324E-2</v>
      </c>
      <c r="H174" s="128">
        <f t="shared" si="16"/>
        <v>11220.125</v>
      </c>
      <c r="I174" s="122">
        <f t="shared" si="17"/>
        <v>-0.19299875196754723</v>
      </c>
      <c r="J174" s="128">
        <f t="shared" si="18"/>
        <v>74.269412820479999</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6.6318407960199001E-3</v>
      </c>
      <c r="F175" s="128">
        <f t="shared" si="14"/>
        <v>1.333</v>
      </c>
      <c r="G175" s="122">
        <f t="shared" si="15"/>
        <v>1.2716873137839107E-2</v>
      </c>
      <c r="H175" s="128">
        <f t="shared" si="16"/>
        <v>4379.1569999999992</v>
      </c>
      <c r="I175" s="122">
        <f t="shared" si="17"/>
        <v>-0.24037981577950168</v>
      </c>
      <c r="J175" s="128">
        <f t="shared" si="18"/>
        <v>52.149932802953202</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4.1194029850746272E-3</v>
      </c>
      <c r="F176" s="128">
        <f t="shared" si="14"/>
        <v>0.82800000000000007</v>
      </c>
      <c r="G176" s="122">
        <f t="shared" si="15"/>
        <v>4.8937936682173777E-3</v>
      </c>
      <c r="H176" s="128">
        <f t="shared" si="16"/>
        <v>1685.2169999999999</v>
      </c>
      <c r="I176" s="122">
        <f t="shared" si="17"/>
        <v>-0.14139352649835171</v>
      </c>
      <c r="J176" s="128">
        <f t="shared" si="18"/>
        <v>84.176065938946067</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0.9330796019900498</v>
      </c>
      <c r="F177" s="128">
        <f t="shared" si="14"/>
        <v>187.54900000000001</v>
      </c>
      <c r="G177" s="122">
        <f t="shared" si="15"/>
        <v>0.91786566886786447</v>
      </c>
      <c r="H177" s="128">
        <f t="shared" si="16"/>
        <v>316074.38600000006</v>
      </c>
      <c r="I177" s="122">
        <f t="shared" si="17"/>
        <v>0.27282655913985526</v>
      </c>
      <c r="J177" s="128">
        <f t="shared" si="18"/>
        <v>101.6575337370392</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1.2686567164179104E-2</v>
      </c>
      <c r="F178" s="128">
        <f t="shared" si="14"/>
        <v>2.5499999999999998</v>
      </c>
      <c r="G178" s="122">
        <f t="shared" si="15"/>
        <v>1.6008598609586536E-2</v>
      </c>
      <c r="H178" s="128">
        <f t="shared" si="16"/>
        <v>5512.6890000000003</v>
      </c>
      <c r="I178" s="122">
        <f t="shared" si="17"/>
        <v>-0.47390428169896925</v>
      </c>
      <c r="J178" s="128">
        <f t="shared" si="18"/>
        <v>79.248455617982216</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2.766169154228856E-3</v>
      </c>
      <c r="F179" s="128">
        <f t="shared" si="14"/>
        <v>0.55600000000000005</v>
      </c>
      <c r="G179" s="122">
        <f t="shared" si="15"/>
        <v>2.2442254862671987E-3</v>
      </c>
      <c r="H179" s="128">
        <f t="shared" si="16"/>
        <v>772.81700000000001</v>
      </c>
      <c r="I179" s="122">
        <f t="shared" si="17"/>
        <v>0.11324249246980678</v>
      </c>
      <c r="J179" s="128">
        <f t="shared" si="18"/>
        <v>123.2571847684433</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4.2388059701492543E-3</v>
      </c>
      <c r="F180" s="128">
        <f t="shared" si="14"/>
        <v>0.85200000000000009</v>
      </c>
      <c r="G180" s="122">
        <f t="shared" si="15"/>
        <v>4.2483665255344727E-3</v>
      </c>
      <c r="H180" s="128">
        <f t="shared" si="16"/>
        <v>1462.9590000000001</v>
      </c>
      <c r="I180" s="122">
        <f t="shared" si="17"/>
        <v>1.7065782812407393E-2</v>
      </c>
      <c r="J180" s="128">
        <f t="shared" si="18"/>
        <v>99.774959261924423</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1.4368159203980104E-2</v>
      </c>
      <c r="F181" s="128">
        <f t="shared" si="14"/>
        <v>2.8880000000000008</v>
      </c>
      <c r="G181" s="122">
        <f t="shared" si="15"/>
        <v>1.8297391087182528E-2</v>
      </c>
      <c r="H181" s="128">
        <f t="shared" si="16"/>
        <v>6300.853000000001</v>
      </c>
      <c r="I181" s="122">
        <f t="shared" si="17"/>
        <v>-0.20554219048950681</v>
      </c>
      <c r="J181" s="128">
        <f t="shared" si="18"/>
        <v>78.525726074932706</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7.2935323383084586E-3</v>
      </c>
      <c r="F182" s="128">
        <f t="shared" si="14"/>
        <v>1.4660000000000002</v>
      </c>
      <c r="G182" s="122">
        <f t="shared" si="15"/>
        <v>8.2434094750230853E-3</v>
      </c>
      <c r="H182" s="128">
        <f t="shared" si="16"/>
        <v>2838.6839999999997</v>
      </c>
      <c r="I182" s="122">
        <f t="shared" si="17"/>
        <v>-0.24466885067948868</v>
      </c>
      <c r="J182" s="128">
        <f t="shared" si="18"/>
        <v>88.477132676804629</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2.5641791044776124E-2</v>
      </c>
      <c r="F183" s="128">
        <f t="shared" si="14"/>
        <v>5.1540000000000008</v>
      </c>
      <c r="G183" s="122">
        <f t="shared" si="15"/>
        <v>3.3192413128197977E-2</v>
      </c>
      <c r="H183" s="128">
        <f t="shared" si="16"/>
        <v>11430.072999999999</v>
      </c>
      <c r="I183" s="122">
        <f t="shared" si="17"/>
        <v>-0.26665915804179646</v>
      </c>
      <c r="J183" s="128">
        <f t="shared" si="18"/>
        <v>77.251964012802162</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0.48450746268656719</v>
      </c>
      <c r="F184" s="128">
        <f t="shared" si="14"/>
        <v>97.38600000000001</v>
      </c>
      <c r="G184" s="122">
        <f t="shared" si="15"/>
        <v>0.4366581145203538</v>
      </c>
      <c r="H184" s="128">
        <f t="shared" si="16"/>
        <v>150366.715</v>
      </c>
      <c r="I184" s="122">
        <f t="shared" si="17"/>
        <v>0.48285910315002534</v>
      </c>
      <c r="J184" s="128">
        <f t="shared" si="18"/>
        <v>110.95808060701526</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5.333333333333334E-3</v>
      </c>
      <c r="F185" s="128">
        <f t="shared" si="14"/>
        <v>1.0720000000000001</v>
      </c>
      <c r="G185" s="122">
        <f t="shared" si="15"/>
        <v>4.0487864373704103E-3</v>
      </c>
      <c r="H185" s="128">
        <f t="shared" si="16"/>
        <v>1394.2319999999997</v>
      </c>
      <c r="I185" s="122">
        <f t="shared" si="17"/>
        <v>8.3472175950214111E-2</v>
      </c>
      <c r="J185" s="128">
        <f t="shared" si="18"/>
        <v>131.72671406193521</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3.0199004975124382E-3</v>
      </c>
      <c r="F186" s="128">
        <f t="shared" si="14"/>
        <v>0.6070000000000001</v>
      </c>
      <c r="G186" s="122">
        <f t="shared" si="15"/>
        <v>3.3570905859599594E-3</v>
      </c>
      <c r="H186" s="128">
        <f t="shared" si="16"/>
        <v>1156.0409999999997</v>
      </c>
      <c r="I186" s="122">
        <f t="shared" si="17"/>
        <v>-0.2397946204161526</v>
      </c>
      <c r="J186" s="128">
        <f t="shared" si="18"/>
        <v>89.955883530289015</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8.2835820895522383E-3</v>
      </c>
      <c r="F187" s="128">
        <f t="shared" si="14"/>
        <v>1.665</v>
      </c>
      <c r="G187" s="122">
        <f t="shared" si="15"/>
        <v>1.6552404764808716E-2</v>
      </c>
      <c r="H187" s="128">
        <f t="shared" si="16"/>
        <v>5699.9530000000004</v>
      </c>
      <c r="I187" s="122">
        <f t="shared" si="17"/>
        <v>-0.19556204746696251</v>
      </c>
      <c r="J187" s="128">
        <f t="shared" si="18"/>
        <v>50.044583897341433</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9.6616915422885561E-3</v>
      </c>
      <c r="F188" s="128">
        <f t="shared" si="14"/>
        <v>1.9419999999999997</v>
      </c>
      <c r="G188" s="122">
        <f t="shared" si="15"/>
        <v>9.6218818787424717E-3</v>
      </c>
      <c r="H188" s="128">
        <f t="shared" si="16"/>
        <v>3313.3719999999998</v>
      </c>
      <c r="I188" s="122">
        <f t="shared" si="17"/>
        <v>-3.1640994255081829E-2</v>
      </c>
      <c r="J188" s="128">
        <f t="shared" si="18"/>
        <v>100.41374092976589</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3.2139303482587073E-3</v>
      </c>
      <c r="F189" s="128">
        <f t="shared" si="14"/>
        <v>0.64600000000000013</v>
      </c>
      <c r="G189" s="122">
        <f t="shared" si="15"/>
        <v>3.2523275196162131E-3</v>
      </c>
      <c r="H189" s="128">
        <f t="shared" si="16"/>
        <v>1119.9649999999999</v>
      </c>
      <c r="I189" s="122">
        <f t="shared" si="17"/>
        <v>1.3540453689403457E-2</v>
      </c>
      <c r="J189" s="128">
        <f t="shared" si="18"/>
        <v>98.819394076214166</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7.8855721393034824E-3</v>
      </c>
      <c r="F190" s="128">
        <f t="shared" si="14"/>
        <v>1.585</v>
      </c>
      <c r="G190" s="122">
        <f t="shared" si="15"/>
        <v>9.6768943947868214E-3</v>
      </c>
      <c r="H190" s="128">
        <f t="shared" si="16"/>
        <v>3332.3160000000003</v>
      </c>
      <c r="I190" s="122">
        <f t="shared" si="17"/>
        <v>-0.47648229401720277</v>
      </c>
      <c r="J190" s="128">
        <f t="shared" si="18"/>
        <v>81.488665863209491</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0.4784378109452736</v>
      </c>
      <c r="F191" s="128">
        <f t="shared" si="14"/>
        <v>96.165999999999997</v>
      </c>
      <c r="G191" s="122">
        <f t="shared" si="15"/>
        <v>0.51704123905935095</v>
      </c>
      <c r="H191" s="128">
        <f t="shared" si="16"/>
        <v>178047.28699999998</v>
      </c>
      <c r="I191" s="122">
        <f t="shared" si="17"/>
        <v>-0.29218869490954047</v>
      </c>
      <c r="J191" s="128">
        <f t="shared" si="18"/>
        <v>92.533781602351823</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0.53808955223880595</v>
      </c>
      <c r="F192" s="128">
        <f t="shared" si="14"/>
        <v>108.15600000000001</v>
      </c>
      <c r="G192" s="122">
        <f t="shared" si="15"/>
        <v>0.29350770999947728</v>
      </c>
      <c r="H192" s="128">
        <f t="shared" si="16"/>
        <v>101071.728</v>
      </c>
      <c r="I192" s="122">
        <f t="shared" si="17"/>
        <v>0.66755577075237438</v>
      </c>
      <c r="J192" s="128">
        <f t="shared" si="18"/>
        <v>183.3306362683843</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7.3049751243781089E-2</v>
      </c>
      <c r="F193" s="128">
        <f t="shared" si="14"/>
        <v>14.683</v>
      </c>
      <c r="G193" s="122">
        <f t="shared" si="15"/>
        <v>0.13181830827220509</v>
      </c>
      <c r="H193" s="128">
        <f t="shared" si="16"/>
        <v>45392.688999999998</v>
      </c>
      <c r="I193" s="122">
        <f t="shared" si="17"/>
        <v>-0.29662844476335443</v>
      </c>
      <c r="J193" s="128">
        <f t="shared" si="18"/>
        <v>55.416999505814623</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0.28281094527363176</v>
      </c>
      <c r="F194" s="128">
        <f t="shared" si="14"/>
        <v>56.844999999999985</v>
      </c>
      <c r="G194" s="122">
        <f t="shared" si="15"/>
        <v>0.35478123929166738</v>
      </c>
      <c r="H194" s="128">
        <f t="shared" si="16"/>
        <v>122171.758</v>
      </c>
      <c r="I194" s="122">
        <f t="shared" si="17"/>
        <v>-7.7895287711657255E-2</v>
      </c>
      <c r="J194" s="128">
        <f t="shared" si="18"/>
        <v>79.71417706253952</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0.10607960199004976</v>
      </c>
      <c r="F195" s="128">
        <f t="shared" si="14"/>
        <v>21.322000000000003</v>
      </c>
      <c r="G195" s="122">
        <f t="shared" si="15"/>
        <v>0.22008117133912963</v>
      </c>
      <c r="H195" s="128">
        <f t="shared" si="16"/>
        <v>75786.712</v>
      </c>
      <c r="I195" s="122">
        <f t="shared" si="17"/>
        <v>-0.35695175372003252</v>
      </c>
      <c r="J195" s="128">
        <f t="shared" si="18"/>
        <v>48.200216922050338</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0.49975621890547256</v>
      </c>
      <c r="F196" s="128">
        <f t="shared" si="14"/>
        <v>100.45099999999998</v>
      </c>
      <c r="G196" s="122">
        <f t="shared" si="15"/>
        <v>0.38643580517949344</v>
      </c>
      <c r="H196" s="128">
        <f t="shared" si="16"/>
        <v>133072.261</v>
      </c>
      <c r="I196" s="122">
        <f t="shared" si="17"/>
        <v>0.51657520554202196</v>
      </c>
      <c r="J196" s="128">
        <f t="shared" si="18"/>
        <v>129.32451191300547</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0.3066666666666667</v>
      </c>
      <c r="F197" s="128">
        <f t="shared" si="14"/>
        <v>61.640000000000008</v>
      </c>
      <c r="G197" s="122">
        <f t="shared" si="15"/>
        <v>0.27757508465027669</v>
      </c>
      <c r="H197" s="128">
        <f t="shared" si="16"/>
        <v>95585.200999999986</v>
      </c>
      <c r="I197" s="122">
        <f t="shared" si="17"/>
        <v>0.33047958992175486</v>
      </c>
      <c r="J197" s="128">
        <f t="shared" si="18"/>
        <v>110.48061718256996</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6.8905472636815934E-3</v>
      </c>
      <c r="F198" s="128">
        <f t="shared" si="14"/>
        <v>1.3850000000000002</v>
      </c>
      <c r="G198" s="122">
        <f t="shared" si="15"/>
        <v>7.6805708013172351E-3</v>
      </c>
      <c r="H198" s="128">
        <f t="shared" si="16"/>
        <v>2644.8660000000004</v>
      </c>
      <c r="I198" s="122">
        <f t="shared" si="17"/>
        <v>-0.31946978908893864</v>
      </c>
      <c r="J198" s="128">
        <f t="shared" si="18"/>
        <v>89.71399967434516</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0.13636815920398013</v>
      </c>
      <c r="F199" s="128">
        <f t="shared" si="14"/>
        <v>27.410000000000004</v>
      </c>
      <c r="G199" s="122">
        <f t="shared" si="15"/>
        <v>0.16752396633735822</v>
      </c>
      <c r="H199" s="128">
        <f t="shared" si="16"/>
        <v>57688.218000000001</v>
      </c>
      <c r="I199" s="122">
        <f t="shared" si="17"/>
        <v>-0.22182915885377949</v>
      </c>
      <c r="J199" s="128">
        <f t="shared" si="18"/>
        <v>81.402179154093801</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5.0353233830845764E-2</v>
      </c>
      <c r="F200" s="128">
        <f t="shared" si="14"/>
        <v>10.120999999999999</v>
      </c>
      <c r="G200" s="122">
        <f t="shared" si="15"/>
        <v>0.16080312639752808</v>
      </c>
      <c r="H200" s="128">
        <f t="shared" si="16"/>
        <v>55373.842999999972</v>
      </c>
      <c r="I200" s="122">
        <f t="shared" si="17"/>
        <v>-0.33351407266652194</v>
      </c>
      <c r="J200" s="128">
        <f t="shared" si="18"/>
        <v>31.313591320585051</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3.7228855721393041E-2</v>
      </c>
      <c r="F201" s="128">
        <f t="shared" ref="F201:F264" si="20">SUMPRODUCT($K$2:$AI$2,$K201:$AI201)</f>
        <v>7.4830000000000005</v>
      </c>
      <c r="G201" s="122">
        <f t="shared" ref="G201:G264" si="21">SUMPRODUCT($K$3:$AI$3,$K201:$AI201)/$J$3</f>
        <v>6.5015161546994701E-2</v>
      </c>
      <c r="H201" s="128">
        <f t="shared" ref="H201:H264" si="22">SUMPRODUCT($K$3:$AI$3,$K201:$AI201)</f>
        <v>22388.491000000002</v>
      </c>
      <c r="I201" s="122">
        <f t="shared" ref="I201:I264" si="23">CORREL($K$4:$AI$4,$K201:$AI201)</f>
        <v>-0.25982357614516666</v>
      </c>
      <c r="J201" s="128">
        <f t="shared" si="18"/>
        <v>57.261806070393327</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0.15350248756218907</v>
      </c>
      <c r="F202" s="128">
        <f t="shared" si="20"/>
        <v>30.854000000000003</v>
      </c>
      <c r="G202" s="122">
        <f t="shared" si="21"/>
        <v>0.23300681558145886</v>
      </c>
      <c r="H202" s="128">
        <f t="shared" si="22"/>
        <v>80237.761000000013</v>
      </c>
      <c r="I202" s="122">
        <f t="shared" si="23"/>
        <v>-0.51823608552952194</v>
      </c>
      <c r="J202" s="128">
        <f t="shared" ref="J202:J265" si="24">$E202/$G202*100</f>
        <v>65.878968895879709</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0.38310945273631841</v>
      </c>
      <c r="F203" s="128">
        <f t="shared" si="20"/>
        <v>77.004999999999995</v>
      </c>
      <c r="G203" s="122">
        <f t="shared" si="21"/>
        <v>0.44726367907816866</v>
      </c>
      <c r="H203" s="128">
        <f t="shared" si="22"/>
        <v>154018.826</v>
      </c>
      <c r="I203" s="122">
        <f t="shared" si="23"/>
        <v>-0.14278658878981601</v>
      </c>
      <c r="J203" s="128">
        <f t="shared" si="24"/>
        <v>85.656285242281442</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0.31302487562189057</v>
      </c>
      <c r="F204" s="128">
        <f t="shared" si="20"/>
        <v>62.918000000000006</v>
      </c>
      <c r="G204" s="122">
        <f t="shared" si="21"/>
        <v>0.19577649422984222</v>
      </c>
      <c r="H204" s="128">
        <f t="shared" si="22"/>
        <v>67417.202000000005</v>
      </c>
      <c r="I204" s="122">
        <f t="shared" si="23"/>
        <v>0.61563150111301534</v>
      </c>
      <c r="J204" s="128">
        <f t="shared" si="24"/>
        <v>159.88889618914024</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0.11204975124378108</v>
      </c>
      <c r="F205" s="128">
        <f t="shared" si="20"/>
        <v>22.521999999999998</v>
      </c>
      <c r="G205" s="122">
        <f t="shared" si="21"/>
        <v>5.854904198537568E-2</v>
      </c>
      <c r="H205" s="128">
        <f t="shared" si="22"/>
        <v>20161.830999999998</v>
      </c>
      <c r="I205" s="122">
        <f t="shared" si="23"/>
        <v>0.68029733387677693</v>
      </c>
      <c r="J205" s="128">
        <f t="shared" si="24"/>
        <v>191.37759977655784</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1.5169154228855721E-2</v>
      </c>
      <c r="F206" s="128">
        <f t="shared" si="20"/>
        <v>3.0489999999999999</v>
      </c>
      <c r="G206" s="122">
        <f t="shared" si="21"/>
        <v>0.1032161123017325</v>
      </c>
      <c r="H206" s="128">
        <f t="shared" si="22"/>
        <v>35543.294000000002</v>
      </c>
      <c r="I206" s="122">
        <f t="shared" si="23"/>
        <v>-0.30108193509468012</v>
      </c>
      <c r="J206" s="128">
        <f t="shared" si="24"/>
        <v>14.696498337887023</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4.0582089552238812E-2</v>
      </c>
      <c r="F207" s="128">
        <f t="shared" si="20"/>
        <v>8.1570000000000018</v>
      </c>
      <c r="G207" s="122">
        <f t="shared" si="21"/>
        <v>0.13243182676168405</v>
      </c>
      <c r="H207" s="128">
        <f t="shared" si="22"/>
        <v>45603.958999999995</v>
      </c>
      <c r="I207" s="122">
        <f t="shared" si="23"/>
        <v>-0.41301008613046786</v>
      </c>
      <c r="J207" s="128">
        <f t="shared" si="24"/>
        <v>30.643758788639058</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0.15631840796019902</v>
      </c>
      <c r="F208" s="128">
        <f t="shared" si="20"/>
        <v>31.42</v>
      </c>
      <c r="G208" s="122">
        <f t="shared" si="21"/>
        <v>0.2541451425551316</v>
      </c>
      <c r="H208" s="128">
        <f t="shared" si="22"/>
        <v>87516.913000000015</v>
      </c>
      <c r="I208" s="122">
        <f t="shared" si="23"/>
        <v>-0.33605616389601772</v>
      </c>
      <c r="J208" s="128">
        <f t="shared" si="24"/>
        <v>61.507533210590061</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0.39122388059701491</v>
      </c>
      <c r="F209" s="128">
        <f t="shared" si="20"/>
        <v>78.635999999999996</v>
      </c>
      <c r="G209" s="122">
        <f t="shared" si="21"/>
        <v>0.33113147364080403</v>
      </c>
      <c r="H209" s="128">
        <f t="shared" si="22"/>
        <v>114027.772</v>
      </c>
      <c r="I209" s="122">
        <f t="shared" si="23"/>
        <v>0.22708351090230824</v>
      </c>
      <c r="J209" s="128">
        <f t="shared" si="24"/>
        <v>118.14759747706627</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0.20254726368159201</v>
      </c>
      <c r="F210" s="128">
        <f t="shared" si="20"/>
        <v>40.711999999999996</v>
      </c>
      <c r="G210" s="122">
        <f t="shared" si="21"/>
        <v>0.10414279035190122</v>
      </c>
      <c r="H210" s="128">
        <f t="shared" si="22"/>
        <v>35862.402999999998</v>
      </c>
      <c r="I210" s="122">
        <f t="shared" si="23"/>
        <v>0.58150139657361455</v>
      </c>
      <c r="J210" s="128">
        <f t="shared" si="24"/>
        <v>194.48995268628727</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9.3228855721393042E-2</v>
      </c>
      <c r="F211" s="128">
        <f t="shared" si="20"/>
        <v>18.739000000000001</v>
      </c>
      <c r="G211" s="122">
        <f t="shared" si="21"/>
        <v>3.8617874421387047E-2</v>
      </c>
      <c r="H211" s="128">
        <f t="shared" si="22"/>
        <v>13298.374</v>
      </c>
      <c r="I211" s="122">
        <f t="shared" si="23"/>
        <v>0.56956775458493403</v>
      </c>
      <c r="J211" s="128">
        <f t="shared" si="24"/>
        <v>241.41374199964193</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0.10146268656716419</v>
      </c>
      <c r="F212" s="128">
        <f t="shared" si="20"/>
        <v>20.394000000000002</v>
      </c>
      <c r="G212" s="122">
        <f t="shared" si="21"/>
        <v>3.6489534147602198E-2</v>
      </c>
      <c r="H212" s="128">
        <f t="shared" si="22"/>
        <v>12565.462999999998</v>
      </c>
      <c r="I212" s="122">
        <f t="shared" si="23"/>
        <v>0.2138119049549233</v>
      </c>
      <c r="J212" s="128">
        <f t="shared" si="24"/>
        <v>278.05969283340801</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0.14469651741293532</v>
      </c>
      <c r="F213" s="128">
        <f t="shared" si="20"/>
        <v>29.084</v>
      </c>
      <c r="G213" s="122">
        <f t="shared" si="21"/>
        <v>0.15845168400327569</v>
      </c>
      <c r="H213" s="128">
        <f t="shared" si="22"/>
        <v>54564.10500000001</v>
      </c>
      <c r="I213" s="122">
        <f t="shared" si="23"/>
        <v>-0.24074466476118134</v>
      </c>
      <c r="J213" s="128">
        <f t="shared" si="24"/>
        <v>91.319015208411415</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0.12349751243781094</v>
      </c>
      <c r="F214" s="128">
        <f t="shared" si="20"/>
        <v>24.823</v>
      </c>
      <c r="G214" s="122">
        <f t="shared" si="21"/>
        <v>0.16054127681076091</v>
      </c>
      <c r="H214" s="128">
        <f t="shared" si="22"/>
        <v>55283.673000000003</v>
      </c>
      <c r="I214" s="122">
        <f t="shared" si="23"/>
        <v>-0.29592864655361029</v>
      </c>
      <c r="J214" s="128">
        <f t="shared" si="24"/>
        <v>76.925707139718625</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1.9776119402985074E-2</v>
      </c>
      <c r="F215" s="128">
        <f t="shared" si="20"/>
        <v>3.9750000000000001</v>
      </c>
      <c r="G215" s="122">
        <f t="shared" si="21"/>
        <v>3.043571225294606E-2</v>
      </c>
      <c r="H215" s="128">
        <f t="shared" si="22"/>
        <v>10480.780999999999</v>
      </c>
      <c r="I215" s="122">
        <f t="shared" si="23"/>
        <v>-0.4156621887614253</v>
      </c>
      <c r="J215" s="128">
        <f t="shared" si="24"/>
        <v>64.976693295787157</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0.37501990049751244</v>
      </c>
      <c r="F216" s="128">
        <f t="shared" si="20"/>
        <v>75.379000000000005</v>
      </c>
      <c r="G216" s="122">
        <f t="shared" si="21"/>
        <v>0.30298150180916372</v>
      </c>
      <c r="H216" s="128">
        <f t="shared" si="22"/>
        <v>104334.10400000001</v>
      </c>
      <c r="I216" s="122">
        <f t="shared" si="23"/>
        <v>0.55600097524711767</v>
      </c>
      <c r="J216" s="128">
        <f t="shared" si="24"/>
        <v>123.77650063063021</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0.18935323383084579</v>
      </c>
      <c r="F217" s="128">
        <f t="shared" si="20"/>
        <v>38.06</v>
      </c>
      <c r="G217" s="122">
        <f t="shared" si="21"/>
        <v>0.18888569744277756</v>
      </c>
      <c r="H217" s="128">
        <f t="shared" si="22"/>
        <v>65044.300999999992</v>
      </c>
      <c r="I217" s="122">
        <f t="shared" si="23"/>
        <v>0.10779064584302958</v>
      </c>
      <c r="J217" s="128">
        <f t="shared" si="24"/>
        <v>100.24752344640065</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0.29262189054726367</v>
      </c>
      <c r="F218" s="128">
        <f t="shared" si="20"/>
        <v>58.817</v>
      </c>
      <c r="G218" s="122">
        <f t="shared" si="21"/>
        <v>0.31733822940079798</v>
      </c>
      <c r="H218" s="128">
        <f t="shared" si="22"/>
        <v>109277.958</v>
      </c>
      <c r="I218" s="122">
        <f t="shared" si="23"/>
        <v>-0.17343249325543647</v>
      </c>
      <c r="J218" s="128">
        <f t="shared" si="24"/>
        <v>92.211357925515628</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0.9194577114427861</v>
      </c>
      <c r="F219" s="128">
        <f t="shared" si="20"/>
        <v>184.81100000000001</v>
      </c>
      <c r="G219" s="122">
        <f t="shared" si="21"/>
        <v>0.90004425626818607</v>
      </c>
      <c r="H219" s="128">
        <f t="shared" si="22"/>
        <v>309937.44</v>
      </c>
      <c r="I219" s="122">
        <f t="shared" si="23"/>
        <v>0.40327642946063352</v>
      </c>
      <c r="J219" s="128">
        <f t="shared" si="24"/>
        <v>102.15694451016144</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5.7238805970149249E-2</v>
      </c>
      <c r="F220" s="128">
        <f t="shared" si="20"/>
        <v>11.504999999999999</v>
      </c>
      <c r="G220" s="122">
        <f t="shared" si="21"/>
        <v>7.416665214689365E-2</v>
      </c>
      <c r="H220" s="128">
        <f t="shared" si="22"/>
        <v>25539.880000000005</v>
      </c>
      <c r="I220" s="122">
        <f t="shared" si="23"/>
        <v>-0.4149292491767006</v>
      </c>
      <c r="J220" s="128">
        <f t="shared" si="24"/>
        <v>77.175933270902803</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2.2865671641791045E-2</v>
      </c>
      <c r="F221" s="128">
        <f t="shared" si="20"/>
        <v>4.5960000000000001</v>
      </c>
      <c r="G221" s="122">
        <f t="shared" si="21"/>
        <v>2.5704426788400448E-2</v>
      </c>
      <c r="H221" s="128">
        <f t="shared" si="22"/>
        <v>8851.5250000000015</v>
      </c>
      <c r="I221" s="122">
        <f t="shared" si="23"/>
        <v>-0.21089523977022842</v>
      </c>
      <c r="J221" s="128">
        <f t="shared" si="24"/>
        <v>88.956162415220874</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0.79926865671641789</v>
      </c>
      <c r="F222" s="128">
        <f t="shared" si="20"/>
        <v>160.65299999999999</v>
      </c>
      <c r="G222" s="122">
        <f t="shared" si="21"/>
        <v>0.78385046376155032</v>
      </c>
      <c r="H222" s="128">
        <f t="shared" si="22"/>
        <v>269925.17799999996</v>
      </c>
      <c r="I222" s="122">
        <f t="shared" si="23"/>
        <v>0.14691660146737637</v>
      </c>
      <c r="J222" s="128">
        <f t="shared" si="24"/>
        <v>101.96698141643989</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0.11082089552238805</v>
      </c>
      <c r="F223" s="128">
        <f t="shared" si="20"/>
        <v>22.274999999999999</v>
      </c>
      <c r="G223" s="122">
        <f t="shared" si="21"/>
        <v>0.1229460358115682</v>
      </c>
      <c r="H223" s="128">
        <f t="shared" si="22"/>
        <v>42337.451000000001</v>
      </c>
      <c r="I223" s="122">
        <f t="shared" si="23"/>
        <v>-0.22051819627657873</v>
      </c>
      <c r="J223" s="128">
        <f t="shared" si="24"/>
        <v>90.137835507145908</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8.9955223880597027E-2</v>
      </c>
      <c r="F224" s="128">
        <f t="shared" si="20"/>
        <v>18.081000000000003</v>
      </c>
      <c r="G224" s="122">
        <f t="shared" si="21"/>
        <v>9.3375937251348892E-2</v>
      </c>
      <c r="H224" s="128">
        <f t="shared" si="22"/>
        <v>32154.751</v>
      </c>
      <c r="I224" s="122">
        <f t="shared" si="23"/>
        <v>-6.6106045758959703E-2</v>
      </c>
      <c r="J224" s="128">
        <f t="shared" si="24"/>
        <v>96.336622183995857</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0.75929850746268668</v>
      </c>
      <c r="F225" s="128">
        <f t="shared" si="20"/>
        <v>152.61900000000003</v>
      </c>
      <c r="G225" s="122">
        <f t="shared" si="21"/>
        <v>0.72502948385110844</v>
      </c>
      <c r="H225" s="128">
        <f t="shared" si="22"/>
        <v>249669.70300000001</v>
      </c>
      <c r="I225" s="122">
        <f t="shared" si="23"/>
        <v>0.27548576470507441</v>
      </c>
      <c r="J225" s="128">
        <f t="shared" si="24"/>
        <v>104.72656966025062</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0.11174129353233829</v>
      </c>
      <c r="F226" s="128">
        <f t="shared" si="20"/>
        <v>22.459999999999997</v>
      </c>
      <c r="G226" s="122">
        <f t="shared" si="21"/>
        <v>0.12684393857555221</v>
      </c>
      <c r="H226" s="128">
        <f t="shared" si="22"/>
        <v>43679.725000000006</v>
      </c>
      <c r="I226" s="122">
        <f t="shared" si="23"/>
        <v>-0.32094948333633638</v>
      </c>
      <c r="J226" s="128">
        <f t="shared" si="24"/>
        <v>88.093522471144098</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9.8457711442786061E-2</v>
      </c>
      <c r="F227" s="128">
        <f t="shared" si="20"/>
        <v>19.79</v>
      </c>
      <c r="G227" s="122">
        <f t="shared" si="21"/>
        <v>0.10787175846067174</v>
      </c>
      <c r="H227" s="128">
        <f t="shared" si="22"/>
        <v>37146.502999999997</v>
      </c>
      <c r="I227" s="122">
        <f t="shared" si="23"/>
        <v>-0.17120535341346632</v>
      </c>
      <c r="J227" s="128">
        <f t="shared" si="24"/>
        <v>91.272927082839871</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3.0567164179104479E-2</v>
      </c>
      <c r="F228" s="128">
        <f t="shared" si="20"/>
        <v>6.1440000000000001</v>
      </c>
      <c r="G228" s="122">
        <f t="shared" si="21"/>
        <v>4.0459208149658213E-2</v>
      </c>
      <c r="H228" s="128">
        <f t="shared" si="22"/>
        <v>13932.452000000003</v>
      </c>
      <c r="I228" s="122">
        <f t="shared" si="23"/>
        <v>-0.28734686732997927</v>
      </c>
      <c r="J228" s="128">
        <f t="shared" si="24"/>
        <v>75.550574460174403</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0.14676119402985072</v>
      </c>
      <c r="F229" s="128">
        <f t="shared" si="20"/>
        <v>29.498999999999995</v>
      </c>
      <c r="G229" s="122">
        <f t="shared" si="21"/>
        <v>0.18364006353852674</v>
      </c>
      <c r="H229" s="128">
        <f t="shared" si="22"/>
        <v>63237.924999999996</v>
      </c>
      <c r="I229" s="122">
        <f t="shared" si="23"/>
        <v>-0.27613378673498262</v>
      </c>
      <c r="J229" s="128">
        <f t="shared" si="24"/>
        <v>79.917851912015365</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0.4298059701492537</v>
      </c>
      <c r="F230" s="128">
        <f t="shared" si="20"/>
        <v>86.390999999999991</v>
      </c>
      <c r="G230" s="122">
        <f t="shared" si="21"/>
        <v>0.38787418326276724</v>
      </c>
      <c r="H230" s="128">
        <f t="shared" si="22"/>
        <v>133567.57800000001</v>
      </c>
      <c r="I230" s="122">
        <f t="shared" si="23"/>
        <v>0.48601567266661483</v>
      </c>
      <c r="J230" s="128">
        <f t="shared" si="24"/>
        <v>110.81066714308221</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0.34695522388059702</v>
      </c>
      <c r="F231" s="128">
        <f t="shared" si="20"/>
        <v>69.738</v>
      </c>
      <c r="G231" s="122">
        <f t="shared" si="21"/>
        <v>0.3470210449590253</v>
      </c>
      <c r="H231" s="128">
        <f t="shared" si="22"/>
        <v>119499.47300000003</v>
      </c>
      <c r="I231" s="122">
        <f t="shared" si="23"/>
        <v>2.5718484701258235E-2</v>
      </c>
      <c r="J231" s="128">
        <f t="shared" si="24"/>
        <v>99.981032539846098</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7.7099502487562185E-2</v>
      </c>
      <c r="F232" s="128">
        <f t="shared" si="20"/>
        <v>15.497</v>
      </c>
      <c r="G232" s="122">
        <f t="shared" si="21"/>
        <v>8.1627077053531491E-2</v>
      </c>
      <c r="H232" s="128">
        <f t="shared" si="22"/>
        <v>28108.936999999998</v>
      </c>
      <c r="I232" s="122">
        <f t="shared" si="23"/>
        <v>-0.14062660650356065</v>
      </c>
      <c r="J232" s="128">
        <f t="shared" si="24"/>
        <v>94.453342286163092</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0.18053731343283583</v>
      </c>
      <c r="F233" s="128">
        <f t="shared" si="20"/>
        <v>36.288000000000004</v>
      </c>
      <c r="G233" s="122">
        <f t="shared" si="21"/>
        <v>0.13349452894952346</v>
      </c>
      <c r="H233" s="128">
        <f t="shared" si="22"/>
        <v>45969.909</v>
      </c>
      <c r="I233" s="122">
        <f t="shared" si="23"/>
        <v>0.41423525344850842</v>
      </c>
      <c r="J233" s="128">
        <f t="shared" si="24"/>
        <v>135.23948498376294</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0.3353383084577114</v>
      </c>
      <c r="F234" s="128">
        <f t="shared" si="20"/>
        <v>67.402999999999992</v>
      </c>
      <c r="G234" s="122">
        <f t="shared" si="21"/>
        <v>0.29174248020954935</v>
      </c>
      <c r="H234" s="128">
        <f t="shared" si="22"/>
        <v>100463.857</v>
      </c>
      <c r="I234" s="122">
        <f t="shared" si="23"/>
        <v>0.42000337222976741</v>
      </c>
      <c r="J234" s="128">
        <f t="shared" si="24"/>
        <v>114.94325688081098</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0.12691542288557214</v>
      </c>
      <c r="F235" s="128">
        <f t="shared" si="20"/>
        <v>25.51</v>
      </c>
      <c r="G235" s="122">
        <f t="shared" si="21"/>
        <v>0.1326178831332509</v>
      </c>
      <c r="H235" s="128">
        <f t="shared" si="22"/>
        <v>45668.02900000001</v>
      </c>
      <c r="I235" s="122">
        <f t="shared" si="23"/>
        <v>-0.55654207163778935</v>
      </c>
      <c r="J235" s="128">
        <f t="shared" si="24"/>
        <v>95.700081985210787</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0.11674626865671642</v>
      </c>
      <c r="F236" s="128">
        <f t="shared" si="20"/>
        <v>23.466000000000001</v>
      </c>
      <c r="G236" s="122">
        <f t="shared" si="21"/>
        <v>0.10271696606438648</v>
      </c>
      <c r="H236" s="128">
        <f t="shared" si="22"/>
        <v>35371.409</v>
      </c>
      <c r="I236" s="122">
        <f t="shared" si="23"/>
        <v>0.48709344069574773</v>
      </c>
      <c r="J236" s="128">
        <f t="shared" si="24"/>
        <v>113.65821356477362</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5.1333333333333342E-2</v>
      </c>
      <c r="F237" s="128">
        <f t="shared" si="20"/>
        <v>10.318000000000001</v>
      </c>
      <c r="G237" s="122">
        <f t="shared" si="21"/>
        <v>6.6082640740159945E-2</v>
      </c>
      <c r="H237" s="128">
        <f t="shared" si="22"/>
        <v>22756.085999999999</v>
      </c>
      <c r="I237" s="122">
        <f t="shared" si="23"/>
        <v>-0.44367794456918253</v>
      </c>
      <c r="J237" s="128">
        <f t="shared" si="24"/>
        <v>77.680511490420642</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0.11931343283582091</v>
      </c>
      <c r="F238" s="128">
        <f t="shared" si="20"/>
        <v>23.982000000000003</v>
      </c>
      <c r="G238" s="122">
        <f t="shared" si="21"/>
        <v>0.17460777446726952</v>
      </c>
      <c r="H238" s="128">
        <f t="shared" si="22"/>
        <v>60127.583999999995</v>
      </c>
      <c r="I238" s="122">
        <f t="shared" si="23"/>
        <v>-0.46468147067722543</v>
      </c>
      <c r="J238" s="128">
        <f t="shared" si="24"/>
        <v>68.33225679661038</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7.0179104477611942E-2</v>
      </c>
      <c r="F239" s="128">
        <f t="shared" si="20"/>
        <v>14.106</v>
      </c>
      <c r="G239" s="122">
        <f t="shared" si="21"/>
        <v>9.8905998989423802E-2</v>
      </c>
      <c r="H239" s="128">
        <f t="shared" si="22"/>
        <v>34059.072</v>
      </c>
      <c r="I239" s="122">
        <f t="shared" si="23"/>
        <v>-0.35224224408280436</v>
      </c>
      <c r="J239" s="128">
        <f t="shared" si="24"/>
        <v>70.955356798040441</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0.10091044776119404</v>
      </c>
      <c r="F240" s="128">
        <f t="shared" si="20"/>
        <v>20.283000000000001</v>
      </c>
      <c r="G240" s="122">
        <f t="shared" si="21"/>
        <v>5.8213884968550178E-2</v>
      </c>
      <c r="H240" s="128">
        <f t="shared" si="22"/>
        <v>20046.417000000001</v>
      </c>
      <c r="I240" s="122">
        <f t="shared" si="23"/>
        <v>0.63606591488453978</v>
      </c>
      <c r="J240" s="128">
        <f t="shared" si="24"/>
        <v>173.34429374660445</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0.34239303482587069</v>
      </c>
      <c r="F241" s="128">
        <f t="shared" si="20"/>
        <v>68.821000000000012</v>
      </c>
      <c r="G241" s="122">
        <f t="shared" si="21"/>
        <v>0.25331704505195174</v>
      </c>
      <c r="H241" s="128">
        <f t="shared" si="22"/>
        <v>87231.750999999989</v>
      </c>
      <c r="I241" s="122">
        <f t="shared" si="23"/>
        <v>0.4830759741145968</v>
      </c>
      <c r="J241" s="128">
        <f t="shared" si="24"/>
        <v>135.16383579938363</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0.27163184079601987</v>
      </c>
      <c r="F242" s="128">
        <f t="shared" si="20"/>
        <v>54.597999999999992</v>
      </c>
      <c r="G242" s="122">
        <f t="shared" si="21"/>
        <v>0.27332509771807256</v>
      </c>
      <c r="H242" s="128">
        <f t="shared" si="22"/>
        <v>94121.684000000023</v>
      </c>
      <c r="I242" s="122">
        <f t="shared" si="23"/>
        <v>5.2009139956913128E-2</v>
      </c>
      <c r="J242" s="128">
        <f t="shared" si="24"/>
        <v>99.380497094416398</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0.16189552238805968</v>
      </c>
      <c r="F243" s="128">
        <f t="shared" si="20"/>
        <v>32.540999999999997</v>
      </c>
      <c r="G243" s="122">
        <f t="shared" si="21"/>
        <v>0.2046240424209689</v>
      </c>
      <c r="H243" s="128">
        <f t="shared" si="22"/>
        <v>70463.926000000007</v>
      </c>
      <c r="I243" s="122">
        <f t="shared" si="23"/>
        <v>-0.40000510713353782</v>
      </c>
      <c r="J243" s="128">
        <f t="shared" si="24"/>
        <v>79.118524134615271</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6.9860696517412932E-2</v>
      </c>
      <c r="F244" s="128">
        <f t="shared" si="20"/>
        <v>14.042</v>
      </c>
      <c r="G244" s="122">
        <f t="shared" si="21"/>
        <v>0.122620119178297</v>
      </c>
      <c r="H244" s="128">
        <f t="shared" si="22"/>
        <v>42225.218999999997</v>
      </c>
      <c r="I244" s="122">
        <f t="shared" si="23"/>
        <v>-0.50480609253165076</v>
      </c>
      <c r="J244" s="128">
        <f t="shared" si="24"/>
        <v>56.973274031671174</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5.2970149253731336E-2</v>
      </c>
      <c r="F245" s="128">
        <f t="shared" si="20"/>
        <v>10.646999999999998</v>
      </c>
      <c r="G245" s="122">
        <f t="shared" si="21"/>
        <v>8.7677292236567769E-2</v>
      </c>
      <c r="H245" s="128">
        <f t="shared" si="22"/>
        <v>30192.377000000004</v>
      </c>
      <c r="I245" s="122">
        <f t="shared" si="23"/>
        <v>-0.32815661886720005</v>
      </c>
      <c r="J245" s="128">
        <f t="shared" si="24"/>
        <v>60.414900942434613</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8.4656716417910435E-2</v>
      </c>
      <c r="F246" s="128">
        <f t="shared" si="20"/>
        <v>17.015999999999998</v>
      </c>
      <c r="G246" s="122">
        <f t="shared" si="21"/>
        <v>6.5192233083012446E-2</v>
      </c>
      <c r="H246" s="128">
        <f t="shared" si="22"/>
        <v>22449.467000000001</v>
      </c>
      <c r="I246" s="122">
        <f t="shared" si="23"/>
        <v>0.39680309388577861</v>
      </c>
      <c r="J246" s="128">
        <f t="shared" si="24"/>
        <v>129.85705875439626</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0.23902985074626862</v>
      </c>
      <c r="F247" s="128">
        <f t="shared" si="20"/>
        <v>48.044999999999995</v>
      </c>
      <c r="G247" s="122">
        <f t="shared" si="21"/>
        <v>0.21612501234180714</v>
      </c>
      <c r="H247" s="128">
        <f t="shared" si="22"/>
        <v>74424.377000000022</v>
      </c>
      <c r="I247" s="122">
        <f t="shared" si="23"/>
        <v>0.24914363127265401</v>
      </c>
      <c r="J247" s="128">
        <f t="shared" si="24"/>
        <v>110.59795817072614</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0.14574129353233831</v>
      </c>
      <c r="F248" s="128">
        <f t="shared" si="20"/>
        <v>29.294</v>
      </c>
      <c r="G248" s="122">
        <f t="shared" si="21"/>
        <v>0.14994920112208807</v>
      </c>
      <c r="H248" s="128">
        <f t="shared" si="22"/>
        <v>51636.207000000002</v>
      </c>
      <c r="I248" s="122">
        <f t="shared" si="23"/>
        <v>-8.0231528843384373E-2</v>
      </c>
      <c r="J248" s="128">
        <f t="shared" si="24"/>
        <v>97.193777920614792</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5.325870646766169E-2</v>
      </c>
      <c r="F249" s="128">
        <f t="shared" si="20"/>
        <v>10.705</v>
      </c>
      <c r="G249" s="122">
        <f t="shared" si="21"/>
        <v>5.5160829717909851E-2</v>
      </c>
      <c r="H249" s="128">
        <f t="shared" si="22"/>
        <v>18995.073</v>
      </c>
      <c r="I249" s="122">
        <f t="shared" si="23"/>
        <v>-0.11570221637474916</v>
      </c>
      <c r="J249" s="128">
        <f t="shared" si="24"/>
        <v>96.551677594453281</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0.16592039800995026</v>
      </c>
      <c r="F250" s="128">
        <f t="shared" si="20"/>
        <v>33.35</v>
      </c>
      <c r="G250" s="122">
        <f t="shared" si="21"/>
        <v>0.14900477410137125</v>
      </c>
      <c r="H250" s="128">
        <f t="shared" si="22"/>
        <v>51310.985999999997</v>
      </c>
      <c r="I250" s="122">
        <f t="shared" si="23"/>
        <v>0.17630099573137992</v>
      </c>
      <c r="J250" s="128">
        <f t="shared" si="24"/>
        <v>111.35240398208377</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9.0313432835820912E-2</v>
      </c>
      <c r="F251" s="128">
        <f t="shared" si="20"/>
        <v>18.153000000000002</v>
      </c>
      <c r="G251" s="122">
        <f t="shared" si="21"/>
        <v>7.5218162493683904E-2</v>
      </c>
      <c r="H251" s="128">
        <f t="shared" si="22"/>
        <v>25901.976000000002</v>
      </c>
      <c r="I251" s="122">
        <f t="shared" si="23"/>
        <v>0.37768351429102892</v>
      </c>
      <c r="J251" s="128">
        <f t="shared" si="24"/>
        <v>120.06865076424135</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6.0587064676616918E-2</v>
      </c>
      <c r="F252" s="128">
        <f t="shared" si="20"/>
        <v>12.178000000000001</v>
      </c>
      <c r="G252" s="122">
        <f t="shared" si="21"/>
        <v>8.3948245721022913E-2</v>
      </c>
      <c r="H252" s="128">
        <f t="shared" si="22"/>
        <v>28908.250000000007</v>
      </c>
      <c r="I252" s="122">
        <f t="shared" si="23"/>
        <v>-0.47920261482314969</v>
      </c>
      <c r="J252" s="128">
        <f t="shared" si="24"/>
        <v>72.171924685549769</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9.5517412935323398E-2</v>
      </c>
      <c r="F253" s="128">
        <f t="shared" si="20"/>
        <v>19.199000000000002</v>
      </c>
      <c r="G253" s="122">
        <f t="shared" si="21"/>
        <v>0.13087668647163708</v>
      </c>
      <c r="H253" s="128">
        <f t="shared" si="22"/>
        <v>45068.434000000001</v>
      </c>
      <c r="I253" s="122">
        <f t="shared" si="23"/>
        <v>-0.45911981666971313</v>
      </c>
      <c r="J253" s="128">
        <f t="shared" si="24"/>
        <v>72.982756142763009</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4.8318407960199004E-2</v>
      </c>
      <c r="F254" s="128">
        <f t="shared" si="20"/>
        <v>9.7119999999999997</v>
      </c>
      <c r="G254" s="122">
        <f t="shared" si="21"/>
        <v>4.8195828178813904E-2</v>
      </c>
      <c r="H254" s="128">
        <f t="shared" si="22"/>
        <v>16596.618999999999</v>
      </c>
      <c r="I254" s="122">
        <f t="shared" si="23"/>
        <v>-9.5972699007729062E-2</v>
      </c>
      <c r="J254" s="128">
        <f t="shared" si="24"/>
        <v>100.2543369125857</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1.6084577114427859E-2</v>
      </c>
      <c r="F255" s="128">
        <f t="shared" si="20"/>
        <v>3.2329999999999997</v>
      </c>
      <c r="G255" s="122">
        <f t="shared" si="21"/>
        <v>2.5939565800707408E-2</v>
      </c>
      <c r="H255" s="128">
        <f t="shared" si="22"/>
        <v>8932.4970000000012</v>
      </c>
      <c r="I255" s="122">
        <f t="shared" si="23"/>
        <v>-0.48088424338944358</v>
      </c>
      <c r="J255" s="128">
        <f t="shared" si="24"/>
        <v>62.007888790448483</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0.32002487562189058</v>
      </c>
      <c r="F256" s="128">
        <f t="shared" si="20"/>
        <v>64.325000000000003</v>
      </c>
      <c r="G256" s="122">
        <f t="shared" si="21"/>
        <v>0.23229407477102318</v>
      </c>
      <c r="H256" s="128">
        <f t="shared" si="22"/>
        <v>79992.323000000004</v>
      </c>
      <c r="I256" s="122">
        <f t="shared" si="23"/>
        <v>0.34435633569812879</v>
      </c>
      <c r="J256" s="128">
        <f t="shared" si="24"/>
        <v>137.76712812728667</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0.10937810945273632</v>
      </c>
      <c r="F257" s="128">
        <f t="shared" si="20"/>
        <v>21.984999999999999</v>
      </c>
      <c r="G257" s="122">
        <f t="shared" si="21"/>
        <v>9.996658709831048E-2</v>
      </c>
      <c r="H257" s="128">
        <f t="shared" si="22"/>
        <v>34424.294000000002</v>
      </c>
      <c r="I257" s="122">
        <f t="shared" si="23"/>
        <v>0.40423254400098307</v>
      </c>
      <c r="J257" s="128">
        <f t="shared" si="24"/>
        <v>109.41466806821187</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8.9582089552238786E-2</v>
      </c>
      <c r="F258" s="128">
        <f t="shared" si="20"/>
        <v>18.005999999999997</v>
      </c>
      <c r="G258" s="122">
        <f t="shared" si="21"/>
        <v>8.8307145470702009E-2</v>
      </c>
      <c r="H258" s="128">
        <f t="shared" si="22"/>
        <v>30409.272000000004</v>
      </c>
      <c r="I258" s="122">
        <f t="shared" si="23"/>
        <v>0.11063949583064515</v>
      </c>
      <c r="J258" s="128">
        <f t="shared" si="24"/>
        <v>101.44376094906133</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0.33199999999999991</v>
      </c>
      <c r="F259" s="128">
        <f t="shared" si="20"/>
        <v>66.731999999999985</v>
      </c>
      <c r="G259" s="122">
        <f t="shared" si="21"/>
        <v>0.36958190023173554</v>
      </c>
      <c r="H259" s="128">
        <f t="shared" si="22"/>
        <v>127268.48399999998</v>
      </c>
      <c r="I259" s="122">
        <f t="shared" si="23"/>
        <v>-0.31007605361113788</v>
      </c>
      <c r="J259" s="128">
        <f t="shared" si="24"/>
        <v>89.831238973507368</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0.14931840796019899</v>
      </c>
      <c r="F260" s="128">
        <f t="shared" si="20"/>
        <v>30.012999999999998</v>
      </c>
      <c r="G260" s="122">
        <f t="shared" si="21"/>
        <v>0.20991243124887471</v>
      </c>
      <c r="H260" s="128">
        <f t="shared" si="22"/>
        <v>72285.024999999994</v>
      </c>
      <c r="I260" s="122">
        <f t="shared" si="23"/>
        <v>-0.332499110296331</v>
      </c>
      <c r="J260" s="128">
        <f t="shared" si="24"/>
        <v>71.133666106303778</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0.93787064676616916</v>
      </c>
      <c r="F261" s="128">
        <f t="shared" si="20"/>
        <v>188.512</v>
      </c>
      <c r="G261" s="122">
        <f t="shared" si="21"/>
        <v>0.91283120763856218</v>
      </c>
      <c r="H261" s="128">
        <f t="shared" si="22"/>
        <v>314340.72899999999</v>
      </c>
      <c r="I261" s="122">
        <f t="shared" si="23"/>
        <v>0.48609405357124896</v>
      </c>
      <c r="J261" s="128">
        <f t="shared" si="24"/>
        <v>102.74305248528724</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0.90691044776119412</v>
      </c>
      <c r="F262" s="128">
        <f t="shared" si="20"/>
        <v>182.28900000000002</v>
      </c>
      <c r="G262" s="122">
        <f t="shared" si="21"/>
        <v>0.87550123418070724</v>
      </c>
      <c r="H262" s="128">
        <f t="shared" si="22"/>
        <v>301485.85399999999</v>
      </c>
      <c r="I262" s="122">
        <f t="shared" si="23"/>
        <v>0.48415679378341803</v>
      </c>
      <c r="J262" s="128">
        <f t="shared" si="24"/>
        <v>103.58756930935449</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0.95725870646766154</v>
      </c>
      <c r="F263" s="128">
        <f t="shared" si="20"/>
        <v>192.40899999999996</v>
      </c>
      <c r="G263" s="122">
        <f t="shared" si="21"/>
        <v>0.93762756201395048</v>
      </c>
      <c r="H263" s="128">
        <f t="shared" si="22"/>
        <v>322879.55199999997</v>
      </c>
      <c r="I263" s="122">
        <f t="shared" si="23"/>
        <v>0.48638180959709215</v>
      </c>
      <c r="J263" s="128">
        <f t="shared" si="24"/>
        <v>102.0937038595095</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0.95189552238805963</v>
      </c>
      <c r="F264" s="128">
        <f t="shared" si="20"/>
        <v>191.33099999999999</v>
      </c>
      <c r="G264" s="122">
        <f t="shared" si="21"/>
        <v>0.9249960070624178</v>
      </c>
      <c r="H264" s="128">
        <f t="shared" si="22"/>
        <v>318529.77500000008</v>
      </c>
      <c r="I264" s="122">
        <f t="shared" si="23"/>
        <v>0.51252131786829136</v>
      </c>
      <c r="J264" s="128">
        <f t="shared" si="24"/>
        <v>102.9080682641073</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0.93060696517412933</v>
      </c>
      <c r="F265" s="128">
        <f t="shared" ref="F265:F328" si="26">SUMPRODUCT($K$2:$AI$2,$K265:$AI265)</f>
        <v>187.05199999999999</v>
      </c>
      <c r="G265" s="122">
        <f t="shared" ref="G265:G328" si="27">SUMPRODUCT($K$3:$AI$3,$K265:$AI265)/$J$3</f>
        <v>0.90354200279941232</v>
      </c>
      <c r="H265" s="128">
        <f t="shared" ref="H265:H328" si="28">SUMPRODUCT($K$3:$AI$3,$K265:$AI265)</f>
        <v>311141.91700000002</v>
      </c>
      <c r="I265" s="122">
        <f t="shared" ref="I265:I328" si="29">CORREL($K$4:$AI$4,$K265:$AI265)</f>
        <v>0.47477290003228434</v>
      </c>
      <c r="J265" s="128">
        <f t="shared" si="24"/>
        <v>102.9954293536839</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0.89345273631840794</v>
      </c>
      <c r="F266" s="128">
        <f t="shared" si="26"/>
        <v>179.584</v>
      </c>
      <c r="G266" s="122">
        <f t="shared" si="27"/>
        <v>0.86316153537887885</v>
      </c>
      <c r="H266" s="128">
        <f t="shared" si="28"/>
        <v>297236.57999999996</v>
      </c>
      <c r="I266" s="122">
        <f t="shared" si="29"/>
        <v>0.4453127486777872</v>
      </c>
      <c r="J266" s="128">
        <f t="shared" ref="J266:J329" si="30">$E266/$G266*100</f>
        <v>103.50933164859264</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0.89688557213930364</v>
      </c>
      <c r="F267" s="128">
        <f t="shared" si="26"/>
        <v>180.27400000000003</v>
      </c>
      <c r="G267" s="122">
        <f t="shared" si="27"/>
        <v>0.8701977970600363</v>
      </c>
      <c r="H267" s="128">
        <f t="shared" si="28"/>
        <v>299659.57299999997</v>
      </c>
      <c r="I267" s="122">
        <f t="shared" si="29"/>
        <v>0.43674149900745857</v>
      </c>
      <c r="J267" s="128">
        <f t="shared" si="30"/>
        <v>103.06686309358999</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0.82944776119402985</v>
      </c>
      <c r="F268" s="128">
        <f t="shared" si="26"/>
        <v>166.71899999999999</v>
      </c>
      <c r="G268" s="122">
        <f t="shared" si="27"/>
        <v>0.79146784741460918</v>
      </c>
      <c r="H268" s="128">
        <f t="shared" si="28"/>
        <v>272548.28499999997</v>
      </c>
      <c r="I268" s="122">
        <f t="shared" si="29"/>
        <v>0.43932057692528598</v>
      </c>
      <c r="J268" s="128">
        <f t="shared" si="30"/>
        <v>104.79866793117181</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0.74104975124378103</v>
      </c>
      <c r="F269" s="128">
        <f t="shared" si="26"/>
        <v>148.95099999999999</v>
      </c>
      <c r="G269" s="122">
        <f t="shared" si="27"/>
        <v>0.66628576946085183</v>
      </c>
      <c r="H269" s="128">
        <f t="shared" si="28"/>
        <v>229440.83500000002</v>
      </c>
      <c r="I269" s="122">
        <f t="shared" si="29"/>
        <v>0.48806862442432203</v>
      </c>
      <c r="J269" s="128">
        <f t="shared" si="30"/>
        <v>111.22100834352608</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0.65664676616915418</v>
      </c>
      <c r="F270" s="128">
        <f t="shared" si="26"/>
        <v>131.98599999999999</v>
      </c>
      <c r="G270" s="122">
        <f t="shared" si="27"/>
        <v>0.5808994592836525</v>
      </c>
      <c r="H270" s="128">
        <f t="shared" si="28"/>
        <v>200037.37599999999</v>
      </c>
      <c r="I270" s="122">
        <f t="shared" si="29"/>
        <v>0.4953852421410736</v>
      </c>
      <c r="J270" s="128">
        <f t="shared" si="30"/>
        <v>113.03965870082078</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0.55698009950248761</v>
      </c>
      <c r="F271" s="128">
        <f t="shared" si="26"/>
        <v>111.953</v>
      </c>
      <c r="G271" s="122">
        <f t="shared" si="27"/>
        <v>0.44194884683962615</v>
      </c>
      <c r="H271" s="128">
        <f t="shared" si="28"/>
        <v>152188.62099999998</v>
      </c>
      <c r="I271" s="122">
        <f t="shared" si="29"/>
        <v>0.4892432585115753</v>
      </c>
      <c r="J271" s="128">
        <f t="shared" si="30"/>
        <v>126.02818255674822</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0.48451243781094527</v>
      </c>
      <c r="F272" s="128">
        <f t="shared" si="26"/>
        <v>97.387</v>
      </c>
      <c r="G272" s="122">
        <f t="shared" si="27"/>
        <v>0.37146843401343954</v>
      </c>
      <c r="H272" s="128">
        <f t="shared" si="28"/>
        <v>127918.12700000001</v>
      </c>
      <c r="I272" s="122">
        <f t="shared" si="29"/>
        <v>0.43105629246553012</v>
      </c>
      <c r="J272" s="128">
        <f t="shared" si="30"/>
        <v>130.4316581024529</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0.26534825870646772</v>
      </c>
      <c r="F273" s="128">
        <f t="shared" si="26"/>
        <v>53.335000000000008</v>
      </c>
      <c r="G273" s="122">
        <f t="shared" si="27"/>
        <v>0.18240576957700996</v>
      </c>
      <c r="H273" s="128">
        <f t="shared" si="28"/>
        <v>62812.885999999999</v>
      </c>
      <c r="I273" s="122">
        <f t="shared" si="29"/>
        <v>0.41641488358152079</v>
      </c>
      <c r="J273" s="128">
        <f t="shared" si="30"/>
        <v>145.47141755537521</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6.9606965174129357E-2</v>
      </c>
      <c r="F274" s="128">
        <f t="shared" si="26"/>
        <v>13.991</v>
      </c>
      <c r="G274" s="122">
        <f t="shared" si="27"/>
        <v>6.6422028818845513E-2</v>
      </c>
      <c r="H274" s="128">
        <f t="shared" si="28"/>
        <v>22872.957000000002</v>
      </c>
      <c r="I274" s="122">
        <f t="shared" si="29"/>
        <v>-0.10847418218919605</v>
      </c>
      <c r="J274" s="128">
        <f t="shared" si="30"/>
        <v>104.79500011053592</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0.69612437810945282</v>
      </c>
      <c r="F275" s="128">
        <f t="shared" si="26"/>
        <v>139.92100000000002</v>
      </c>
      <c r="G275" s="122">
        <f t="shared" si="27"/>
        <v>0.6675979881402494</v>
      </c>
      <c r="H275" s="128">
        <f t="shared" si="28"/>
        <v>229892.70799999998</v>
      </c>
      <c r="I275" s="122">
        <f t="shared" si="29"/>
        <v>0.2817134848966017</v>
      </c>
      <c r="J275" s="128">
        <f t="shared" si="30"/>
        <v>104.27298920547534</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3.5402985074626865E-2</v>
      </c>
      <c r="F276" s="128">
        <f t="shared" si="26"/>
        <v>7.1160000000000005</v>
      </c>
      <c r="G276" s="122">
        <f t="shared" si="27"/>
        <v>5.867328768316693E-2</v>
      </c>
      <c r="H276" s="128">
        <f t="shared" si="28"/>
        <v>20204.615999999998</v>
      </c>
      <c r="I276" s="122">
        <f t="shared" si="29"/>
        <v>-0.43927875725511595</v>
      </c>
      <c r="J276" s="128">
        <f t="shared" si="30"/>
        <v>60.33918751204358</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3.3980099502487565E-2</v>
      </c>
      <c r="F277" s="128">
        <f t="shared" si="26"/>
        <v>6.830000000000001</v>
      </c>
      <c r="G277" s="122">
        <f t="shared" si="27"/>
        <v>3.3909559237770004E-2</v>
      </c>
      <c r="H277" s="128">
        <f t="shared" si="28"/>
        <v>11677.028000000002</v>
      </c>
      <c r="I277" s="122">
        <f t="shared" si="29"/>
        <v>-0.1354041396811963</v>
      </c>
      <c r="J277" s="128">
        <f t="shared" si="30"/>
        <v>100.20802471722779</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8.590547263681593E-2</v>
      </c>
      <c r="F278" s="128">
        <f t="shared" si="26"/>
        <v>17.267000000000003</v>
      </c>
      <c r="G278" s="122">
        <f t="shared" si="27"/>
        <v>0.11966634432770548</v>
      </c>
      <c r="H278" s="128">
        <f t="shared" si="28"/>
        <v>41208.063000000002</v>
      </c>
      <c r="I278" s="122">
        <f t="shared" si="29"/>
        <v>-0.52357273312320551</v>
      </c>
      <c r="J278" s="128">
        <f t="shared" si="30"/>
        <v>71.787496408818484</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9.8407960199004968E-3</v>
      </c>
      <c r="F279" s="128">
        <f t="shared" si="26"/>
        <v>1.978</v>
      </c>
      <c r="G279" s="122">
        <f t="shared" si="27"/>
        <v>9.8862956574262834E-3</v>
      </c>
      <c r="H279" s="128">
        <f t="shared" si="28"/>
        <v>3404.4250000000002</v>
      </c>
      <c r="I279" s="122">
        <f t="shared" si="29"/>
        <v>-5.5350506400986203E-2</v>
      </c>
      <c r="J279" s="128">
        <f t="shared" si="30"/>
        <v>99.539770616797114</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6.9009950248756224E-2</v>
      </c>
      <c r="F280" s="128">
        <f t="shared" si="26"/>
        <v>13.871000000000002</v>
      </c>
      <c r="G280" s="122">
        <f t="shared" si="27"/>
        <v>4.3710199850155951E-2</v>
      </c>
      <c r="H280" s="128">
        <f t="shared" si="28"/>
        <v>15051.957000000002</v>
      </c>
      <c r="I280" s="122">
        <f t="shared" si="29"/>
        <v>0.68062852498259196</v>
      </c>
      <c r="J280" s="128">
        <f t="shared" si="30"/>
        <v>157.88065596892943</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8.4398009950248751E-2</v>
      </c>
      <c r="F281" s="128">
        <f t="shared" si="26"/>
        <v>16.963999999999999</v>
      </c>
      <c r="G281" s="122">
        <f t="shared" si="27"/>
        <v>0.1774202196551263</v>
      </c>
      <c r="H281" s="128">
        <f t="shared" si="28"/>
        <v>61096.071999999986</v>
      </c>
      <c r="I281" s="122">
        <f t="shared" si="29"/>
        <v>-0.45676574866006192</v>
      </c>
      <c r="J281" s="128">
        <f t="shared" si="30"/>
        <v>47.569555552520242</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0.33765174129353231</v>
      </c>
      <c r="F282" s="128">
        <f t="shared" si="26"/>
        <v>67.867999999999995</v>
      </c>
      <c r="G282" s="122">
        <f t="shared" si="27"/>
        <v>0.39638975717131592</v>
      </c>
      <c r="H282" s="128">
        <f t="shared" si="28"/>
        <v>136499.984</v>
      </c>
      <c r="I282" s="122">
        <f t="shared" si="29"/>
        <v>-0.46444346943529069</v>
      </c>
      <c r="J282" s="128">
        <f t="shared" si="30"/>
        <v>85.181752349771841</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0.42243781094527366</v>
      </c>
      <c r="F283" s="128">
        <f t="shared" si="26"/>
        <v>84.910000000000011</v>
      </c>
      <c r="G283" s="122">
        <f t="shared" si="27"/>
        <v>0.3290089964513675</v>
      </c>
      <c r="H283" s="128">
        <f t="shared" si="28"/>
        <v>113296.88</v>
      </c>
      <c r="I283" s="122">
        <f t="shared" si="29"/>
        <v>0.56179388084680038</v>
      </c>
      <c r="J283" s="128">
        <f t="shared" si="30"/>
        <v>128.3970394431802</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0.15549253731343285</v>
      </c>
      <c r="F284" s="128">
        <f t="shared" si="26"/>
        <v>31.254000000000001</v>
      </c>
      <c r="G284" s="122">
        <f t="shared" si="27"/>
        <v>9.7128694556246717E-2</v>
      </c>
      <c r="H284" s="128">
        <f t="shared" si="28"/>
        <v>33447.043000000005</v>
      </c>
      <c r="I284" s="122">
        <f t="shared" si="29"/>
        <v>0.69637346937739009</v>
      </c>
      <c r="J284" s="128">
        <f t="shared" si="30"/>
        <v>160.08918685032666</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0.16921393034825868</v>
      </c>
      <c r="F285" s="128">
        <f t="shared" si="26"/>
        <v>34.011999999999993</v>
      </c>
      <c r="G285" s="122">
        <f t="shared" si="27"/>
        <v>0.13656230725001309</v>
      </c>
      <c r="H285" s="128">
        <f t="shared" si="28"/>
        <v>47026.323000000004</v>
      </c>
      <c r="I285" s="122">
        <f t="shared" si="29"/>
        <v>0.57358891747383123</v>
      </c>
      <c r="J285" s="128">
        <f t="shared" si="30"/>
        <v>123.90968910511174</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1.7850746268656716E-2</v>
      </c>
      <c r="F286" s="128">
        <f t="shared" si="26"/>
        <v>3.5879999999999996</v>
      </c>
      <c r="G286" s="122">
        <f t="shared" si="27"/>
        <v>1.6041706596042492E-2</v>
      </c>
      <c r="H286" s="128">
        <f t="shared" si="28"/>
        <v>5524.0900000000011</v>
      </c>
      <c r="I286" s="122">
        <f t="shared" si="29"/>
        <v>0.38857474711327666</v>
      </c>
      <c r="J286" s="128">
        <f t="shared" si="30"/>
        <v>111.27710235680608</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0.98214925373134332</v>
      </c>
      <c r="F287" s="128">
        <f t="shared" si="26"/>
        <v>197.41200000000001</v>
      </c>
      <c r="G287" s="122">
        <f t="shared" si="27"/>
        <v>0.98395829340395746</v>
      </c>
      <c r="H287" s="128">
        <f t="shared" si="28"/>
        <v>338833.91</v>
      </c>
      <c r="I287" s="122">
        <f t="shared" si="29"/>
        <v>-0.38857474711327483</v>
      </c>
      <c r="J287" s="128">
        <f t="shared" si="30"/>
        <v>99.816146712239615</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0.1747412935323383</v>
      </c>
      <c r="F288" s="128">
        <f t="shared" si="26"/>
        <v>35.122999999999998</v>
      </c>
      <c r="G288" s="122">
        <f t="shared" si="27"/>
        <v>0.17915508569570043</v>
      </c>
      <c r="H288" s="128">
        <f t="shared" si="28"/>
        <v>61693.487000000008</v>
      </c>
      <c r="I288" s="122">
        <f t="shared" si="29"/>
        <v>-0.2564134465149015</v>
      </c>
      <c r="J288" s="128">
        <f t="shared" si="30"/>
        <v>97.536328848147207</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0.47006467661691542</v>
      </c>
      <c r="F289" s="128">
        <f t="shared" si="26"/>
        <v>94.483000000000004</v>
      </c>
      <c r="G289" s="122">
        <f t="shared" si="27"/>
        <v>0.50068766516241814</v>
      </c>
      <c r="H289" s="128">
        <f t="shared" si="28"/>
        <v>172415.80299999999</v>
      </c>
      <c r="I289" s="122">
        <f t="shared" si="29"/>
        <v>-0.27309283528592332</v>
      </c>
      <c r="J289" s="128">
        <f t="shared" si="30"/>
        <v>93.883814066885606</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7.9830845771144271E-2</v>
      </c>
      <c r="F290" s="128">
        <f t="shared" si="26"/>
        <v>16.045999999999999</v>
      </c>
      <c r="G290" s="122">
        <f t="shared" si="27"/>
        <v>7.1030747071361783E-2</v>
      </c>
      <c r="H290" s="128">
        <f t="shared" si="28"/>
        <v>24460.006000000001</v>
      </c>
      <c r="I290" s="122">
        <f t="shared" si="29"/>
        <v>0.5175878906020539</v>
      </c>
      <c r="J290" s="128">
        <f t="shared" si="30"/>
        <v>112.38914000290801</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8.0646766169154227E-2</v>
      </c>
      <c r="F291" s="128">
        <f t="shared" si="26"/>
        <v>16.21</v>
      </c>
      <c r="G291" s="122">
        <f t="shared" si="27"/>
        <v>7.8300071437283306E-2</v>
      </c>
      <c r="H291" s="128">
        <f t="shared" si="28"/>
        <v>26963.256000000005</v>
      </c>
      <c r="I291" s="122">
        <f t="shared" si="29"/>
        <v>-8.5674626672897894E-2</v>
      </c>
      <c r="J291" s="128">
        <f t="shared" si="30"/>
        <v>102.99705311731493</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0.19468159203980098</v>
      </c>
      <c r="F292" s="128">
        <f t="shared" si="26"/>
        <v>39.131</v>
      </c>
      <c r="G292" s="122">
        <f t="shared" si="27"/>
        <v>0.17075013793784377</v>
      </c>
      <c r="H292" s="128">
        <f t="shared" si="28"/>
        <v>58799.176000000007</v>
      </c>
      <c r="I292" s="122">
        <f t="shared" si="29"/>
        <v>0.64093793382243958</v>
      </c>
      <c r="J292" s="128">
        <f t="shared" si="30"/>
        <v>114.01548156328207</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0.42673134328358209</v>
      </c>
      <c r="F293" s="128">
        <f t="shared" si="26"/>
        <v>85.772999999999996</v>
      </c>
      <c r="G293" s="122">
        <f t="shared" si="27"/>
        <v>0.37653485616712834</v>
      </c>
      <c r="H293" s="128">
        <f t="shared" si="28"/>
        <v>129662.78999999998</v>
      </c>
      <c r="I293" s="122">
        <f t="shared" si="29"/>
        <v>0.41571623732505675</v>
      </c>
      <c r="J293" s="128">
        <f t="shared" si="30"/>
        <v>113.33116610436022</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0.5732686567164178</v>
      </c>
      <c r="F294" s="128">
        <f t="shared" si="26"/>
        <v>115.22699999999998</v>
      </c>
      <c r="G294" s="122">
        <f t="shared" si="27"/>
        <v>0.62346514383287166</v>
      </c>
      <c r="H294" s="128">
        <f t="shared" si="28"/>
        <v>214695.21000000002</v>
      </c>
      <c r="I294" s="122">
        <f t="shared" si="29"/>
        <v>-0.4157162373250568</v>
      </c>
      <c r="J294" s="128">
        <f t="shared" si="30"/>
        <v>91.948790142803929</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0.10926368159203979</v>
      </c>
      <c r="F295" s="128">
        <f t="shared" si="26"/>
        <v>21.962</v>
      </c>
      <c r="G295" s="122">
        <f t="shared" si="27"/>
        <v>0.16121802891177203</v>
      </c>
      <c r="H295" s="128">
        <f t="shared" si="28"/>
        <v>55516.717999999993</v>
      </c>
      <c r="I295" s="122">
        <f t="shared" si="29"/>
        <v>-0.34809623032296827</v>
      </c>
      <c r="J295" s="128">
        <f t="shared" si="30"/>
        <v>67.773860237328236</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0.26325373134328361</v>
      </c>
      <c r="F296" s="128">
        <f t="shared" si="26"/>
        <v>52.914000000000001</v>
      </c>
      <c r="G296" s="122">
        <f t="shared" si="27"/>
        <v>0.31110931065925584</v>
      </c>
      <c r="H296" s="128">
        <f t="shared" si="28"/>
        <v>107132.98000000003</v>
      </c>
      <c r="I296" s="122">
        <f t="shared" si="29"/>
        <v>-0.45074796058071903</v>
      </c>
      <c r="J296" s="128">
        <f t="shared" si="30"/>
        <v>84.617760485996413</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0.21560696517412936</v>
      </c>
      <c r="F297" s="128">
        <f t="shared" si="26"/>
        <v>43.337000000000003</v>
      </c>
      <c r="G297" s="122">
        <f t="shared" si="27"/>
        <v>0.21309835113457506</v>
      </c>
      <c r="H297" s="128">
        <f t="shared" si="28"/>
        <v>73382.122000000003</v>
      </c>
      <c r="I297" s="122">
        <f t="shared" si="29"/>
        <v>8.2563348388649524E-2</v>
      </c>
      <c r="J297" s="128">
        <f t="shared" si="30"/>
        <v>101.17720950265357</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0.15194527363184079</v>
      </c>
      <c r="F298" s="128">
        <f t="shared" si="26"/>
        <v>30.541</v>
      </c>
      <c r="G298" s="122">
        <f t="shared" si="27"/>
        <v>0.14212792500827628</v>
      </c>
      <c r="H298" s="128">
        <f t="shared" si="28"/>
        <v>48942.888000000006</v>
      </c>
      <c r="I298" s="122">
        <f t="shared" si="29"/>
        <v>0.26191807862922445</v>
      </c>
      <c r="J298" s="128">
        <f t="shared" si="30"/>
        <v>106.90740304763673</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9.8925373134328365E-2</v>
      </c>
      <c r="F299" s="128">
        <f t="shared" si="26"/>
        <v>19.884</v>
      </c>
      <c r="G299" s="122">
        <f t="shared" si="27"/>
        <v>7.5628836850022363E-2</v>
      </c>
      <c r="H299" s="128">
        <f t="shared" si="28"/>
        <v>26043.395</v>
      </c>
      <c r="I299" s="122">
        <f t="shared" si="29"/>
        <v>0.45992425123475472</v>
      </c>
      <c r="J299" s="128">
        <f t="shared" si="30"/>
        <v>130.80377439957826</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0.1605870646766169</v>
      </c>
      <c r="F300" s="128">
        <f t="shared" si="26"/>
        <v>32.277999999999999</v>
      </c>
      <c r="G300" s="122">
        <f t="shared" si="27"/>
        <v>9.6759790682952054E-2</v>
      </c>
      <c r="H300" s="128">
        <f t="shared" si="28"/>
        <v>33320.008000000002</v>
      </c>
      <c r="I300" s="122">
        <f t="shared" si="29"/>
        <v>0.46021086168830477</v>
      </c>
      <c r="J300" s="128">
        <f t="shared" si="30"/>
        <v>165.96466728912682</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542.93987738059707</v>
      </c>
      <c r="F301" s="128">
        <f t="shared" si="26"/>
        <v>109130.91535350001</v>
      </c>
      <c r="G301" s="122">
        <f t="shared" si="27"/>
        <v>432.19456157694361</v>
      </c>
      <c r="H301" s="128">
        <f t="shared" si="28"/>
        <v>148829654.83551314</v>
      </c>
      <c r="I301" s="122">
        <f t="shared" si="29"/>
        <v>0.48048663054643609</v>
      </c>
      <c r="J301" s="128">
        <f t="shared" si="30"/>
        <v>125.62394940824295</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8.8656716417910442E-3</v>
      </c>
      <c r="F302" s="128">
        <f t="shared" si="26"/>
        <v>1.782</v>
      </c>
      <c r="G302" s="122">
        <f t="shared" si="27"/>
        <v>1.9111642534803897E-2</v>
      </c>
      <c r="H302" s="128">
        <f t="shared" si="28"/>
        <v>6581.2470000000003</v>
      </c>
      <c r="I302" s="122">
        <f t="shared" si="29"/>
        <v>-0.37703499775909805</v>
      </c>
      <c r="J302" s="128">
        <f t="shared" si="30"/>
        <v>46.388852374388627</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3.1940298507462687E-3</v>
      </c>
      <c r="F303" s="128">
        <f t="shared" si="26"/>
        <v>0.64200000000000002</v>
      </c>
      <c r="G303" s="122">
        <f t="shared" si="27"/>
        <v>7.0991032588178593E-3</v>
      </c>
      <c r="H303" s="128">
        <f t="shared" si="28"/>
        <v>2444.6330000000003</v>
      </c>
      <c r="I303" s="122">
        <f t="shared" si="29"/>
        <v>-0.36205359027878981</v>
      </c>
      <c r="J303" s="128">
        <f t="shared" si="30"/>
        <v>44.992018488799076</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0.11417910447761195</v>
      </c>
      <c r="F304" s="128">
        <f t="shared" si="26"/>
        <v>22.950000000000003</v>
      </c>
      <c r="G304" s="122">
        <f t="shared" si="27"/>
        <v>0.14189717387137804</v>
      </c>
      <c r="H304" s="128">
        <f t="shared" si="28"/>
        <v>48863.426999999996</v>
      </c>
      <c r="I304" s="122">
        <f t="shared" si="29"/>
        <v>-0.30066873513975184</v>
      </c>
      <c r="J304" s="128">
        <f t="shared" si="30"/>
        <v>80.466087775017286</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1.0885572139303483E-2</v>
      </c>
      <c r="F305" s="128">
        <f t="shared" si="26"/>
        <v>2.1880000000000002</v>
      </c>
      <c r="G305" s="122">
        <f t="shared" si="27"/>
        <v>2.2176058055860471E-2</v>
      </c>
      <c r="H305" s="128">
        <f t="shared" si="28"/>
        <v>7636.5029999999997</v>
      </c>
      <c r="I305" s="122">
        <f t="shared" si="29"/>
        <v>-0.40542224664232451</v>
      </c>
      <c r="J305" s="128">
        <f t="shared" si="30"/>
        <v>49.087047444966217</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0.14845771144278605</v>
      </c>
      <c r="F306" s="128">
        <f t="shared" si="26"/>
        <v>29.839999999999996</v>
      </c>
      <c r="G306" s="122">
        <f t="shared" si="27"/>
        <v>0.11512889783306908</v>
      </c>
      <c r="H306" s="128">
        <f t="shared" si="28"/>
        <v>39645.557000000001</v>
      </c>
      <c r="I306" s="122">
        <f t="shared" si="29"/>
        <v>0.4904544424832466</v>
      </c>
      <c r="J306" s="128">
        <f t="shared" si="30"/>
        <v>128.94912939932945</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0.55425373134328371</v>
      </c>
      <c r="F307" s="128">
        <f t="shared" si="26"/>
        <v>111.40500000000002</v>
      </c>
      <c r="G307" s="122">
        <f t="shared" si="27"/>
        <v>0.53354484286701631</v>
      </c>
      <c r="H307" s="128">
        <f t="shared" si="28"/>
        <v>183730.435</v>
      </c>
      <c r="I307" s="122">
        <f t="shared" si="29"/>
        <v>0.36825282149626121</v>
      </c>
      <c r="J307" s="128">
        <f t="shared" si="30"/>
        <v>103.88137731122799</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0.22895522388059703</v>
      </c>
      <c r="F308" s="128">
        <f t="shared" si="26"/>
        <v>46.02</v>
      </c>
      <c r="G308" s="122">
        <f t="shared" si="27"/>
        <v>0.28679535541500417</v>
      </c>
      <c r="H308" s="128">
        <f t="shared" si="28"/>
        <v>98760.275000000009</v>
      </c>
      <c r="I308" s="122">
        <f t="shared" si="29"/>
        <v>-0.47086476252454718</v>
      </c>
      <c r="J308" s="128">
        <f t="shared" si="30"/>
        <v>79.832263513922598</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6.906965174129355E-2</v>
      </c>
      <c r="F309" s="128">
        <f t="shared" si="26"/>
        <v>13.883000000000003</v>
      </c>
      <c r="G309" s="122">
        <f t="shared" si="27"/>
        <v>6.4813583538062131E-2</v>
      </c>
      <c r="H309" s="128">
        <f t="shared" si="28"/>
        <v>22319.076000000001</v>
      </c>
      <c r="I309" s="122">
        <f t="shared" si="29"/>
        <v>0.34587178648006611</v>
      </c>
      <c r="J309" s="128">
        <f t="shared" si="30"/>
        <v>106.56662997307041</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0.15558208955223879</v>
      </c>
      <c r="F310" s="128">
        <f t="shared" si="26"/>
        <v>31.271999999999998</v>
      </c>
      <c r="G310" s="122">
        <f t="shared" si="27"/>
        <v>0.13274090917010783</v>
      </c>
      <c r="H310" s="128">
        <f t="shared" si="28"/>
        <v>45710.393999999993</v>
      </c>
      <c r="I310" s="122">
        <f t="shared" si="29"/>
        <v>0.43821844474806132</v>
      </c>
      <c r="J310" s="128">
        <f t="shared" si="30"/>
        <v>117.2073406193564</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0.6200149253731343</v>
      </c>
      <c r="F311" s="128">
        <f t="shared" si="26"/>
        <v>124.62299999999999</v>
      </c>
      <c r="G311" s="122">
        <f t="shared" si="27"/>
        <v>0.60567291307302284</v>
      </c>
      <c r="H311" s="128">
        <f t="shared" si="28"/>
        <v>208568.31299999999</v>
      </c>
      <c r="I311" s="122">
        <f t="shared" si="29"/>
        <v>0.11178479209645389</v>
      </c>
      <c r="J311" s="128">
        <f t="shared" si="30"/>
        <v>102.36794678952108</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0.64476119402985077</v>
      </c>
      <c r="F312" s="128">
        <f t="shared" si="26"/>
        <v>129.59700000000001</v>
      </c>
      <c r="G312" s="122">
        <f t="shared" si="27"/>
        <v>0.5408995028429715</v>
      </c>
      <c r="H312" s="128">
        <f t="shared" si="28"/>
        <v>186263.071</v>
      </c>
      <c r="I312" s="122">
        <f t="shared" si="29"/>
        <v>0.51871570260438682</v>
      </c>
      <c r="J312" s="128">
        <f t="shared" si="30"/>
        <v>119.2016614252706</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0.30172139303482581</v>
      </c>
      <c r="F313" s="128">
        <f t="shared" si="26"/>
        <v>60.645999999999994</v>
      </c>
      <c r="G313" s="122">
        <f t="shared" si="27"/>
        <v>0.22453121460805328</v>
      </c>
      <c r="H313" s="128">
        <f t="shared" si="28"/>
        <v>77319.12000000001</v>
      </c>
      <c r="I313" s="122">
        <f t="shared" si="29"/>
        <v>0.53795851855134891</v>
      </c>
      <c r="J313" s="128">
        <f t="shared" si="30"/>
        <v>134.37837298547439</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0.21914427860696517</v>
      </c>
      <c r="F314" s="128">
        <f t="shared" si="26"/>
        <v>44.048000000000002</v>
      </c>
      <c r="G314" s="122">
        <f t="shared" si="27"/>
        <v>0.14412144628555168</v>
      </c>
      <c r="H314" s="128">
        <f t="shared" si="28"/>
        <v>49629.373000000007</v>
      </c>
      <c r="I314" s="122">
        <f t="shared" si="29"/>
        <v>0.59324629586861</v>
      </c>
      <c r="J314" s="128">
        <f t="shared" si="30"/>
        <v>152.05528688129368</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0.30614427860696519</v>
      </c>
      <c r="F315" s="128">
        <f t="shared" si="26"/>
        <v>61.535000000000004</v>
      </c>
      <c r="G315" s="122">
        <f t="shared" si="27"/>
        <v>0.2149070908763554</v>
      </c>
      <c r="H315" s="128">
        <f t="shared" si="28"/>
        <v>74004.975999999995</v>
      </c>
      <c r="I315" s="122">
        <f t="shared" si="29"/>
        <v>0.56083915193725475</v>
      </c>
      <c r="J315" s="128">
        <f t="shared" si="30"/>
        <v>142.45424725566741</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7.9900497512437801E-2</v>
      </c>
      <c r="F316" s="128">
        <f t="shared" si="26"/>
        <v>16.059999999999999</v>
      </c>
      <c r="G316" s="122">
        <f t="shared" si="27"/>
        <v>8.2085782819042968E-2</v>
      </c>
      <c r="H316" s="128">
        <f t="shared" si="28"/>
        <v>28266.896000000001</v>
      </c>
      <c r="I316" s="122">
        <f t="shared" si="29"/>
        <v>-9.6664096489717799E-2</v>
      </c>
      <c r="J316" s="128">
        <f t="shared" si="30"/>
        <v>97.337802928160414</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0.51298009950248757</v>
      </c>
      <c r="F317" s="128">
        <f t="shared" si="26"/>
        <v>103.10900000000001</v>
      </c>
      <c r="G317" s="122">
        <f t="shared" si="27"/>
        <v>0.39262246847757276</v>
      </c>
      <c r="H317" s="128">
        <f t="shared" si="28"/>
        <v>135202.68799999999</v>
      </c>
      <c r="I317" s="122">
        <f t="shared" si="29"/>
        <v>0.59246365296439085</v>
      </c>
      <c r="J317" s="128">
        <f t="shared" si="30"/>
        <v>130.65479963273927</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0.89674626865671647</v>
      </c>
      <c r="F318" s="128">
        <f t="shared" si="26"/>
        <v>180.24600000000001</v>
      </c>
      <c r="G318" s="122">
        <f t="shared" si="27"/>
        <v>0.90157994296633159</v>
      </c>
      <c r="H318" s="128">
        <f t="shared" si="28"/>
        <v>310466.266</v>
      </c>
      <c r="I318" s="122">
        <f t="shared" si="29"/>
        <v>-0.21814293062280052</v>
      </c>
      <c r="J318" s="128">
        <f t="shared" si="30"/>
        <v>99.463866255308247</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0.66263184079601989</v>
      </c>
      <c r="F319" s="128">
        <f t="shared" si="26"/>
        <v>133.18899999999999</v>
      </c>
      <c r="G319" s="122">
        <f t="shared" si="27"/>
        <v>0.58386170787378255</v>
      </c>
      <c r="H319" s="128">
        <f t="shared" si="28"/>
        <v>201057.45</v>
      </c>
      <c r="I319" s="122">
        <f t="shared" si="29"/>
        <v>0.52041542884286518</v>
      </c>
      <c r="J319" s="128">
        <f t="shared" si="30"/>
        <v>113.49123120423332</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0.88809452736318406</v>
      </c>
      <c r="F320" s="128">
        <f t="shared" si="26"/>
        <v>178.50700000000001</v>
      </c>
      <c r="G320" s="122">
        <f t="shared" si="27"/>
        <v>0.85702576388525897</v>
      </c>
      <c r="H320" s="128">
        <f t="shared" si="28"/>
        <v>295123.67800000001</v>
      </c>
      <c r="I320" s="122">
        <f t="shared" si="29"/>
        <v>0.37526352525533779</v>
      </c>
      <c r="J320" s="128">
        <f t="shared" si="30"/>
        <v>103.62518430450413</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0.6506517412935322</v>
      </c>
      <c r="F321" s="128">
        <f t="shared" si="26"/>
        <v>130.78099999999998</v>
      </c>
      <c r="G321" s="122">
        <f t="shared" si="27"/>
        <v>0.62338786088895848</v>
      </c>
      <c r="H321" s="128">
        <f t="shared" si="28"/>
        <v>214668.59699999995</v>
      </c>
      <c r="I321" s="122">
        <f t="shared" si="29"/>
        <v>0.35999386305036457</v>
      </c>
      <c r="J321" s="128">
        <f t="shared" si="30"/>
        <v>104.37350197446821</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0.47816417910447762</v>
      </c>
      <c r="F322" s="128">
        <f t="shared" si="26"/>
        <v>96.111000000000004</v>
      </c>
      <c r="G322" s="122">
        <f t="shared" si="27"/>
        <v>0.43567669111796448</v>
      </c>
      <c r="H322" s="128">
        <f t="shared" si="28"/>
        <v>150028.75400000002</v>
      </c>
      <c r="I322" s="122">
        <f t="shared" si="29"/>
        <v>0.4135076393249022</v>
      </c>
      <c r="J322" s="128">
        <f t="shared" si="30"/>
        <v>109.7520681855824</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0.31033830845771143</v>
      </c>
      <c r="F323" s="128">
        <f t="shared" si="26"/>
        <v>62.378</v>
      </c>
      <c r="G323" s="122">
        <f t="shared" si="27"/>
        <v>0.27804053339838186</v>
      </c>
      <c r="H323" s="128">
        <f t="shared" si="28"/>
        <v>95745.481999999989</v>
      </c>
      <c r="I323" s="122">
        <f t="shared" si="29"/>
        <v>0.45067812720802608</v>
      </c>
      <c r="J323" s="128">
        <f t="shared" si="30"/>
        <v>111.61621101231765</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0.16285572139303484</v>
      </c>
      <c r="F324" s="128">
        <f t="shared" si="26"/>
        <v>32.734000000000002</v>
      </c>
      <c r="G324" s="122">
        <f t="shared" si="27"/>
        <v>0.10900753866615556</v>
      </c>
      <c r="H324" s="128">
        <f t="shared" si="28"/>
        <v>37537.617999999995</v>
      </c>
      <c r="I324" s="122">
        <f t="shared" si="29"/>
        <v>0.59365844918816812</v>
      </c>
      <c r="J324" s="128">
        <f t="shared" si="30"/>
        <v>149.39858599302357</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2.4532338308457712E-2</v>
      </c>
      <c r="F325" s="128">
        <f t="shared" si="26"/>
        <v>4.931</v>
      </c>
      <c r="G325" s="122">
        <f t="shared" si="27"/>
        <v>1.4649751131090318E-2</v>
      </c>
      <c r="H325" s="128">
        <f t="shared" si="28"/>
        <v>5044.759</v>
      </c>
      <c r="I325" s="122">
        <f t="shared" si="29"/>
        <v>0.57711671424488742</v>
      </c>
      <c r="J325" s="128">
        <f t="shared" si="30"/>
        <v>167.45907892178559</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0.15842288557213932</v>
      </c>
      <c r="F326" s="128">
        <f t="shared" si="26"/>
        <v>31.843000000000004</v>
      </c>
      <c r="G326" s="122">
        <f t="shared" si="27"/>
        <v>0.10119617955732116</v>
      </c>
      <c r="H326" s="128">
        <f t="shared" si="28"/>
        <v>34847.714</v>
      </c>
      <c r="I326" s="122">
        <f t="shared" si="29"/>
        <v>0.66296780555816559</v>
      </c>
      <c r="J326" s="128">
        <f t="shared" si="30"/>
        <v>156.55026332530952</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3.8323383084577119E-2</v>
      </c>
      <c r="F327" s="128">
        <f t="shared" si="26"/>
        <v>7.7030000000000003</v>
      </c>
      <c r="G327" s="122">
        <f t="shared" si="27"/>
        <v>2.7446343630756365E-2</v>
      </c>
      <c r="H327" s="128">
        <f t="shared" si="28"/>
        <v>9451.3680000000004</v>
      </c>
      <c r="I327" s="122">
        <f t="shared" si="29"/>
        <v>0.54419811490134384</v>
      </c>
      <c r="J327" s="128">
        <f t="shared" si="30"/>
        <v>139.63019482723357</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0.27627363184079601</v>
      </c>
      <c r="F328" s="128">
        <f t="shared" si="26"/>
        <v>55.530999999999999</v>
      </c>
      <c r="G328" s="122">
        <f t="shared" si="27"/>
        <v>0.19659233994854194</v>
      </c>
      <c r="H328" s="128">
        <f t="shared" si="28"/>
        <v>67698.145000000004</v>
      </c>
      <c r="I328" s="122">
        <f t="shared" si="29"/>
        <v>0.63890977251671865</v>
      </c>
      <c r="J328" s="128">
        <f t="shared" si="30"/>
        <v>140.53122919901693</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0.31328855721393034</v>
      </c>
      <c r="F329" s="128">
        <f t="shared" ref="F329:F392" si="32">SUMPRODUCT($K$2:$AI$2,$K329:$AI329)</f>
        <v>62.971000000000004</v>
      </c>
      <c r="G329" s="122">
        <f t="shared" ref="G329:G392" si="33">SUMPRODUCT($K$3:$AI$3,$K329:$AI329)/$J$3</f>
        <v>0.217653447865303</v>
      </c>
      <c r="H329" s="128">
        <f t="shared" ref="H329:H392" si="34">SUMPRODUCT($K$3:$AI$3,$K329:$AI329)</f>
        <v>74950.706000000006</v>
      </c>
      <c r="I329" s="122">
        <f t="shared" ref="I329:I392" si="35">CORREL($K$4:$AI$4,$K329:$AI329)</f>
        <v>0.57741195825893177</v>
      </c>
      <c r="J329" s="128">
        <f t="shared" si="30"/>
        <v>143.93916580995864</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0.1137910447761194</v>
      </c>
      <c r="F330" s="128">
        <f t="shared" si="32"/>
        <v>22.872</v>
      </c>
      <c r="G330" s="122">
        <f t="shared" si="33"/>
        <v>6.8126809889707804E-2</v>
      </c>
      <c r="H330" s="128">
        <f t="shared" si="34"/>
        <v>23460.011999999999</v>
      </c>
      <c r="I330" s="122">
        <f t="shared" si="35"/>
        <v>0.60995058977605632</v>
      </c>
      <c r="J330" s="128">
        <f t="shared" ref="J330:J393" si="36">$E330/$G330*100</f>
        <v>167.02828880486047</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0.11863184079601989</v>
      </c>
      <c r="F331" s="128">
        <f t="shared" si="32"/>
        <v>23.844999999999999</v>
      </c>
      <c r="G331" s="122">
        <f t="shared" si="33"/>
        <v>0.13085599289111913</v>
      </c>
      <c r="H331" s="128">
        <f t="shared" si="34"/>
        <v>45061.308000000005</v>
      </c>
      <c r="I331" s="122">
        <f t="shared" si="35"/>
        <v>-0.36827443822326078</v>
      </c>
      <c r="J331" s="128">
        <f t="shared" si="36"/>
        <v>90.658316959720338</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0.10165174129353233</v>
      </c>
      <c r="F332" s="128">
        <f t="shared" si="32"/>
        <v>20.431999999999999</v>
      </c>
      <c r="G332" s="122">
        <f t="shared" si="33"/>
        <v>0.10553826250588051</v>
      </c>
      <c r="H332" s="128">
        <f t="shared" si="34"/>
        <v>36342.945</v>
      </c>
      <c r="I332" s="122">
        <f t="shared" si="35"/>
        <v>-8.4545247270440049E-2</v>
      </c>
      <c r="J332" s="128">
        <f t="shared" si="36"/>
        <v>96.317429224181481</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0.13844278606965174</v>
      </c>
      <c r="F333" s="128">
        <f t="shared" si="32"/>
        <v>27.827000000000002</v>
      </c>
      <c r="G333" s="122">
        <f t="shared" si="33"/>
        <v>0.12831599091643003</v>
      </c>
      <c r="H333" s="128">
        <f t="shared" si="34"/>
        <v>44186.638000000014</v>
      </c>
      <c r="I333" s="122">
        <f t="shared" si="35"/>
        <v>0.35511674895057821</v>
      </c>
      <c r="J333" s="128">
        <f t="shared" si="36"/>
        <v>107.89207571160566</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0.30379104477611935</v>
      </c>
      <c r="F334" s="128">
        <f t="shared" si="32"/>
        <v>61.061999999999991</v>
      </c>
      <c r="G334" s="122">
        <f t="shared" si="33"/>
        <v>0.21902618495867671</v>
      </c>
      <c r="H334" s="128">
        <f t="shared" si="34"/>
        <v>75423.418999999994</v>
      </c>
      <c r="I334" s="122">
        <f t="shared" si="35"/>
        <v>0.58691293780065901</v>
      </c>
      <c r="J334" s="128">
        <f t="shared" si="36"/>
        <v>138.70078814249314</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0.13035820895522388</v>
      </c>
      <c r="F335" s="128">
        <f t="shared" si="32"/>
        <v>26.202000000000002</v>
      </c>
      <c r="G335" s="122">
        <f t="shared" si="33"/>
        <v>0.12466769176264235</v>
      </c>
      <c r="H335" s="128">
        <f t="shared" si="34"/>
        <v>42930.316999999995</v>
      </c>
      <c r="I335" s="122">
        <f t="shared" si="35"/>
        <v>0.28902411734786349</v>
      </c>
      <c r="J335" s="128">
        <f t="shared" si="36"/>
        <v>104.56454845046449</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6.6029850746268659E-2</v>
      </c>
      <c r="F336" s="128">
        <f t="shared" si="32"/>
        <v>13.272</v>
      </c>
      <c r="G336" s="122">
        <f t="shared" si="33"/>
        <v>6.7067595351349471E-2</v>
      </c>
      <c r="H336" s="128">
        <f t="shared" si="34"/>
        <v>23095.262999999999</v>
      </c>
      <c r="I336" s="122">
        <f t="shared" si="35"/>
        <v>7.6925968056624924E-2</v>
      </c>
      <c r="J336" s="128">
        <f t="shared" si="36"/>
        <v>98.45268851575139</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2.6094527363184086E-2</v>
      </c>
      <c r="F337" s="128">
        <f t="shared" si="32"/>
        <v>5.245000000000001</v>
      </c>
      <c r="G337" s="122">
        <f t="shared" si="33"/>
        <v>2.5353646495797976E-2</v>
      </c>
      <c r="H337" s="128">
        <f t="shared" si="34"/>
        <v>8730.7309999999998</v>
      </c>
      <c r="I337" s="122">
        <f t="shared" si="35"/>
        <v>0.11570500314570682</v>
      </c>
      <c r="J337" s="128">
        <f t="shared" si="36"/>
        <v>102.92218662711457</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1.4378109452736319E-2</v>
      </c>
      <c r="F338" s="128">
        <f t="shared" si="32"/>
        <v>2.89</v>
      </c>
      <c r="G338" s="122">
        <f t="shared" si="33"/>
        <v>1.2053708640426531E-2</v>
      </c>
      <c r="H338" s="128">
        <f t="shared" si="34"/>
        <v>4150.7909999999993</v>
      </c>
      <c r="I338" s="122">
        <f t="shared" si="35"/>
        <v>0.4658533438247397</v>
      </c>
      <c r="J338" s="128">
        <f t="shared" si="36"/>
        <v>119.28369833425423</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5.7398009950248755E-2</v>
      </c>
      <c r="F339" s="128">
        <f t="shared" si="32"/>
        <v>11.536999999999999</v>
      </c>
      <c r="G339" s="122">
        <f t="shared" si="33"/>
        <v>4.3618182240575211E-2</v>
      </c>
      <c r="H339" s="128">
        <f t="shared" si="34"/>
        <v>15020.269999999999</v>
      </c>
      <c r="I339" s="122">
        <f t="shared" si="35"/>
        <v>0.28442118414405748</v>
      </c>
      <c r="J339" s="128">
        <f t="shared" si="36"/>
        <v>131.59193483504467</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5.8691542288557226E-2</v>
      </c>
      <c r="F340" s="128">
        <f t="shared" si="32"/>
        <v>11.797000000000002</v>
      </c>
      <c r="G340" s="122">
        <f t="shared" si="33"/>
        <v>4.4057106267314836E-2</v>
      </c>
      <c r="H340" s="128">
        <f t="shared" si="34"/>
        <v>15171.417000000001</v>
      </c>
      <c r="I340" s="122">
        <f t="shared" si="35"/>
        <v>0.35263427349043969</v>
      </c>
      <c r="J340" s="128">
        <f t="shared" si="36"/>
        <v>133.21697056644732</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0.35105472636815921</v>
      </c>
      <c r="F341" s="128">
        <f t="shared" si="32"/>
        <v>70.561999999999998</v>
      </c>
      <c r="G341" s="122">
        <f t="shared" si="33"/>
        <v>0.34246932262354873</v>
      </c>
      <c r="H341" s="128">
        <f t="shared" si="34"/>
        <v>117932.05099999999</v>
      </c>
      <c r="I341" s="122">
        <f t="shared" si="35"/>
        <v>0.29297768860306456</v>
      </c>
      <c r="J341" s="128">
        <f t="shared" si="36"/>
        <v>102.5069117662395</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0.23842288557213931</v>
      </c>
      <c r="F342" s="128">
        <f t="shared" si="32"/>
        <v>47.923000000000002</v>
      </c>
      <c r="G342" s="122">
        <f t="shared" si="33"/>
        <v>0.23989538793929568</v>
      </c>
      <c r="H342" s="128">
        <f t="shared" si="34"/>
        <v>82609.895999999979</v>
      </c>
      <c r="I342" s="122">
        <f t="shared" si="35"/>
        <v>0.11464504586580179</v>
      </c>
      <c r="J342" s="128">
        <f t="shared" si="36"/>
        <v>99.386189797225697</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0.31821393034825868</v>
      </c>
      <c r="F343" s="128">
        <f t="shared" si="32"/>
        <v>63.960999999999991</v>
      </c>
      <c r="G343" s="122">
        <f t="shared" si="33"/>
        <v>0.34096067464673391</v>
      </c>
      <c r="H343" s="128">
        <f t="shared" si="34"/>
        <v>117412.53599999999</v>
      </c>
      <c r="I343" s="122">
        <f t="shared" si="35"/>
        <v>-0.18831478815934571</v>
      </c>
      <c r="J343" s="128">
        <f t="shared" si="36"/>
        <v>93.328631132595291</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7.297014925373134E-2</v>
      </c>
      <c r="F344" s="128">
        <f t="shared" si="32"/>
        <v>14.666999999999998</v>
      </c>
      <c r="G344" s="122">
        <f t="shared" si="33"/>
        <v>6.2321586836954566E-2</v>
      </c>
      <c r="H344" s="128">
        <f t="shared" si="34"/>
        <v>21460.937000000002</v>
      </c>
      <c r="I344" s="122">
        <f t="shared" si="35"/>
        <v>0.37346757782041984</v>
      </c>
      <c r="J344" s="128">
        <f t="shared" si="36"/>
        <v>117.08647509992885</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0.2184278606965174</v>
      </c>
      <c r="F345" s="128">
        <f t="shared" si="32"/>
        <v>43.903999999999996</v>
      </c>
      <c r="G345" s="122">
        <f t="shared" si="33"/>
        <v>0.18779066552831647</v>
      </c>
      <c r="H345" s="128">
        <f t="shared" si="34"/>
        <v>64667.218000000001</v>
      </c>
      <c r="I345" s="122">
        <f t="shared" si="35"/>
        <v>0.34128197044146436</v>
      </c>
      <c r="J345" s="128">
        <f t="shared" si="36"/>
        <v>116.31454634979247</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5.8865671641791045E-2</v>
      </c>
      <c r="F346" s="128">
        <f t="shared" si="32"/>
        <v>11.832000000000001</v>
      </c>
      <c r="G346" s="122">
        <f t="shared" si="33"/>
        <v>5.5315659865604966E-2</v>
      </c>
      <c r="H346" s="128">
        <f t="shared" si="34"/>
        <v>19048.389999999996</v>
      </c>
      <c r="I346" s="122">
        <f t="shared" si="35"/>
        <v>-3.0732342906736515E-2</v>
      </c>
      <c r="J346" s="128">
        <f t="shared" si="36"/>
        <v>106.41773375715158</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4.7253731343283575E-2</v>
      </c>
      <c r="F347" s="128">
        <f t="shared" si="32"/>
        <v>9.4979999999999993</v>
      </c>
      <c r="G347" s="122">
        <f t="shared" si="33"/>
        <v>4.6689715354369582E-2</v>
      </c>
      <c r="H347" s="128">
        <f t="shared" si="34"/>
        <v>16077.977000000001</v>
      </c>
      <c r="I347" s="122">
        <f t="shared" si="35"/>
        <v>-9.5362366977945506E-2</v>
      </c>
      <c r="J347" s="128">
        <f t="shared" si="36"/>
        <v>101.20800905431351</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0.3692537313432836</v>
      </c>
      <c r="F348" s="128">
        <f t="shared" si="32"/>
        <v>74.22</v>
      </c>
      <c r="G348" s="122">
        <f t="shared" si="33"/>
        <v>0.38615227176368772</v>
      </c>
      <c r="H348" s="128">
        <f t="shared" si="34"/>
        <v>132974.62399999998</v>
      </c>
      <c r="I348" s="122">
        <f t="shared" si="35"/>
        <v>-0.51240323075974947</v>
      </c>
      <c r="J348" s="128">
        <f t="shared" si="36"/>
        <v>95.623866112913745</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0.40677114427860694</v>
      </c>
      <c r="F349" s="128">
        <f t="shared" si="32"/>
        <v>81.760999999999996</v>
      </c>
      <c r="G349" s="122">
        <f t="shared" si="33"/>
        <v>0.38837008287886443</v>
      </c>
      <c r="H349" s="128">
        <f t="shared" si="34"/>
        <v>133738.345</v>
      </c>
      <c r="I349" s="122">
        <f t="shared" si="35"/>
        <v>0.48862349611964417</v>
      </c>
      <c r="J349" s="128">
        <f t="shared" si="36"/>
        <v>104.73802236859781</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0.11947761194029852</v>
      </c>
      <c r="F350" s="128">
        <f t="shared" si="32"/>
        <v>24.015000000000001</v>
      </c>
      <c r="G350" s="122">
        <f t="shared" si="33"/>
        <v>0.11839623299008591</v>
      </c>
      <c r="H350" s="128">
        <f t="shared" si="34"/>
        <v>40770.69</v>
      </c>
      <c r="I350" s="122">
        <f t="shared" si="35"/>
        <v>-9.5783064326140921E-2</v>
      </c>
      <c r="J350" s="128">
        <f t="shared" si="36"/>
        <v>100.91335587535389</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4.8283582089552246E-2</v>
      </c>
      <c r="F351" s="128">
        <f t="shared" si="32"/>
        <v>9.7050000000000018</v>
      </c>
      <c r="G351" s="122">
        <f t="shared" si="33"/>
        <v>5.0652353074416748E-2</v>
      </c>
      <c r="H351" s="128">
        <f t="shared" si="34"/>
        <v>17442.543000000001</v>
      </c>
      <c r="I351" s="122">
        <f t="shared" si="35"/>
        <v>-0.39652059000518719</v>
      </c>
      <c r="J351" s="128">
        <f t="shared" si="36"/>
        <v>95.323472966034998</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5.6890547263681583E-2</v>
      </c>
      <c r="F352" s="128">
        <f t="shared" si="32"/>
        <v>11.434999999999999</v>
      </c>
      <c r="G352" s="122">
        <f t="shared" si="33"/>
        <v>5.6458246940683819E-2</v>
      </c>
      <c r="H352" s="128">
        <f t="shared" si="34"/>
        <v>19441.848999999998</v>
      </c>
      <c r="I352" s="122">
        <f t="shared" si="35"/>
        <v>0.10661726085446666</v>
      </c>
      <c r="J352" s="128">
        <f t="shared" si="36"/>
        <v>100.76569916074784</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0.12997014925373135</v>
      </c>
      <c r="F353" s="128">
        <f t="shared" si="32"/>
        <v>26.123999999999999</v>
      </c>
      <c r="G353" s="122">
        <f t="shared" si="33"/>
        <v>0.14201135155855243</v>
      </c>
      <c r="H353" s="128">
        <f t="shared" si="34"/>
        <v>48902.744999999995</v>
      </c>
      <c r="I353" s="122">
        <f t="shared" si="35"/>
        <v>-0.45347107303964185</v>
      </c>
      <c r="J353" s="128">
        <f t="shared" si="36"/>
        <v>91.520957886344462</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0.39906467661691541</v>
      </c>
      <c r="F354" s="128">
        <f t="shared" si="32"/>
        <v>80.212000000000003</v>
      </c>
      <c r="G354" s="122">
        <f t="shared" si="33"/>
        <v>0.38671856614337402</v>
      </c>
      <c r="H354" s="128">
        <f t="shared" si="34"/>
        <v>133169.63199999998</v>
      </c>
      <c r="I354" s="122">
        <f t="shared" si="35"/>
        <v>0.27542932519927704</v>
      </c>
      <c r="J354" s="128">
        <f t="shared" si="36"/>
        <v>103.19253109481279</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0.22910447761194028</v>
      </c>
      <c r="F355" s="128">
        <f t="shared" si="32"/>
        <v>46.05</v>
      </c>
      <c r="G355" s="122">
        <f t="shared" si="33"/>
        <v>0.2103772846862858</v>
      </c>
      <c r="H355" s="128">
        <f t="shared" si="34"/>
        <v>72445.10100000001</v>
      </c>
      <c r="I355" s="122">
        <f t="shared" si="35"/>
        <v>0.54169118713863762</v>
      </c>
      <c r="J355" s="128">
        <f t="shared" si="36"/>
        <v>108.90171814584471</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6.8990049751243787E-2</v>
      </c>
      <c r="F356" s="128">
        <f t="shared" si="32"/>
        <v>13.867000000000001</v>
      </c>
      <c r="G356" s="122">
        <f t="shared" si="33"/>
        <v>8.2695087670389522E-2</v>
      </c>
      <c r="H356" s="128">
        <f t="shared" si="34"/>
        <v>28476.714999999993</v>
      </c>
      <c r="I356" s="122">
        <f t="shared" si="35"/>
        <v>-0.38303224719775197</v>
      </c>
      <c r="J356" s="128">
        <f t="shared" si="36"/>
        <v>83.427022928167133</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0.17276616915422888</v>
      </c>
      <c r="F357" s="128">
        <f t="shared" si="32"/>
        <v>34.726000000000006</v>
      </c>
      <c r="G357" s="122">
        <f t="shared" si="33"/>
        <v>0.17795913264683846</v>
      </c>
      <c r="H357" s="128">
        <f t="shared" si="34"/>
        <v>61281.650999999998</v>
      </c>
      <c r="I357" s="122">
        <f t="shared" si="35"/>
        <v>-1.1953627889002019E-2</v>
      </c>
      <c r="J357" s="128">
        <f t="shared" si="36"/>
        <v>97.081934815385353</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0.56657213930348271</v>
      </c>
      <c r="F358" s="128">
        <f t="shared" si="32"/>
        <v>113.88100000000001</v>
      </c>
      <c r="G358" s="122">
        <f t="shared" si="33"/>
        <v>0.60999255426039178</v>
      </c>
      <c r="H358" s="128">
        <f t="shared" si="34"/>
        <v>210055.81599999999</v>
      </c>
      <c r="I358" s="122">
        <f t="shared" si="35"/>
        <v>-0.29798452427154265</v>
      </c>
      <c r="J358" s="128">
        <f t="shared" si="36"/>
        <v>92.88181230186396</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0.11903482587064677</v>
      </c>
      <c r="F359" s="128">
        <f t="shared" si="32"/>
        <v>23.926000000000002</v>
      </c>
      <c r="G359" s="122">
        <f t="shared" si="33"/>
        <v>0.1031503377299206</v>
      </c>
      <c r="H359" s="128">
        <f t="shared" si="34"/>
        <v>35520.644</v>
      </c>
      <c r="I359" s="122">
        <f t="shared" si="35"/>
        <v>0.42165607970920504</v>
      </c>
      <c r="J359" s="128">
        <f t="shared" si="36"/>
        <v>115.39935640571208</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0.21335820895522387</v>
      </c>
      <c r="F360" s="128">
        <f t="shared" si="32"/>
        <v>42.884999999999998</v>
      </c>
      <c r="G360" s="122">
        <f t="shared" si="33"/>
        <v>0.18858232711306258</v>
      </c>
      <c r="H360" s="128">
        <f t="shared" si="34"/>
        <v>64939.833000000006</v>
      </c>
      <c r="I360" s="122">
        <f t="shared" si="35"/>
        <v>0.34771632383574802</v>
      </c>
      <c r="J360" s="128">
        <f t="shared" si="36"/>
        <v>113.13796590669239</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5.9791044776119406E-2</v>
      </c>
      <c r="F361" s="128">
        <f t="shared" si="32"/>
        <v>12.018000000000001</v>
      </c>
      <c r="G361" s="122">
        <f t="shared" si="33"/>
        <v>5.9180428507541571E-2</v>
      </c>
      <c r="H361" s="128">
        <f t="shared" si="34"/>
        <v>20379.254000000001</v>
      </c>
      <c r="I361" s="122">
        <f t="shared" si="35"/>
        <v>-0.10819712300782336</v>
      </c>
      <c r="J361" s="128">
        <f t="shared" si="36"/>
        <v>101.03178750809488</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9.9054726368159197E-3</v>
      </c>
      <c r="F362" s="128">
        <f t="shared" si="32"/>
        <v>1.9909999999999999</v>
      </c>
      <c r="G362" s="122">
        <f t="shared" si="33"/>
        <v>9.3952456455200697E-3</v>
      </c>
      <c r="H362" s="128">
        <f t="shared" si="34"/>
        <v>3235.3280000000004</v>
      </c>
      <c r="I362" s="122">
        <f t="shared" si="35"/>
        <v>-3.5651474432579884E-2</v>
      </c>
      <c r="J362" s="128">
        <f t="shared" si="36"/>
        <v>105.43069346504146</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3.1830845771144277E-2</v>
      </c>
      <c r="F363" s="128">
        <f t="shared" si="32"/>
        <v>6.3979999999999997</v>
      </c>
      <c r="G363" s="122">
        <f t="shared" si="33"/>
        <v>2.9811170351785061E-2</v>
      </c>
      <c r="H363" s="128">
        <f t="shared" si="34"/>
        <v>10265.715</v>
      </c>
      <c r="I363" s="122">
        <f t="shared" si="35"/>
        <v>0.11484398593557972</v>
      </c>
      <c r="J363" s="128">
        <f t="shared" si="36"/>
        <v>106.77489476436565</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0.55053233830845771</v>
      </c>
      <c r="F364" s="128">
        <f t="shared" si="32"/>
        <v>110.65700000000001</v>
      </c>
      <c r="G364" s="122">
        <f t="shared" si="33"/>
        <v>0.57184467618002199</v>
      </c>
      <c r="H364" s="128">
        <f t="shared" si="34"/>
        <v>196919.28900000002</v>
      </c>
      <c r="I364" s="122">
        <f t="shared" si="35"/>
        <v>-0.37483692898827714</v>
      </c>
      <c r="J364" s="128">
        <f t="shared" si="36"/>
        <v>96.27305477180748</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0.64705472636815919</v>
      </c>
      <c r="F365" s="128">
        <f t="shared" si="32"/>
        <v>130.05799999999999</v>
      </c>
      <c r="G365" s="122">
        <f t="shared" si="33"/>
        <v>0.59358007945219815</v>
      </c>
      <c r="H365" s="128">
        <f t="shared" si="34"/>
        <v>204404.04900000006</v>
      </c>
      <c r="I365" s="122">
        <f t="shared" si="35"/>
        <v>0.34723255323372487</v>
      </c>
      <c r="J365" s="128">
        <f t="shared" si="36"/>
        <v>109.00883448873682</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0.38260199004975121</v>
      </c>
      <c r="F366" s="128">
        <f t="shared" si="32"/>
        <v>76.902999999999992</v>
      </c>
      <c r="G366" s="122">
        <f t="shared" si="33"/>
        <v>0.3782711248177768</v>
      </c>
      <c r="H366" s="128">
        <f t="shared" si="34"/>
        <v>130260.68799999998</v>
      </c>
      <c r="I366" s="122">
        <f t="shared" si="35"/>
        <v>4.2212644485562341E-2</v>
      </c>
      <c r="J366" s="128">
        <f t="shared" si="36"/>
        <v>101.14491034282902</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0.48461194029850746</v>
      </c>
      <c r="F367" s="128">
        <f t="shared" si="32"/>
        <v>97.406999999999996</v>
      </c>
      <c r="G367" s="122">
        <f t="shared" si="33"/>
        <v>0.40765253602355689</v>
      </c>
      <c r="H367" s="128">
        <f t="shared" si="34"/>
        <v>140378.41200000001</v>
      </c>
      <c r="I367" s="122">
        <f t="shared" si="35"/>
        <v>0.46800669116785959</v>
      </c>
      <c r="J367" s="128">
        <f t="shared" si="36"/>
        <v>118.87867668521099</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7.5835820895522391E-2</v>
      </c>
      <c r="F368" s="128">
        <f t="shared" si="32"/>
        <v>15.243</v>
      </c>
      <c r="G368" s="122">
        <f t="shared" si="33"/>
        <v>6.9939742941938318E-2</v>
      </c>
      <c r="H368" s="128">
        <f t="shared" si="34"/>
        <v>24084.309999999998</v>
      </c>
      <c r="I368" s="122">
        <f t="shared" si="35"/>
        <v>0.12210447336621774</v>
      </c>
      <c r="J368" s="128">
        <f t="shared" si="36"/>
        <v>108.43022537054333</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0.24122885572139302</v>
      </c>
      <c r="F369" s="128">
        <f t="shared" si="32"/>
        <v>48.486999999999995</v>
      </c>
      <c r="G369" s="122">
        <f t="shared" si="33"/>
        <v>0.25257830223197952</v>
      </c>
      <c r="H369" s="128">
        <f t="shared" si="34"/>
        <v>86977.359000000011</v>
      </c>
      <c r="I369" s="122">
        <f t="shared" si="35"/>
        <v>-7.2429136138544487E-2</v>
      </c>
      <c r="J369" s="128">
        <f t="shared" si="36"/>
        <v>95.50656314881607</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0.17602985074626867</v>
      </c>
      <c r="F370" s="128">
        <f t="shared" si="32"/>
        <v>35.382000000000005</v>
      </c>
      <c r="G370" s="122">
        <f t="shared" si="33"/>
        <v>0.17966376561601591</v>
      </c>
      <c r="H370" s="128">
        <f t="shared" si="34"/>
        <v>61868.655000000006</v>
      </c>
      <c r="I370" s="122">
        <f t="shared" si="35"/>
        <v>-1.2162245084470809E-2</v>
      </c>
      <c r="J370" s="128">
        <f t="shared" si="36"/>
        <v>97.977380215043596</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0.41397014925373138</v>
      </c>
      <c r="F371" s="128">
        <f t="shared" si="32"/>
        <v>83.208000000000013</v>
      </c>
      <c r="G371" s="122">
        <f t="shared" si="33"/>
        <v>0.35218290848477457</v>
      </c>
      <c r="H371" s="128">
        <f t="shared" si="34"/>
        <v>121277.00199999999</v>
      </c>
      <c r="I371" s="122">
        <f t="shared" si="35"/>
        <v>0.44030958446178081</v>
      </c>
      <c r="J371" s="128">
        <f t="shared" si="36"/>
        <v>117.54407703508076</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0.20878606965174124</v>
      </c>
      <c r="F372" s="128">
        <f t="shared" si="32"/>
        <v>41.965999999999987</v>
      </c>
      <c r="G372" s="122">
        <f t="shared" si="33"/>
        <v>0.19410742018480767</v>
      </c>
      <c r="H372" s="128">
        <f t="shared" si="34"/>
        <v>66842.442999999999</v>
      </c>
      <c r="I372" s="122">
        <f t="shared" si="35"/>
        <v>0.20243732178424065</v>
      </c>
      <c r="J372" s="128">
        <f t="shared" si="36"/>
        <v>107.56212691558014</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0.27321890547263677</v>
      </c>
      <c r="F373" s="128">
        <f t="shared" si="32"/>
        <v>54.916999999999994</v>
      </c>
      <c r="G373" s="122">
        <f t="shared" si="33"/>
        <v>0.21604000487864372</v>
      </c>
      <c r="H373" s="128">
        <f t="shared" si="34"/>
        <v>74395.103999999992</v>
      </c>
      <c r="I373" s="122">
        <f t="shared" si="35"/>
        <v>0.533718602921327</v>
      </c>
      <c r="J373" s="128">
        <f t="shared" si="36"/>
        <v>126.4668113788056</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8.4905472636815915E-2</v>
      </c>
      <c r="F374" s="128">
        <f t="shared" si="32"/>
        <v>17.065999999999999</v>
      </c>
      <c r="G374" s="122">
        <f t="shared" si="33"/>
        <v>8.0815944453156319E-2</v>
      </c>
      <c r="H374" s="128">
        <f t="shared" si="34"/>
        <v>27829.617000000002</v>
      </c>
      <c r="I374" s="122">
        <f t="shared" si="35"/>
        <v>9.4665934211187103E-2</v>
      </c>
      <c r="J374" s="128">
        <f t="shared" si="36"/>
        <v>105.06029869641631</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0.11945771144278607</v>
      </c>
      <c r="F375" s="128">
        <f t="shared" si="32"/>
        <v>24.010999999999999</v>
      </c>
      <c r="G375" s="122">
        <f t="shared" si="33"/>
        <v>0.10752268859733183</v>
      </c>
      <c r="H375" s="128">
        <f t="shared" si="34"/>
        <v>37026.297999999995</v>
      </c>
      <c r="I375" s="122">
        <f t="shared" si="35"/>
        <v>0.45963694659803789</v>
      </c>
      <c r="J375" s="128">
        <f t="shared" si="36"/>
        <v>111.10000410252987</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3.0208955223880587E-2</v>
      </c>
      <c r="F376" s="128">
        <f t="shared" si="32"/>
        <v>6.0719999999999983</v>
      </c>
      <c r="G376" s="122">
        <f t="shared" si="33"/>
        <v>3.3104516230202295E-2</v>
      </c>
      <c r="H376" s="128">
        <f t="shared" si="34"/>
        <v>11399.805000000002</v>
      </c>
      <c r="I376" s="122">
        <f t="shared" si="35"/>
        <v>-0.43271078997080537</v>
      </c>
      <c r="J376" s="128">
        <f t="shared" si="36"/>
        <v>91.253274972554962</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0.40781094527363182</v>
      </c>
      <c r="F377" s="128">
        <f t="shared" si="32"/>
        <v>81.97</v>
      </c>
      <c r="G377" s="122">
        <f t="shared" si="33"/>
        <v>0.37604644875391308</v>
      </c>
      <c r="H377" s="128">
        <f t="shared" si="34"/>
        <v>129494.603</v>
      </c>
      <c r="I377" s="122">
        <f t="shared" si="35"/>
        <v>0.30784188944142332</v>
      </c>
      <c r="J377" s="128">
        <f t="shared" si="36"/>
        <v>108.44696090734939</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0.24845273631840797</v>
      </c>
      <c r="F378" s="128">
        <f t="shared" si="32"/>
        <v>49.939</v>
      </c>
      <c r="G378" s="122">
        <f t="shared" si="33"/>
        <v>0.24726788981234649</v>
      </c>
      <c r="H378" s="128">
        <f t="shared" si="34"/>
        <v>85148.676000000007</v>
      </c>
      <c r="I378" s="122">
        <f t="shared" si="35"/>
        <v>5.4783152002332892E-2</v>
      </c>
      <c r="J378" s="128">
        <f t="shared" si="36"/>
        <v>100.47917524065122</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0.1954228855721393</v>
      </c>
      <c r="F379" s="128">
        <f t="shared" si="32"/>
        <v>39.28</v>
      </c>
      <c r="G379" s="122">
        <f t="shared" si="33"/>
        <v>0.16240357709128289</v>
      </c>
      <c r="H379" s="128">
        <f t="shared" si="34"/>
        <v>55924.97099999999</v>
      </c>
      <c r="I379" s="122">
        <f t="shared" si="35"/>
        <v>0.50694926921627681</v>
      </c>
      <c r="J379" s="128">
        <f t="shared" si="36"/>
        <v>120.33163866969328</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1.1781094527363183E-2</v>
      </c>
      <c r="F380" s="128">
        <f t="shared" si="32"/>
        <v>2.3679999999999999</v>
      </c>
      <c r="G380" s="122">
        <f t="shared" si="33"/>
        <v>1.2078888830809799E-2</v>
      </c>
      <c r="H380" s="128">
        <f t="shared" si="34"/>
        <v>4159.4620000000004</v>
      </c>
      <c r="I380" s="122">
        <f t="shared" si="35"/>
        <v>-0.13686507146154828</v>
      </c>
      <c r="J380" s="128">
        <f t="shared" si="36"/>
        <v>97.534588589912119</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6.3479004975124376</v>
      </c>
      <c r="F381" s="128">
        <f t="shared" si="32"/>
        <v>1275.9279999999999</v>
      </c>
      <c r="G381" s="122">
        <f t="shared" si="33"/>
        <v>4.9938132205437356</v>
      </c>
      <c r="H381" s="128">
        <f t="shared" si="34"/>
        <v>1719659.5329999998</v>
      </c>
      <c r="I381" s="122">
        <f t="shared" si="35"/>
        <v>0.50096613412531565</v>
      </c>
      <c r="J381" s="128">
        <f t="shared" si="36"/>
        <v>127.11529681162699</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0.71096019900497509</v>
      </c>
      <c r="F382" s="128">
        <f t="shared" si="32"/>
        <v>142.90299999999999</v>
      </c>
      <c r="G382" s="122">
        <f t="shared" si="33"/>
        <v>0.61511820547221219</v>
      </c>
      <c r="H382" s="128">
        <f t="shared" si="34"/>
        <v>211820.87500000003</v>
      </c>
      <c r="I382" s="122">
        <f t="shared" si="35"/>
        <v>0.54590593383289809</v>
      </c>
      <c r="J382" s="128">
        <f t="shared" si="36"/>
        <v>115.58106924492459</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0.11800995024875621</v>
      </c>
      <c r="F383" s="128">
        <f t="shared" si="32"/>
        <v>23.72</v>
      </c>
      <c r="G383" s="122">
        <f t="shared" si="33"/>
        <v>9.0093080456966304E-2</v>
      </c>
      <c r="H383" s="128">
        <f t="shared" si="34"/>
        <v>31024.273000000001</v>
      </c>
      <c r="I383" s="122">
        <f t="shared" si="35"/>
        <v>0.62422582544503113</v>
      </c>
      <c r="J383" s="128">
        <f t="shared" si="36"/>
        <v>130.9866969252146</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2.2218905472636823E-2</v>
      </c>
      <c r="F384" s="128">
        <f t="shared" si="32"/>
        <v>4.4660000000000011</v>
      </c>
      <c r="G384" s="122">
        <f t="shared" si="33"/>
        <v>3.6556412222164138E-2</v>
      </c>
      <c r="H384" s="128">
        <f t="shared" si="34"/>
        <v>12588.492999999999</v>
      </c>
      <c r="I384" s="122">
        <f t="shared" si="35"/>
        <v>-0.42770983809352775</v>
      </c>
      <c r="J384" s="128">
        <f t="shared" si="36"/>
        <v>60.779776028363941</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0.29969651741293535</v>
      </c>
      <c r="F385" s="128">
        <f t="shared" si="32"/>
        <v>60.239000000000004</v>
      </c>
      <c r="G385" s="122">
        <f t="shared" si="33"/>
        <v>0.24841512611874852</v>
      </c>
      <c r="H385" s="128">
        <f t="shared" si="34"/>
        <v>85543.736000000004</v>
      </c>
      <c r="I385" s="122">
        <f t="shared" si="35"/>
        <v>0.36896165165106698</v>
      </c>
      <c r="J385" s="128">
        <f t="shared" si="36"/>
        <v>120.64342542075038</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0.74080597014925376</v>
      </c>
      <c r="F386" s="128">
        <f t="shared" si="32"/>
        <v>148.90200000000002</v>
      </c>
      <c r="G386" s="122">
        <f t="shared" si="33"/>
        <v>0.70343399601577417</v>
      </c>
      <c r="H386" s="128">
        <f t="shared" si="34"/>
        <v>242233.12399999995</v>
      </c>
      <c r="I386" s="122">
        <f t="shared" si="35"/>
        <v>-7.4185281606245199E-2</v>
      </c>
      <c r="J386" s="128">
        <f t="shared" si="36"/>
        <v>105.31279044589161</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0.56621393034825873</v>
      </c>
      <c r="F387" s="128">
        <f t="shared" si="32"/>
        <v>113.809</v>
      </c>
      <c r="G387" s="122">
        <f t="shared" si="33"/>
        <v>0.41035322832633475</v>
      </c>
      <c r="H387" s="128">
        <f t="shared" si="34"/>
        <v>141308.41699999999</v>
      </c>
      <c r="I387" s="122">
        <f t="shared" si="35"/>
        <v>0.62168940126596783</v>
      </c>
      <c r="J387" s="128">
        <f t="shared" si="36"/>
        <v>137.98208257252341</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2.482587064676617E-3</v>
      </c>
      <c r="F388" s="128">
        <f t="shared" si="32"/>
        <v>0.49900000000000005</v>
      </c>
      <c r="G388" s="122">
        <f t="shared" si="33"/>
        <v>2.4702489850678654E-3</v>
      </c>
      <c r="H388" s="128">
        <f t="shared" si="34"/>
        <v>850.65</v>
      </c>
      <c r="I388" s="122">
        <f t="shared" si="35"/>
        <v>0.10522010993382547</v>
      </c>
      <c r="J388" s="128">
        <f t="shared" si="36"/>
        <v>100.4994670449551</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2.0572139303482586E-2</v>
      </c>
      <c r="F389" s="128">
        <f t="shared" si="32"/>
        <v>4.1349999999999998</v>
      </c>
      <c r="G389" s="122">
        <f t="shared" si="33"/>
        <v>1.5963044273691912E-2</v>
      </c>
      <c r="H389" s="128">
        <f t="shared" si="34"/>
        <v>5497.0019999999995</v>
      </c>
      <c r="I389" s="122">
        <f t="shared" si="35"/>
        <v>0.64235273900838774</v>
      </c>
      <c r="J389" s="128">
        <f t="shared" si="36"/>
        <v>128.87353408764736</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2.0199004975124378E-3</v>
      </c>
      <c r="F390" s="128">
        <f t="shared" si="32"/>
        <v>0.40600000000000003</v>
      </c>
      <c r="G390" s="122">
        <f t="shared" si="33"/>
        <v>1.8761434321258692E-3</v>
      </c>
      <c r="H390" s="128">
        <f t="shared" si="34"/>
        <v>646.06500000000005</v>
      </c>
      <c r="I390" s="122">
        <f t="shared" si="35"/>
        <v>-4.5079161169090221E-2</v>
      </c>
      <c r="J390" s="128">
        <f t="shared" si="36"/>
        <v>107.66237074015585</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2.5537313432835822E-2</v>
      </c>
      <c r="F391" s="128">
        <f t="shared" si="32"/>
        <v>5.133</v>
      </c>
      <c r="G391" s="122">
        <f t="shared" si="33"/>
        <v>1.8039572189407539E-2</v>
      </c>
      <c r="H391" s="128">
        <f t="shared" si="34"/>
        <v>6212.0710000000008</v>
      </c>
      <c r="I391" s="122">
        <f t="shared" si="35"/>
        <v>0.60919800511629529</v>
      </c>
      <c r="J391" s="128">
        <f t="shared" si="36"/>
        <v>141.56274419761905</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3.631840796019901E-4</v>
      </c>
      <c r="F392" s="128">
        <f t="shared" si="32"/>
        <v>7.3000000000000009E-2</v>
      </c>
      <c r="G392" s="122">
        <f t="shared" si="33"/>
        <v>2.4162935084998753E-4</v>
      </c>
      <c r="H392" s="128">
        <f t="shared" si="34"/>
        <v>83.207000000000008</v>
      </c>
      <c r="I392" s="122">
        <f t="shared" si="35"/>
        <v>0.16046874551481147</v>
      </c>
      <c r="J392" s="128">
        <f t="shared" si="36"/>
        <v>150.30627625510124</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6.3681592039800993E-3</v>
      </c>
      <c r="F393" s="128">
        <f t="shared" ref="F393:F456" si="38">SUMPRODUCT($K$2:$AI$2,$K393:$AI393)</f>
        <v>1.28</v>
      </c>
      <c r="G393" s="122">
        <f t="shared" ref="G393:G456" si="39">SUMPRODUCT($K$3:$AI$3,$K393:$AI393)/$J$3</f>
        <v>4.5444972964182612E-3</v>
      </c>
      <c r="H393" s="128">
        <f t="shared" ref="H393:H456" si="40">SUMPRODUCT($K$3:$AI$3,$K393:$AI393)</f>
        <v>1564.9339999999997</v>
      </c>
      <c r="I393" s="122">
        <f t="shared" ref="I393:I456" si="41">CORREL($K$4:$AI$4,$K393:$AI393)</f>
        <v>0.41045213184667323</v>
      </c>
      <c r="J393" s="128">
        <f t="shared" si="36"/>
        <v>140.12901292732982</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4.3034825870646764E-3</v>
      </c>
      <c r="F394" s="128">
        <f t="shared" si="38"/>
        <v>0.86499999999999999</v>
      </c>
      <c r="G394" s="122">
        <f t="shared" si="39"/>
        <v>2.4377101737145645E-3</v>
      </c>
      <c r="H394" s="128">
        <f t="shared" si="40"/>
        <v>839.44500000000005</v>
      </c>
      <c r="I394" s="122">
        <f t="shared" si="41"/>
        <v>0.63002522665137228</v>
      </c>
      <c r="J394" s="128">
        <f t="shared" ref="J394:J457" si="42">$E394/$G394*100</f>
        <v>176.53790977567533</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3.1840796019900499E-4</v>
      </c>
      <c r="F395" s="128">
        <f t="shared" si="38"/>
        <v>6.4000000000000001E-2</v>
      </c>
      <c r="G395" s="122">
        <f t="shared" si="39"/>
        <v>1.9086241643870625E-4</v>
      </c>
      <c r="H395" s="128">
        <f t="shared" si="40"/>
        <v>65.725000000000009</v>
      </c>
      <c r="I395" s="122">
        <f t="shared" si="41"/>
        <v>0.24015951377534453</v>
      </c>
      <c r="J395" s="128">
        <f t="shared" si="42"/>
        <v>166.82590849480249</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2.1343283582089551E-3</v>
      </c>
      <c r="F396" s="128">
        <f t="shared" si="38"/>
        <v>0.42899999999999999</v>
      </c>
      <c r="G396" s="122">
        <f t="shared" si="39"/>
        <v>1.4002085039406665E-3</v>
      </c>
      <c r="H396" s="128">
        <f t="shared" si="40"/>
        <v>482.17300000000006</v>
      </c>
      <c r="I396" s="122">
        <f t="shared" si="41"/>
        <v>0.41054770325294643</v>
      </c>
      <c r="J396" s="128">
        <f t="shared" si="42"/>
        <v>152.42932407582325</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1.607462686567164E-2</v>
      </c>
      <c r="F397" s="128">
        <f t="shared" si="38"/>
        <v>3.2309999999999999</v>
      </c>
      <c r="G397" s="122">
        <f t="shared" si="39"/>
        <v>1.0700968178465437E-2</v>
      </c>
      <c r="H397" s="128">
        <f t="shared" si="40"/>
        <v>3684.9640000000009</v>
      </c>
      <c r="I397" s="122">
        <f t="shared" si="41"/>
        <v>0.64813030878580902</v>
      </c>
      <c r="J397" s="128">
        <f t="shared" si="42"/>
        <v>150.21656543208979</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2.6373134328358208E-2</v>
      </c>
      <c r="F398" s="128">
        <f t="shared" si="38"/>
        <v>5.3010000000000002</v>
      </c>
      <c r="G398" s="122">
        <f t="shared" si="39"/>
        <v>1.4666248497203493E-2</v>
      </c>
      <c r="H398" s="128">
        <f t="shared" si="40"/>
        <v>5050.4400000000005</v>
      </c>
      <c r="I398" s="122">
        <f t="shared" si="41"/>
        <v>0.60565464445057404</v>
      </c>
      <c r="J398" s="128">
        <f t="shared" si="42"/>
        <v>179.82195196942791</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1.2253731343283582E-2</v>
      </c>
      <c r="F400" s="128">
        <f t="shared" si="38"/>
        <v>2.4630000000000001</v>
      </c>
      <c r="G400" s="122">
        <f t="shared" si="39"/>
        <v>7.5407453870681091E-3</v>
      </c>
      <c r="H400" s="128">
        <f t="shared" si="40"/>
        <v>2596.7159999999999</v>
      </c>
      <c r="I400" s="122">
        <f t="shared" si="41"/>
        <v>0.4962790885040731</v>
      </c>
      <c r="J400" s="128">
        <f t="shared" si="42"/>
        <v>162.50026640997507</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9.7512437810945277E-4</v>
      </c>
      <c r="F401" s="128">
        <f t="shared" si="38"/>
        <v>0.19600000000000001</v>
      </c>
      <c r="G401" s="122">
        <f t="shared" si="39"/>
        <v>7.7262325835322548E-4</v>
      </c>
      <c r="H401" s="128">
        <f t="shared" si="40"/>
        <v>266.05900000000003</v>
      </c>
      <c r="I401" s="122">
        <f t="shared" si="41"/>
        <v>0.14468758948994861</v>
      </c>
      <c r="J401" s="128">
        <f t="shared" si="42"/>
        <v>126.20955524790173</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1.1395572139303483</v>
      </c>
      <c r="F402" s="128">
        <f t="shared" si="38"/>
        <v>229.05099999999999</v>
      </c>
      <c r="G402" s="122">
        <f t="shared" si="39"/>
        <v>0.83973842919287489</v>
      </c>
      <c r="H402" s="128">
        <f t="shared" si="40"/>
        <v>289170.64600000001</v>
      </c>
      <c r="I402" s="122">
        <f t="shared" si="41"/>
        <v>0.62894400559529551</v>
      </c>
      <c r="J402" s="128">
        <f t="shared" si="42"/>
        <v>135.703830420819</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0.18023383084577113</v>
      </c>
      <c r="F403" s="128">
        <f t="shared" si="38"/>
        <v>36.226999999999997</v>
      </c>
      <c r="G403" s="122">
        <f t="shared" si="39"/>
        <v>0.16838110048263727</v>
      </c>
      <c r="H403" s="128">
        <f t="shared" si="40"/>
        <v>57983.379000000001</v>
      </c>
      <c r="I403" s="122">
        <f t="shared" si="41"/>
        <v>0.29775753430636015</v>
      </c>
      <c r="J403" s="128">
        <f t="shared" si="42"/>
        <v>107.03922846991729</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1.0881492537313433</v>
      </c>
      <c r="F404" s="128">
        <f t="shared" si="38"/>
        <v>218.71800000000002</v>
      </c>
      <c r="G404" s="122">
        <f t="shared" si="39"/>
        <v>0.78907572932819892</v>
      </c>
      <c r="H404" s="128">
        <f t="shared" si="40"/>
        <v>271724.53999999992</v>
      </c>
      <c r="I404" s="122">
        <f t="shared" si="41"/>
        <v>0.63714074541706966</v>
      </c>
      <c r="J404" s="128">
        <f t="shared" si="42"/>
        <v>137.9017517948206</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0.14353233830845771</v>
      </c>
      <c r="F405" s="128">
        <f t="shared" si="38"/>
        <v>28.85</v>
      </c>
      <c r="G405" s="122">
        <f t="shared" si="39"/>
        <v>7.9692732563204582E-2</v>
      </c>
      <c r="H405" s="128">
        <f t="shared" si="40"/>
        <v>27442.83</v>
      </c>
      <c r="I405" s="122">
        <f t="shared" si="41"/>
        <v>0.18233242112741446</v>
      </c>
      <c r="J405" s="128">
        <f t="shared" si="42"/>
        <v>180.10718630412345</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0.62561194029850753</v>
      </c>
      <c r="F406" s="128">
        <f t="shared" si="38"/>
        <v>125.74800000000002</v>
      </c>
      <c r="G406" s="122">
        <f t="shared" si="39"/>
        <v>0.48322752484333165</v>
      </c>
      <c r="H406" s="128">
        <f t="shared" si="40"/>
        <v>166403.264</v>
      </c>
      <c r="I406" s="122">
        <f t="shared" si="41"/>
        <v>0.40883782416059022</v>
      </c>
      <c r="J406" s="128">
        <f t="shared" si="42"/>
        <v>129.46529494596538</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0.59234328358208965</v>
      </c>
      <c r="F407" s="128">
        <f t="shared" si="38"/>
        <v>119.06100000000002</v>
      </c>
      <c r="G407" s="122">
        <f t="shared" si="39"/>
        <v>0.44883736983023481</v>
      </c>
      <c r="H407" s="128">
        <f t="shared" si="40"/>
        <v>154560.739</v>
      </c>
      <c r="I407" s="122">
        <f t="shared" si="41"/>
        <v>0.52766595820530016</v>
      </c>
      <c r="J407" s="128">
        <f t="shared" si="42"/>
        <v>131.97280872716405</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0.26735323383084575</v>
      </c>
      <c r="F408" s="128">
        <f t="shared" si="38"/>
        <v>53.737999999999992</v>
      </c>
      <c r="G408" s="122">
        <f t="shared" si="39"/>
        <v>0.19316017632812363</v>
      </c>
      <c r="H408" s="128">
        <f t="shared" si="40"/>
        <v>66516.251999999993</v>
      </c>
      <c r="I408" s="122">
        <f t="shared" si="41"/>
        <v>0.4171713595508163</v>
      </c>
      <c r="J408" s="128">
        <f t="shared" si="42"/>
        <v>138.41012102654608</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0.9388308457711444</v>
      </c>
      <c r="F409" s="128">
        <f t="shared" si="38"/>
        <v>188.70500000000001</v>
      </c>
      <c r="G409" s="122">
        <f t="shared" si="39"/>
        <v>0.90266720389826871</v>
      </c>
      <c r="H409" s="128">
        <f t="shared" si="40"/>
        <v>310840.67300000001</v>
      </c>
      <c r="I409" s="122">
        <f t="shared" si="41"/>
        <v>0.29725877876807782</v>
      </c>
      <c r="J409" s="128">
        <f t="shared" si="42"/>
        <v>104.00630949221363</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5.1313432835820884E-2</v>
      </c>
      <c r="F410" s="128">
        <f t="shared" si="38"/>
        <v>10.313999999999998</v>
      </c>
      <c r="G410" s="122">
        <f t="shared" si="39"/>
        <v>8.3697785444217951E-2</v>
      </c>
      <c r="H410" s="128">
        <f t="shared" si="40"/>
        <v>28822.002000000004</v>
      </c>
      <c r="I410" s="122">
        <f t="shared" si="41"/>
        <v>-0.30044268516172085</v>
      </c>
      <c r="J410" s="128">
        <f t="shared" si="42"/>
        <v>61.307993471368171</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2.2258706467661694E-2</v>
      </c>
      <c r="F411" s="128">
        <f t="shared" si="38"/>
        <v>4.4740000000000002</v>
      </c>
      <c r="G411" s="122">
        <f t="shared" si="39"/>
        <v>2.3674614790421596E-2</v>
      </c>
      <c r="H411" s="128">
        <f t="shared" si="40"/>
        <v>8152.5429999999997</v>
      </c>
      <c r="I411" s="122">
        <f t="shared" si="41"/>
        <v>-5.0302924512091444E-2</v>
      </c>
      <c r="J411" s="128">
        <f t="shared" si="42"/>
        <v>94.019297313624051</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0.4082935323383084</v>
      </c>
      <c r="F412" s="128">
        <f t="shared" si="38"/>
        <v>82.066999999999993</v>
      </c>
      <c r="G412" s="122">
        <f t="shared" si="39"/>
        <v>0.42025650340633869</v>
      </c>
      <c r="H412" s="128">
        <f t="shared" si="40"/>
        <v>144718.68899999998</v>
      </c>
      <c r="I412" s="122">
        <f t="shared" si="41"/>
        <v>-9.5016301532755101E-2</v>
      </c>
      <c r="J412" s="128">
        <f t="shared" si="42"/>
        <v>97.15341203025632</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0.50875124378109449</v>
      </c>
      <c r="F413" s="128">
        <f t="shared" si="38"/>
        <v>102.259</v>
      </c>
      <c r="G413" s="122">
        <f t="shared" si="39"/>
        <v>0.45870280638173072</v>
      </c>
      <c r="H413" s="128">
        <f t="shared" si="40"/>
        <v>157957.98100000003</v>
      </c>
      <c r="I413" s="122">
        <f t="shared" si="41"/>
        <v>0.25245527392519962</v>
      </c>
      <c r="J413" s="128">
        <f t="shared" si="42"/>
        <v>110.91086357071764</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6.8184079601990064E-2</v>
      </c>
      <c r="F414" s="128">
        <f t="shared" si="38"/>
        <v>13.705000000000002</v>
      </c>
      <c r="G414" s="122">
        <f t="shared" si="39"/>
        <v>0.10781694341354058</v>
      </c>
      <c r="H414" s="128">
        <f t="shared" si="40"/>
        <v>37127.627000000008</v>
      </c>
      <c r="I414" s="122">
        <f t="shared" si="41"/>
        <v>-0.30398481029798735</v>
      </c>
      <c r="J414" s="128">
        <f t="shared" si="42"/>
        <v>63.240597853404665</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8.9910447761194043E-2</v>
      </c>
      <c r="F415" s="128">
        <f t="shared" si="38"/>
        <v>18.072000000000003</v>
      </c>
      <c r="G415" s="122">
        <f t="shared" si="39"/>
        <v>9.1061058549532767E-2</v>
      </c>
      <c r="H415" s="128">
        <f t="shared" si="40"/>
        <v>31357.604000000003</v>
      </c>
      <c r="I415" s="122">
        <f t="shared" si="41"/>
        <v>6.3972224493883623E-2</v>
      </c>
      <c r="J415" s="128">
        <f t="shared" si="42"/>
        <v>98.736440354783653</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0.23430348258706468</v>
      </c>
      <c r="F416" s="128">
        <f t="shared" si="38"/>
        <v>47.094999999999999</v>
      </c>
      <c r="G416" s="122">
        <f t="shared" si="39"/>
        <v>0.2462969264544457</v>
      </c>
      <c r="H416" s="128">
        <f t="shared" si="40"/>
        <v>84814.31700000001</v>
      </c>
      <c r="I416" s="122">
        <f t="shared" si="41"/>
        <v>-0.1770022695150037</v>
      </c>
      <c r="J416" s="128">
        <f t="shared" si="42"/>
        <v>95.130493896114743</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0.28390547263681593</v>
      </c>
      <c r="F417" s="128">
        <f t="shared" si="38"/>
        <v>57.064999999999998</v>
      </c>
      <c r="G417" s="122">
        <f t="shared" si="39"/>
        <v>0.26292756375632337</v>
      </c>
      <c r="H417" s="128">
        <f t="shared" si="40"/>
        <v>90541.21</v>
      </c>
      <c r="I417" s="122">
        <f t="shared" si="41"/>
        <v>0.30678951308811342</v>
      </c>
      <c r="J417" s="128">
        <f t="shared" si="42"/>
        <v>107.97858869598569</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0.32312935323383085</v>
      </c>
      <c r="F418" s="128">
        <f t="shared" si="38"/>
        <v>64.948999999999998</v>
      </c>
      <c r="G418" s="122">
        <f t="shared" si="39"/>
        <v>0.29149968056499342</v>
      </c>
      <c r="H418" s="128">
        <f t="shared" si="40"/>
        <v>100380.247</v>
      </c>
      <c r="I418" s="122">
        <f t="shared" si="41"/>
        <v>0.20915680666921738</v>
      </c>
      <c r="J418" s="128">
        <f t="shared" si="42"/>
        <v>110.850671468158</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8.9189054726368164E-2</v>
      </c>
      <c r="F419" s="128">
        <f t="shared" si="38"/>
        <v>17.927</v>
      </c>
      <c r="G419" s="122">
        <f t="shared" si="39"/>
        <v>7.9214608053246913E-2</v>
      </c>
      <c r="H419" s="128">
        <f t="shared" si="40"/>
        <v>27278.184000000001</v>
      </c>
      <c r="I419" s="122">
        <f t="shared" si="41"/>
        <v>0.40927832634284</v>
      </c>
      <c r="J419" s="128">
        <f t="shared" si="42"/>
        <v>112.59167585152548</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0.22301492537313433</v>
      </c>
      <c r="F420" s="128">
        <f t="shared" si="38"/>
        <v>44.826000000000001</v>
      </c>
      <c r="G420" s="122">
        <f t="shared" si="39"/>
        <v>0.22905700462890363</v>
      </c>
      <c r="H420" s="128">
        <f t="shared" si="40"/>
        <v>78877.611999999994</v>
      </c>
      <c r="I420" s="122">
        <f t="shared" si="41"/>
        <v>-2.0813945691249863E-2</v>
      </c>
      <c r="J420" s="128">
        <f t="shared" si="42"/>
        <v>97.362194067997137</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0.90412437810945279</v>
      </c>
      <c r="F421" s="128">
        <f t="shared" si="38"/>
        <v>181.72900000000001</v>
      </c>
      <c r="G421" s="122">
        <f t="shared" si="39"/>
        <v>0.8908630117494003</v>
      </c>
      <c r="H421" s="128">
        <f t="shared" si="40"/>
        <v>306775.80499999999</v>
      </c>
      <c r="I421" s="122">
        <f t="shared" si="41"/>
        <v>0.32297184721319583</v>
      </c>
      <c r="J421" s="128">
        <f t="shared" si="42"/>
        <v>101.48859770639831</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0.77197512437810933</v>
      </c>
      <c r="F422" s="128">
        <f t="shared" si="38"/>
        <v>155.16699999999997</v>
      </c>
      <c r="G422" s="122">
        <f t="shared" si="39"/>
        <v>0.74547488660057259</v>
      </c>
      <c r="H422" s="128">
        <f t="shared" si="40"/>
        <v>256710.24099999998</v>
      </c>
      <c r="I422" s="122">
        <f t="shared" si="41"/>
        <v>0.17450811723400028</v>
      </c>
      <c r="J422" s="128">
        <f t="shared" si="42"/>
        <v>103.55481294593034</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0.36231840796019904</v>
      </c>
      <c r="F423" s="128">
        <f t="shared" si="38"/>
        <v>72.826000000000008</v>
      </c>
      <c r="G423" s="122">
        <f t="shared" si="39"/>
        <v>0.31970545478833079</v>
      </c>
      <c r="H423" s="128">
        <f t="shared" si="40"/>
        <v>110093.13100000001</v>
      </c>
      <c r="I423" s="122">
        <f t="shared" si="41"/>
        <v>0.27362411892707195</v>
      </c>
      <c r="J423" s="128">
        <f t="shared" si="42"/>
        <v>113.32881642575703</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0.53009452736318408</v>
      </c>
      <c r="F424" s="128">
        <f t="shared" si="38"/>
        <v>106.54899999999999</v>
      </c>
      <c r="G424" s="122">
        <f t="shared" si="39"/>
        <v>0.47833836588666451</v>
      </c>
      <c r="H424" s="128">
        <f t="shared" si="40"/>
        <v>164719.64300000001</v>
      </c>
      <c r="I424" s="122">
        <f t="shared" si="41"/>
        <v>0.49908097498295939</v>
      </c>
      <c r="J424" s="128">
        <f t="shared" si="42"/>
        <v>110.81998960726945</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3.7457711442786069E-2</v>
      </c>
      <c r="F425" s="128">
        <f t="shared" si="38"/>
        <v>7.5289999999999999</v>
      </c>
      <c r="G425" s="122">
        <f t="shared" si="39"/>
        <v>3.6444310862532595E-2</v>
      </c>
      <c r="H425" s="128">
        <f t="shared" si="40"/>
        <v>12549.89</v>
      </c>
      <c r="I425" s="122">
        <f t="shared" si="41"/>
        <v>0.21264013142684801</v>
      </c>
      <c r="J425" s="128">
        <f t="shared" si="42"/>
        <v>102.78068251606129</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5.2870646766169149E-2</v>
      </c>
      <c r="F426" s="128">
        <f t="shared" si="38"/>
        <v>10.626999999999999</v>
      </c>
      <c r="G426" s="122">
        <f t="shared" si="39"/>
        <v>5.1186570371531952E-2</v>
      </c>
      <c r="H426" s="128">
        <f t="shared" si="40"/>
        <v>17626.505000000001</v>
      </c>
      <c r="I426" s="122">
        <f t="shared" si="41"/>
        <v>9.691636442692321E-2</v>
      </c>
      <c r="J426" s="128">
        <f t="shared" si="42"/>
        <v>103.29007468641387</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0.16934328358208958</v>
      </c>
      <c r="F427" s="128">
        <f t="shared" si="38"/>
        <v>34.038000000000004</v>
      </c>
      <c r="G427" s="122">
        <f t="shared" si="39"/>
        <v>0.15659387323657359</v>
      </c>
      <c r="H427" s="128">
        <f t="shared" si="40"/>
        <v>53924.35300000001</v>
      </c>
      <c r="I427" s="122">
        <f t="shared" si="41"/>
        <v>0.19909820838175094</v>
      </c>
      <c r="J427" s="128">
        <f t="shared" si="42"/>
        <v>108.14170444986368</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0.49952238805970139</v>
      </c>
      <c r="F428" s="128">
        <f t="shared" si="38"/>
        <v>100.40399999999998</v>
      </c>
      <c r="G428" s="122">
        <f t="shared" si="39"/>
        <v>0.50313625935799378</v>
      </c>
      <c r="H428" s="128">
        <f t="shared" si="40"/>
        <v>173258.99600000001</v>
      </c>
      <c r="I428" s="122">
        <f t="shared" si="41"/>
        <v>-2.9595713230370996E-2</v>
      </c>
      <c r="J428" s="128">
        <f t="shared" si="42"/>
        <v>99.281731095488198</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0.24023880597014927</v>
      </c>
      <c r="F429" s="128">
        <f t="shared" si="38"/>
        <v>48.288000000000004</v>
      </c>
      <c r="G429" s="122">
        <f t="shared" si="39"/>
        <v>0.23801458656398283</v>
      </c>
      <c r="H429" s="128">
        <f t="shared" si="40"/>
        <v>81962.226999999999</v>
      </c>
      <c r="I429" s="122">
        <f t="shared" si="41"/>
        <v>-0.12276543282493524</v>
      </c>
      <c r="J429" s="128">
        <f t="shared" si="42"/>
        <v>100.93448869595582</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0.11914925373134329</v>
      </c>
      <c r="F430" s="128">
        <f t="shared" si="38"/>
        <v>23.949000000000002</v>
      </c>
      <c r="G430" s="122">
        <f t="shared" si="39"/>
        <v>0.12384198711805738</v>
      </c>
      <c r="H430" s="128">
        <f t="shared" si="40"/>
        <v>42645.979000000007</v>
      </c>
      <c r="I430" s="122">
        <f t="shared" si="41"/>
        <v>-0.18848192873686861</v>
      </c>
      <c r="J430" s="128">
        <f t="shared" si="42"/>
        <v>96.210708907439795</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0.28376119402985073</v>
      </c>
      <c r="F431" s="128">
        <f t="shared" si="38"/>
        <v>57.035999999999994</v>
      </c>
      <c r="G431" s="122">
        <f t="shared" si="39"/>
        <v>0.27017154531040372</v>
      </c>
      <c r="H431" s="128">
        <f t="shared" si="40"/>
        <v>93035.733000000007</v>
      </c>
      <c r="I431" s="122">
        <f t="shared" si="41"/>
        <v>-1.5956168907975004E-3</v>
      </c>
      <c r="J431" s="128">
        <f t="shared" si="42"/>
        <v>105.03000739912625</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0.1338905472636816</v>
      </c>
      <c r="F432" s="128">
        <f t="shared" si="38"/>
        <v>26.912000000000003</v>
      </c>
      <c r="G432" s="122">
        <f t="shared" si="39"/>
        <v>0.13325262372298599</v>
      </c>
      <c r="H432" s="128">
        <f t="shared" si="40"/>
        <v>45886.607000000011</v>
      </c>
      <c r="I432" s="122">
        <f t="shared" si="41"/>
        <v>-0.12201815262227965</v>
      </c>
      <c r="J432" s="128">
        <f t="shared" si="42"/>
        <v>100.47873244283862</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0.17756218905472634</v>
      </c>
      <c r="F433" s="128">
        <f t="shared" si="38"/>
        <v>35.69</v>
      </c>
      <c r="G433" s="122">
        <f t="shared" si="39"/>
        <v>0.17208546338403638</v>
      </c>
      <c r="H433" s="128">
        <f t="shared" si="40"/>
        <v>59259.006000000001</v>
      </c>
      <c r="I433" s="122">
        <f t="shared" si="41"/>
        <v>-7.0725956439870383E-2</v>
      </c>
      <c r="J433" s="128">
        <f t="shared" si="42"/>
        <v>103.18256148020346</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0.19756716417910447</v>
      </c>
      <c r="F434" s="128">
        <f t="shared" si="38"/>
        <v>39.710999999999999</v>
      </c>
      <c r="G434" s="122">
        <f t="shared" si="39"/>
        <v>0.19332662519819493</v>
      </c>
      <c r="H434" s="128">
        <f t="shared" si="40"/>
        <v>66573.570000000007</v>
      </c>
      <c r="I434" s="122">
        <f t="shared" si="41"/>
        <v>-9.0291937301297559E-2</v>
      </c>
      <c r="J434" s="128">
        <f t="shared" si="42"/>
        <v>102.19345833847883</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0.47369154228855714</v>
      </c>
      <c r="F435" s="128">
        <f t="shared" si="38"/>
        <v>95.211999999999989</v>
      </c>
      <c r="G435" s="122">
        <f t="shared" si="39"/>
        <v>0.46452148055221598</v>
      </c>
      <c r="H435" s="128">
        <f t="shared" si="40"/>
        <v>159961.68799999999</v>
      </c>
      <c r="I435" s="122">
        <f t="shared" si="41"/>
        <v>-4.8216771411379207E-2</v>
      </c>
      <c r="J435" s="128">
        <f t="shared" si="42"/>
        <v>101.97408776994337</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0.24577611940298505</v>
      </c>
      <c r="F436" s="128">
        <f t="shared" si="38"/>
        <v>49.400999999999996</v>
      </c>
      <c r="G436" s="122">
        <f t="shared" si="39"/>
        <v>0.23235926274400481</v>
      </c>
      <c r="H436" s="128">
        <f t="shared" si="40"/>
        <v>80014.771000000008</v>
      </c>
      <c r="I436" s="122">
        <f t="shared" si="41"/>
        <v>-3.6915367314881632E-2</v>
      </c>
      <c r="J436" s="128">
        <f t="shared" si="42"/>
        <v>105.77418627539797</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0.22936318407960196</v>
      </c>
      <c r="F437" s="128">
        <f t="shared" si="38"/>
        <v>46.101999999999997</v>
      </c>
      <c r="G437" s="122">
        <f t="shared" si="39"/>
        <v>0.22004102997461947</v>
      </c>
      <c r="H437" s="128">
        <f t="shared" si="40"/>
        <v>75772.88900000001</v>
      </c>
      <c r="I437" s="122">
        <f t="shared" si="41"/>
        <v>-6.0721024488991457E-2</v>
      </c>
      <c r="J437" s="128">
        <f t="shared" si="42"/>
        <v>104.23655265841001</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0.71618407960198993</v>
      </c>
      <c r="F438" s="128">
        <f t="shared" si="38"/>
        <v>143.95299999999997</v>
      </c>
      <c r="G438" s="122">
        <f t="shared" si="39"/>
        <v>0.69329815482724377</v>
      </c>
      <c r="H438" s="128">
        <f t="shared" si="40"/>
        <v>238742.766</v>
      </c>
      <c r="I438" s="122">
        <f t="shared" si="41"/>
        <v>0.11902363122358561</v>
      </c>
      <c r="J438" s="128">
        <f t="shared" si="42"/>
        <v>103.30102202283358</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0.33040796019900498</v>
      </c>
      <c r="F439" s="128">
        <f t="shared" si="38"/>
        <v>66.412000000000006</v>
      </c>
      <c r="G439" s="122">
        <f t="shared" si="39"/>
        <v>0.32257697802867946</v>
      </c>
      <c r="H439" s="128">
        <f t="shared" si="40"/>
        <v>111081.963</v>
      </c>
      <c r="I439" s="122">
        <f t="shared" si="41"/>
        <v>-4.8198004403202245E-2</v>
      </c>
      <c r="J439" s="128">
        <f t="shared" si="42"/>
        <v>102.42763207039198</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0.23301492537313437</v>
      </c>
      <c r="F440" s="128">
        <f t="shared" si="38"/>
        <v>46.836000000000006</v>
      </c>
      <c r="G440" s="122">
        <f t="shared" si="39"/>
        <v>0.2230050790166048</v>
      </c>
      <c r="H440" s="128">
        <f t="shared" si="40"/>
        <v>76793.582999999999</v>
      </c>
      <c r="I440" s="122">
        <f t="shared" si="41"/>
        <v>-5.4828390647835963E-2</v>
      </c>
      <c r="J440" s="128">
        <f t="shared" si="42"/>
        <v>104.48861810711685</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5.8597014925373128E-2</v>
      </c>
      <c r="F441" s="128">
        <f t="shared" si="38"/>
        <v>11.777999999999999</v>
      </c>
      <c r="G441" s="122">
        <f t="shared" si="39"/>
        <v>5.8141628770059066E-2</v>
      </c>
      <c r="H441" s="128">
        <f t="shared" si="40"/>
        <v>20021.535</v>
      </c>
      <c r="I441" s="122">
        <f t="shared" si="41"/>
        <v>-0.11117244189547708</v>
      </c>
      <c r="J441" s="128">
        <f t="shared" si="42"/>
        <v>100.78323597901779</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5.6338308457711442E-2</v>
      </c>
      <c r="F442" s="128">
        <f t="shared" si="38"/>
        <v>11.324</v>
      </c>
      <c r="G442" s="122">
        <f t="shared" si="39"/>
        <v>5.5400388549126205E-2</v>
      </c>
      <c r="H442" s="128">
        <f t="shared" si="40"/>
        <v>19077.567000000003</v>
      </c>
      <c r="I442" s="122">
        <f t="shared" si="41"/>
        <v>-0.11354360966909384</v>
      </c>
      <c r="J442" s="128">
        <f t="shared" si="42"/>
        <v>101.69298435109988</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0.84297014925373137</v>
      </c>
      <c r="F443" s="128">
        <f t="shared" si="38"/>
        <v>169.43700000000001</v>
      </c>
      <c r="G443" s="122">
        <f t="shared" si="39"/>
        <v>0.79969338885694541</v>
      </c>
      <c r="H443" s="128">
        <f t="shared" si="40"/>
        <v>275380.81599999999</v>
      </c>
      <c r="I443" s="122">
        <f t="shared" si="41"/>
        <v>0.32447542440717109</v>
      </c>
      <c r="J443" s="128">
        <f t="shared" si="42"/>
        <v>105.41166914717705</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0.62443283582089548</v>
      </c>
      <c r="F444" s="128">
        <f t="shared" si="38"/>
        <v>125.51099999999998</v>
      </c>
      <c r="G444" s="122">
        <f t="shared" si="39"/>
        <v>0.6228359933557519</v>
      </c>
      <c r="H444" s="128">
        <f t="shared" si="40"/>
        <v>214478.557</v>
      </c>
      <c r="I444" s="122">
        <f t="shared" si="41"/>
        <v>4.6047664656418234E-2</v>
      </c>
      <c r="J444" s="128">
        <f t="shared" si="42"/>
        <v>100.25638249590234</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0.44031343283582092</v>
      </c>
      <c r="F445" s="128">
        <f t="shared" si="38"/>
        <v>88.503</v>
      </c>
      <c r="G445" s="122">
        <f t="shared" si="39"/>
        <v>0.45385110263156364</v>
      </c>
      <c r="H445" s="128">
        <f t="shared" si="40"/>
        <v>156287.258</v>
      </c>
      <c r="I445" s="122">
        <f t="shared" si="41"/>
        <v>-0.21473754538069745</v>
      </c>
      <c r="J445" s="128">
        <f t="shared" si="42"/>
        <v>97.01715612956599</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5.4626865671641801E-2</v>
      </c>
      <c r="F446" s="128">
        <f t="shared" si="38"/>
        <v>10.980000000000002</v>
      </c>
      <c r="G446" s="122">
        <f t="shared" si="39"/>
        <v>5.3759218603894779E-2</v>
      </c>
      <c r="H446" s="128">
        <f t="shared" si="40"/>
        <v>18512.416999999998</v>
      </c>
      <c r="I446" s="122">
        <f t="shared" si="41"/>
        <v>-0.1127187683456924</v>
      </c>
      <c r="J446" s="128">
        <f t="shared" si="42"/>
        <v>101.61395029592964</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0.37716915422885566</v>
      </c>
      <c r="F447" s="128">
        <f t="shared" si="38"/>
        <v>75.810999999999993</v>
      </c>
      <c r="G447" s="122">
        <f t="shared" si="39"/>
        <v>0.36903170247242689</v>
      </c>
      <c r="H447" s="128">
        <f t="shared" si="40"/>
        <v>127079.01899999999</v>
      </c>
      <c r="I447" s="122">
        <f t="shared" si="41"/>
        <v>-5.1642228617589034E-2</v>
      </c>
      <c r="J447" s="128">
        <f t="shared" si="42"/>
        <v>102.20508203005588</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0.16961194029850743</v>
      </c>
      <c r="F448" s="128">
        <f t="shared" si="38"/>
        <v>34.091999999999992</v>
      </c>
      <c r="G448" s="122">
        <f t="shared" si="39"/>
        <v>0.15134248950220408</v>
      </c>
      <c r="H448" s="128">
        <f t="shared" si="40"/>
        <v>52115.996999999996</v>
      </c>
      <c r="I448" s="122">
        <f t="shared" si="41"/>
        <v>9.2822665531750656E-3</v>
      </c>
      <c r="J448" s="128">
        <f t="shared" si="42"/>
        <v>112.07159394324439</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0.15800497512437808</v>
      </c>
      <c r="F449" s="128">
        <f t="shared" si="38"/>
        <v>31.758999999999997</v>
      </c>
      <c r="G449" s="122">
        <f t="shared" si="39"/>
        <v>0.15580200837500507</v>
      </c>
      <c r="H449" s="128">
        <f t="shared" si="40"/>
        <v>53651.667999999998</v>
      </c>
      <c r="I449" s="122">
        <f t="shared" si="41"/>
        <v>-9.0755474043617668E-2</v>
      </c>
      <c r="J449" s="128">
        <f t="shared" si="42"/>
        <v>101.41395272907563</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0.10796517412935322</v>
      </c>
      <c r="F450" s="128">
        <f t="shared" si="38"/>
        <v>21.700999999999997</v>
      </c>
      <c r="G450" s="122">
        <f t="shared" si="39"/>
        <v>0.10880955865697908</v>
      </c>
      <c r="H450" s="128">
        <f t="shared" si="40"/>
        <v>37469.442000000003</v>
      </c>
      <c r="I450" s="122">
        <f t="shared" si="41"/>
        <v>-0.13231918924987687</v>
      </c>
      <c r="J450" s="128">
        <f t="shared" si="42"/>
        <v>99.223979457275647</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0.1093681592039801</v>
      </c>
      <c r="F451" s="128">
        <f t="shared" si="38"/>
        <v>21.983000000000001</v>
      </c>
      <c r="G451" s="122">
        <f t="shared" si="39"/>
        <v>0.10666840613547529</v>
      </c>
      <c r="H451" s="128">
        <f t="shared" si="40"/>
        <v>36732.118999999999</v>
      </c>
      <c r="I451" s="122">
        <f t="shared" si="41"/>
        <v>-9.4193455048657657E-2</v>
      </c>
      <c r="J451" s="128">
        <f t="shared" si="42"/>
        <v>102.5309772277613</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0.20108457711442787</v>
      </c>
      <c r="F452" s="128">
        <f t="shared" si="38"/>
        <v>40.417999999999999</v>
      </c>
      <c r="G452" s="122">
        <f t="shared" si="39"/>
        <v>0.19736794266432026</v>
      </c>
      <c r="H452" s="128">
        <f t="shared" si="40"/>
        <v>67965.23</v>
      </c>
      <c r="I452" s="122">
        <f t="shared" si="41"/>
        <v>-7.2277455878696245E-2</v>
      </c>
      <c r="J452" s="128">
        <f t="shared" si="42"/>
        <v>101.88309935237496</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0.14950248756218906</v>
      </c>
      <c r="F453" s="128">
        <f t="shared" si="38"/>
        <v>30.05</v>
      </c>
      <c r="G453" s="122">
        <f t="shared" si="39"/>
        <v>0.14492190394879748</v>
      </c>
      <c r="H453" s="128">
        <f t="shared" si="40"/>
        <v>49905.017</v>
      </c>
      <c r="I453" s="122">
        <f t="shared" si="41"/>
        <v>-7.9680968101658256E-2</v>
      </c>
      <c r="J453" s="128">
        <f t="shared" si="42"/>
        <v>103.16072552773663</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7.0313432835820894E-2</v>
      </c>
      <c r="F454" s="128">
        <f t="shared" si="38"/>
        <v>14.133000000000001</v>
      </c>
      <c r="G454" s="122">
        <f t="shared" si="39"/>
        <v>6.8419177135423032E-2</v>
      </c>
      <c r="H454" s="128">
        <f t="shared" si="40"/>
        <v>23560.691000000003</v>
      </c>
      <c r="I454" s="122">
        <f t="shared" si="41"/>
        <v>-9.6353721749458665E-2</v>
      </c>
      <c r="J454" s="128">
        <f t="shared" si="42"/>
        <v>102.76860345257958</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6.7930348258706474E-2</v>
      </c>
      <c r="F455" s="128">
        <f t="shared" si="38"/>
        <v>13.654000000000002</v>
      </c>
      <c r="G455" s="122">
        <f t="shared" si="39"/>
        <v>6.3243955418488901E-2</v>
      </c>
      <c r="H455" s="128">
        <f t="shared" si="40"/>
        <v>21778.562000000002</v>
      </c>
      <c r="I455" s="122">
        <f t="shared" si="41"/>
        <v>-7.2850931201858801E-2</v>
      </c>
      <c r="J455" s="128">
        <f t="shared" si="42"/>
        <v>107.41002489361622</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0.30959203980099503</v>
      </c>
      <c r="F456" s="128">
        <f t="shared" si="38"/>
        <v>62.228000000000002</v>
      </c>
      <c r="G456" s="122">
        <f t="shared" si="39"/>
        <v>0.29981515167354905</v>
      </c>
      <c r="H456" s="128">
        <f t="shared" si="40"/>
        <v>103243.74600000001</v>
      </c>
      <c r="I456" s="122">
        <f t="shared" si="41"/>
        <v>1.0590149489832102E-2</v>
      </c>
      <c r="J456" s="128">
        <f t="shared" si="42"/>
        <v>103.26097199320049</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5.6925373134328362E-2</v>
      </c>
      <c r="F457" s="128">
        <f t="shared" ref="F457:F520" si="44">SUMPRODUCT($K$2:$AI$2,$K457:$AI457)</f>
        <v>11.442</v>
      </c>
      <c r="G457" s="122">
        <f t="shared" ref="G457:G520" si="45">SUMPRODUCT($K$3:$AI$3,$K457:$AI457)/$J$3</f>
        <v>5.4315537899511546E-2</v>
      </c>
      <c r="H457" s="128">
        <f t="shared" ref="H457:H520" si="46">SUMPRODUCT($K$3:$AI$3,$K457:$AI457)</f>
        <v>18703.989999999998</v>
      </c>
      <c r="I457" s="122">
        <f t="shared" ref="I457:I520" si="47">CORREL($K$4:$AI$4,$K457:$AI457)</f>
        <v>-9.6127807917147687E-2</v>
      </c>
      <c r="J457" s="128">
        <f t="shared" si="42"/>
        <v>104.80495146645742</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0.60073134328358213</v>
      </c>
      <c r="F458" s="128">
        <f t="shared" si="44"/>
        <v>120.74700000000001</v>
      </c>
      <c r="G458" s="122">
        <f t="shared" si="45"/>
        <v>0.55152783730884725</v>
      </c>
      <c r="H458" s="128">
        <f t="shared" si="46"/>
        <v>189923.02300000002</v>
      </c>
      <c r="I458" s="122">
        <f t="shared" si="47"/>
        <v>0.18495166262972845</v>
      </c>
      <c r="J458" s="128">
        <f t="shared" ref="J458:J521" si="48">$E458/$G458*100</f>
        <v>108.92130961418394</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0.58931840796019896</v>
      </c>
      <c r="F459" s="128">
        <f t="shared" si="44"/>
        <v>118.453</v>
      </c>
      <c r="G459" s="122">
        <f t="shared" si="45"/>
        <v>0.57111973585628906</v>
      </c>
      <c r="H459" s="128">
        <f t="shared" si="46"/>
        <v>196669.65</v>
      </c>
      <c r="I459" s="122">
        <f t="shared" si="47"/>
        <v>0.1120240018436371</v>
      </c>
      <c r="J459" s="128">
        <f t="shared" si="48"/>
        <v>103.18648979563353</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0.4317611940298508</v>
      </c>
      <c r="F460" s="128">
        <f t="shared" si="44"/>
        <v>86.784000000000006</v>
      </c>
      <c r="G460" s="122">
        <f t="shared" si="45"/>
        <v>0.422644219097567</v>
      </c>
      <c r="H460" s="128">
        <f t="shared" si="46"/>
        <v>145540.91799999998</v>
      </c>
      <c r="I460" s="122">
        <f t="shared" si="47"/>
        <v>2.7356145770629104E-2</v>
      </c>
      <c r="J460" s="128">
        <f t="shared" si="48"/>
        <v>102.15712756032732</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0.26391044776119404</v>
      </c>
      <c r="F461" s="128">
        <f t="shared" si="44"/>
        <v>53.046000000000006</v>
      </c>
      <c r="G461" s="122">
        <f t="shared" si="45"/>
        <v>0.25144161018474959</v>
      </c>
      <c r="H461" s="128">
        <f t="shared" si="46"/>
        <v>86585.93</v>
      </c>
      <c r="I461" s="122">
        <f t="shared" si="47"/>
        <v>4.8953709446627601E-2</v>
      </c>
      <c r="J461" s="128">
        <f t="shared" si="48"/>
        <v>104.95893959925043</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0.12019402985074626</v>
      </c>
      <c r="F462" s="128">
        <f t="shared" si="44"/>
        <v>24.158999999999999</v>
      </c>
      <c r="G462" s="122">
        <f t="shared" si="45"/>
        <v>0.11578725338165516</v>
      </c>
      <c r="H462" s="128">
        <f t="shared" si="46"/>
        <v>39872.267000000007</v>
      </c>
      <c r="I462" s="122">
        <f t="shared" si="47"/>
        <v>-3.0494384307279476E-2</v>
      </c>
      <c r="J462" s="128">
        <f t="shared" si="48"/>
        <v>103.80592538503836</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0.10456218905472639</v>
      </c>
      <c r="F463" s="128">
        <f t="shared" si="44"/>
        <v>21.017000000000003</v>
      </c>
      <c r="G463" s="122">
        <f t="shared" si="45"/>
        <v>9.969056621306896E-2</v>
      </c>
      <c r="H463" s="128">
        <f t="shared" si="46"/>
        <v>34329.243999999999</v>
      </c>
      <c r="I463" s="122">
        <f t="shared" si="47"/>
        <v>-6.872974613785493E-2</v>
      </c>
      <c r="J463" s="128">
        <f t="shared" si="48"/>
        <v>104.88674407891845</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0.11502985074626865</v>
      </c>
      <c r="F464" s="128">
        <f t="shared" si="44"/>
        <v>23.120999999999999</v>
      </c>
      <c r="G464" s="122">
        <f t="shared" si="45"/>
        <v>0.11134390953600617</v>
      </c>
      <c r="H464" s="128">
        <f t="shared" si="46"/>
        <v>38342.166000000012</v>
      </c>
      <c r="I464" s="122">
        <f t="shared" si="47"/>
        <v>-6.7010735378772987E-2</v>
      </c>
      <c r="J464" s="128">
        <f t="shared" si="48"/>
        <v>103.31041116269634</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5.0736318407960189E-2</v>
      </c>
      <c r="F465" s="128">
        <f t="shared" si="44"/>
        <v>10.197999999999999</v>
      </c>
      <c r="G465" s="122">
        <f t="shared" si="45"/>
        <v>4.9041271002851688E-2</v>
      </c>
      <c r="H465" s="128">
        <f t="shared" si="46"/>
        <v>16887.754000000001</v>
      </c>
      <c r="I465" s="122">
        <f t="shared" si="47"/>
        <v>-0.11154919590948827</v>
      </c>
      <c r="J465" s="128">
        <f t="shared" si="48"/>
        <v>103.45636923849288</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6.317412935323384E-2</v>
      </c>
      <c r="F466" s="128">
        <f t="shared" si="44"/>
        <v>12.698000000000002</v>
      </c>
      <c r="G466" s="122">
        <f t="shared" si="45"/>
        <v>5.9740052503499265E-2</v>
      </c>
      <c r="H466" s="128">
        <f t="shared" si="46"/>
        <v>20571.965</v>
      </c>
      <c r="I466" s="122">
        <f t="shared" si="47"/>
        <v>-9.5670035988728488E-2</v>
      </c>
      <c r="J466" s="128">
        <f t="shared" si="48"/>
        <v>105.74836597194725</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0.10940298507462688</v>
      </c>
      <c r="F467" s="128">
        <f t="shared" si="44"/>
        <v>21.990000000000002</v>
      </c>
      <c r="G467" s="122">
        <f t="shared" si="45"/>
        <v>0.10251265253021566</v>
      </c>
      <c r="H467" s="128">
        <f t="shared" si="46"/>
        <v>35301.052000000003</v>
      </c>
      <c r="I467" s="122">
        <f t="shared" si="47"/>
        <v>-5.1863389229544303E-2</v>
      </c>
      <c r="J467" s="128">
        <f t="shared" si="48"/>
        <v>106.72144596237064</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0.20675124378109458</v>
      </c>
      <c r="F468" s="128">
        <f t="shared" si="44"/>
        <v>41.557000000000009</v>
      </c>
      <c r="G468" s="122">
        <f t="shared" si="45"/>
        <v>0.19622728962300859</v>
      </c>
      <c r="H468" s="128">
        <f t="shared" si="46"/>
        <v>67572.436999999991</v>
      </c>
      <c r="I468" s="122">
        <f t="shared" si="47"/>
        <v>6.6663960458815938E-2</v>
      </c>
      <c r="J468" s="128">
        <f t="shared" si="48"/>
        <v>105.3631450438441</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0.48758706467661689</v>
      </c>
      <c r="F469" s="128">
        <f t="shared" si="44"/>
        <v>98.004999999999995</v>
      </c>
      <c r="G469" s="122">
        <f t="shared" si="45"/>
        <v>0.46933739015791709</v>
      </c>
      <c r="H469" s="128">
        <f t="shared" si="46"/>
        <v>161620.08500000002</v>
      </c>
      <c r="I469" s="122">
        <f t="shared" si="47"/>
        <v>7.994243416318568E-2</v>
      </c>
      <c r="J469" s="128">
        <f t="shared" si="48"/>
        <v>103.88839135798649</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0.22791044776119396</v>
      </c>
      <c r="F470" s="128">
        <f t="shared" si="44"/>
        <v>45.809999999999988</v>
      </c>
      <c r="G470" s="122">
        <f t="shared" si="45"/>
        <v>0.23612239297475301</v>
      </c>
      <c r="H470" s="128">
        <f t="shared" si="46"/>
        <v>81310.634999999995</v>
      </c>
      <c r="I470" s="122">
        <f t="shared" si="47"/>
        <v>-0.19798709955474836</v>
      </c>
      <c r="J470" s="128">
        <f t="shared" si="48"/>
        <v>96.52216585216587</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0.30779104477611935</v>
      </c>
      <c r="F471" s="128">
        <f t="shared" si="44"/>
        <v>61.865999999999993</v>
      </c>
      <c r="G471" s="122">
        <f t="shared" si="45"/>
        <v>0.28491074695520358</v>
      </c>
      <c r="H471" s="128">
        <f t="shared" si="46"/>
        <v>98111.294999999998</v>
      </c>
      <c r="I471" s="122">
        <f t="shared" si="47"/>
        <v>0.18198236099272644</v>
      </c>
      <c r="J471" s="128">
        <f t="shared" si="48"/>
        <v>108.03068963366033</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0.18512437810945279</v>
      </c>
      <c r="F472" s="128">
        <f t="shared" si="44"/>
        <v>37.210000000000008</v>
      </c>
      <c r="G472" s="122">
        <f t="shared" si="45"/>
        <v>0.18249210124347337</v>
      </c>
      <c r="H472" s="128">
        <f t="shared" si="46"/>
        <v>62842.615000000005</v>
      </c>
      <c r="I472" s="122">
        <f t="shared" si="47"/>
        <v>-1.7212618879572431E-2</v>
      </c>
      <c r="J472" s="128">
        <f t="shared" si="48"/>
        <v>101.4424059167731</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0.16614427860696515</v>
      </c>
      <c r="F473" s="128">
        <f t="shared" si="44"/>
        <v>33.394999999999996</v>
      </c>
      <c r="G473" s="122">
        <f t="shared" si="45"/>
        <v>0.1587430319609244</v>
      </c>
      <c r="H473" s="128">
        <f t="shared" si="46"/>
        <v>54664.433000000005</v>
      </c>
      <c r="I473" s="122">
        <f t="shared" si="47"/>
        <v>-4.0406479794118051E-2</v>
      </c>
      <c r="J473" s="128">
        <f t="shared" si="48"/>
        <v>104.66240725946486</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7.7149253731343279E-2</v>
      </c>
      <c r="F474" s="128">
        <f t="shared" si="44"/>
        <v>15.507</v>
      </c>
      <c r="G474" s="122">
        <f t="shared" si="45"/>
        <v>7.8200332212406853E-2</v>
      </c>
      <c r="H474" s="128">
        <f t="shared" si="46"/>
        <v>26928.91</v>
      </c>
      <c r="I474" s="122">
        <f t="shared" si="47"/>
        <v>-0.14376069812907979</v>
      </c>
      <c r="J474" s="128">
        <f t="shared" si="48"/>
        <v>98.655915580756542</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5.7527363184079597E-2</v>
      </c>
      <c r="F475" s="128">
        <f t="shared" si="44"/>
        <v>11.562999999999999</v>
      </c>
      <c r="G475" s="122">
        <f t="shared" si="45"/>
        <v>5.6228939069224465E-2</v>
      </c>
      <c r="H475" s="128">
        <f t="shared" si="46"/>
        <v>19362.884999999998</v>
      </c>
      <c r="I475" s="122">
        <f t="shared" si="47"/>
        <v>-0.11512466200340207</v>
      </c>
      <c r="J475" s="128">
        <f t="shared" si="48"/>
        <v>102.30917413052489</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5.802487562189055E-2</v>
      </c>
      <c r="F476" s="128">
        <f t="shared" si="44"/>
        <v>11.663</v>
      </c>
      <c r="G476" s="122">
        <f t="shared" si="45"/>
        <v>6.1540765714750346E-2</v>
      </c>
      <c r="H476" s="128">
        <f t="shared" si="46"/>
        <v>21192.055</v>
      </c>
      <c r="I476" s="122">
        <f t="shared" si="47"/>
        <v>-0.21484157347496305</v>
      </c>
      <c r="J476" s="128">
        <f t="shared" si="48"/>
        <v>94.286892514213392</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0.13301492537313431</v>
      </c>
      <c r="F477" s="128">
        <f t="shared" si="44"/>
        <v>26.735999999999994</v>
      </c>
      <c r="G477" s="122">
        <f t="shared" si="45"/>
        <v>0.13677954919008709</v>
      </c>
      <c r="H477" s="128">
        <f t="shared" si="46"/>
        <v>47101.132000000005</v>
      </c>
      <c r="I477" s="122">
        <f t="shared" si="47"/>
        <v>-0.18308073665766825</v>
      </c>
      <c r="J477" s="128">
        <f t="shared" si="48"/>
        <v>97.247670547794428</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0.61460199004975125</v>
      </c>
      <c r="F478" s="128">
        <f t="shared" si="44"/>
        <v>123.535</v>
      </c>
      <c r="G478" s="122">
        <f t="shared" si="45"/>
        <v>0.5957161907085069</v>
      </c>
      <c r="H478" s="128">
        <f t="shared" si="46"/>
        <v>205139.63600000003</v>
      </c>
      <c r="I478" s="122">
        <f t="shared" si="47"/>
        <v>0.12469538852000023</v>
      </c>
      <c r="J478" s="128">
        <f t="shared" si="48"/>
        <v>103.17026792889123</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0.2073134328358209</v>
      </c>
      <c r="F479" s="128">
        <f t="shared" si="44"/>
        <v>41.67</v>
      </c>
      <c r="G479" s="122">
        <f t="shared" si="45"/>
        <v>0.20474180068417175</v>
      </c>
      <c r="H479" s="128">
        <f t="shared" si="46"/>
        <v>70504.477000000014</v>
      </c>
      <c r="I479" s="122">
        <f t="shared" si="47"/>
        <v>-6.5969312639745564E-2</v>
      </c>
      <c r="J479" s="128">
        <f t="shared" si="48"/>
        <v>101.25603669746759</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0.29287064676616914</v>
      </c>
      <c r="F480" s="128">
        <f t="shared" si="44"/>
        <v>58.866999999999997</v>
      </c>
      <c r="G480" s="122">
        <f t="shared" si="45"/>
        <v>0.28183175938993726</v>
      </c>
      <c r="H480" s="128">
        <f t="shared" si="46"/>
        <v>97051.021000000008</v>
      </c>
      <c r="I480" s="122">
        <f t="shared" si="47"/>
        <v>4.9697570863694362E-2</v>
      </c>
      <c r="J480" s="128">
        <f t="shared" si="48"/>
        <v>103.91683584565736</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0.57457213930348272</v>
      </c>
      <c r="F481" s="128">
        <f t="shared" si="44"/>
        <v>115.48900000000002</v>
      </c>
      <c r="G481" s="122">
        <f t="shared" si="45"/>
        <v>0.53567599416885914</v>
      </c>
      <c r="H481" s="128">
        <f t="shared" si="46"/>
        <v>184464.31399999998</v>
      </c>
      <c r="I481" s="122">
        <f t="shared" si="47"/>
        <v>0.20170833876248132</v>
      </c>
      <c r="J481" s="128">
        <f t="shared" si="48"/>
        <v>107.26113276645405</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0.86502985074626859</v>
      </c>
      <c r="F482" s="128">
        <f t="shared" si="44"/>
        <v>173.87099999999998</v>
      </c>
      <c r="G482" s="122">
        <f t="shared" si="45"/>
        <v>0.82697181421660015</v>
      </c>
      <c r="H482" s="128">
        <f t="shared" si="46"/>
        <v>284774.36</v>
      </c>
      <c r="I482" s="122">
        <f t="shared" si="47"/>
        <v>0.28660049497309825</v>
      </c>
      <c r="J482" s="128">
        <f t="shared" si="48"/>
        <v>104.60209596934345</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0.52856218905472629</v>
      </c>
      <c r="F483" s="128">
        <f t="shared" si="44"/>
        <v>106.24099999999999</v>
      </c>
      <c r="G483" s="122">
        <f t="shared" si="45"/>
        <v>0.50597006313197312</v>
      </c>
      <c r="H483" s="128">
        <f t="shared" si="46"/>
        <v>174234.83900000001</v>
      </c>
      <c r="I483" s="122">
        <f t="shared" si="47"/>
        <v>0.25786293209705002</v>
      </c>
      <c r="J483" s="128">
        <f t="shared" si="48"/>
        <v>104.46511119312218</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0.76053731343283593</v>
      </c>
      <c r="F484" s="128">
        <f t="shared" si="44"/>
        <v>152.86800000000002</v>
      </c>
      <c r="G484" s="122">
        <f t="shared" si="45"/>
        <v>0.73347747112017148</v>
      </c>
      <c r="H484" s="128">
        <f t="shared" si="46"/>
        <v>252578.83500000002</v>
      </c>
      <c r="I484" s="122">
        <f t="shared" si="47"/>
        <v>0.30634998403075897</v>
      </c>
      <c r="J484" s="128">
        <f t="shared" si="48"/>
        <v>103.68925336879653</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0.76810945273631814</v>
      </c>
      <c r="F485" s="128">
        <f t="shared" si="44"/>
        <v>154.38999999999996</v>
      </c>
      <c r="G485" s="122">
        <f t="shared" si="45"/>
        <v>0.73961776407111191</v>
      </c>
      <c r="H485" s="128">
        <f t="shared" si="46"/>
        <v>254693.29399999997</v>
      </c>
      <c r="I485" s="122">
        <f t="shared" si="47"/>
        <v>0.30585519139930872</v>
      </c>
      <c r="J485" s="128">
        <f t="shared" si="48"/>
        <v>103.85221800357772</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0.61775124378109447</v>
      </c>
      <c r="F486" s="128">
        <f t="shared" si="44"/>
        <v>124.16799999999999</v>
      </c>
      <c r="G486" s="122">
        <f t="shared" si="45"/>
        <v>0.59665411577486216</v>
      </c>
      <c r="H486" s="128">
        <f t="shared" si="46"/>
        <v>205462.61799999999</v>
      </c>
      <c r="I486" s="122">
        <f t="shared" si="47"/>
        <v>0.32794201346814367</v>
      </c>
      <c r="J486" s="128">
        <f t="shared" si="48"/>
        <v>103.53590588725494</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0.35879601990049748</v>
      </c>
      <c r="F487" s="128">
        <f t="shared" si="44"/>
        <v>72.117999999999995</v>
      </c>
      <c r="G487" s="122">
        <f t="shared" si="45"/>
        <v>0.33917393816899849</v>
      </c>
      <c r="H487" s="128">
        <f t="shared" si="46"/>
        <v>116797.25899999999</v>
      </c>
      <c r="I487" s="122">
        <f t="shared" si="47"/>
        <v>0.41074869083851179</v>
      </c>
      <c r="J487" s="128">
        <f t="shared" si="48"/>
        <v>105.78525633114005</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0.83786069651741302</v>
      </c>
      <c r="F488" s="128">
        <f t="shared" si="44"/>
        <v>168.41000000000003</v>
      </c>
      <c r="G488" s="122">
        <f t="shared" si="45"/>
        <v>0.79985514493637433</v>
      </c>
      <c r="H488" s="128">
        <f t="shared" si="46"/>
        <v>275436.51799999998</v>
      </c>
      <c r="I488" s="122">
        <f t="shared" si="47"/>
        <v>0.35508294098957566</v>
      </c>
      <c r="J488" s="128">
        <f t="shared" si="48"/>
        <v>104.75155430600648</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0.70363184079601981</v>
      </c>
      <c r="F489" s="128">
        <f t="shared" si="44"/>
        <v>141.42999999999998</v>
      </c>
      <c r="G489" s="122">
        <f t="shared" si="45"/>
        <v>0.6805132449369552</v>
      </c>
      <c r="H489" s="128">
        <f t="shared" si="46"/>
        <v>234340.18000000002</v>
      </c>
      <c r="I489" s="122">
        <f t="shared" si="47"/>
        <v>0.33386216493883192</v>
      </c>
      <c r="J489" s="128">
        <f t="shared" si="48"/>
        <v>103.39722937519113</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0.68100995024875621</v>
      </c>
      <c r="F490" s="128">
        <f t="shared" si="44"/>
        <v>136.88300000000001</v>
      </c>
      <c r="G490" s="122">
        <f t="shared" si="45"/>
        <v>0.66156907056028902</v>
      </c>
      <c r="H490" s="128">
        <f t="shared" si="46"/>
        <v>227816.60200000001</v>
      </c>
      <c r="I490" s="122">
        <f t="shared" si="47"/>
        <v>0.32506704864265495</v>
      </c>
      <c r="J490" s="128">
        <f t="shared" si="48"/>
        <v>102.93860165983916</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0.83599004975124369</v>
      </c>
      <c r="F491" s="128">
        <f t="shared" si="44"/>
        <v>168.03399999999999</v>
      </c>
      <c r="G491" s="122">
        <f t="shared" si="45"/>
        <v>0.79862892687261511</v>
      </c>
      <c r="H491" s="128">
        <f t="shared" si="46"/>
        <v>275014.26</v>
      </c>
      <c r="I491" s="122">
        <f t="shared" si="47"/>
        <v>0.38047674734709613</v>
      </c>
      <c r="J491" s="128">
        <f t="shared" si="48"/>
        <v>104.67815798069482</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0.77907960199004977</v>
      </c>
      <c r="F492" s="128">
        <f t="shared" si="44"/>
        <v>156.595</v>
      </c>
      <c r="G492" s="122">
        <f t="shared" si="45"/>
        <v>0.74615377310821884</v>
      </c>
      <c r="H492" s="128">
        <f t="shared" si="46"/>
        <v>256944.02100000001</v>
      </c>
      <c r="I492" s="122">
        <f t="shared" si="47"/>
        <v>0.31618888043514881</v>
      </c>
      <c r="J492" s="128">
        <f t="shared" si="48"/>
        <v>104.41274038522559</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0.52044278606965166</v>
      </c>
      <c r="F493" s="128">
        <f t="shared" si="44"/>
        <v>104.60899999999999</v>
      </c>
      <c r="G493" s="122">
        <f t="shared" si="45"/>
        <v>0.49661126502070524</v>
      </c>
      <c r="H493" s="128">
        <f t="shared" si="46"/>
        <v>171012.06200000001</v>
      </c>
      <c r="I493" s="122">
        <f t="shared" si="47"/>
        <v>0.26543025311022755</v>
      </c>
      <c r="J493" s="128">
        <f t="shared" si="48"/>
        <v>104.79882812323092</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0.29721393034825877</v>
      </c>
      <c r="F494" s="128">
        <f t="shared" si="44"/>
        <v>59.740000000000009</v>
      </c>
      <c r="G494" s="122">
        <f t="shared" si="45"/>
        <v>0.27756814419876991</v>
      </c>
      <c r="H494" s="128">
        <f t="shared" si="46"/>
        <v>95582.811000000002</v>
      </c>
      <c r="I494" s="122">
        <f t="shared" si="47"/>
        <v>0.3501539677682457</v>
      </c>
      <c r="J494" s="128">
        <f t="shared" si="48"/>
        <v>107.07782451267904</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0.78058706467661709</v>
      </c>
      <c r="F495" s="128">
        <f t="shared" si="44"/>
        <v>156.89800000000002</v>
      </c>
      <c r="G495" s="122">
        <f t="shared" si="45"/>
        <v>0.74913076507588039</v>
      </c>
      <c r="H495" s="128">
        <f t="shared" si="46"/>
        <v>257969.17200000002</v>
      </c>
      <c r="I495" s="122">
        <f t="shared" si="47"/>
        <v>0.33157417108664966</v>
      </c>
      <c r="J495" s="128">
        <f t="shared" si="48"/>
        <v>104.19903988291691</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0.64541293532338295</v>
      </c>
      <c r="F496" s="128">
        <f t="shared" si="44"/>
        <v>129.72799999999998</v>
      </c>
      <c r="G496" s="122">
        <f t="shared" si="45"/>
        <v>0.60990540948663885</v>
      </c>
      <c r="H496" s="128">
        <f t="shared" si="46"/>
        <v>210025.80699999997</v>
      </c>
      <c r="I496" s="122">
        <f t="shared" si="47"/>
        <v>0.40810894615430315</v>
      </c>
      <c r="J496" s="128">
        <f t="shared" si="48"/>
        <v>105.82180864187301</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0.52946766169154225</v>
      </c>
      <c r="F497" s="128">
        <f t="shared" si="44"/>
        <v>106.423</v>
      </c>
      <c r="G497" s="122">
        <f t="shared" si="45"/>
        <v>0.51358995870576551</v>
      </c>
      <c r="H497" s="128">
        <f t="shared" si="46"/>
        <v>176858.81100000002</v>
      </c>
      <c r="I497" s="122">
        <f t="shared" si="47"/>
        <v>0.1302776493142789</v>
      </c>
      <c r="J497" s="128">
        <f t="shared" si="48"/>
        <v>103.09151351513728</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9.8686567164179118E-2</v>
      </c>
      <c r="F498" s="128">
        <f t="shared" si="44"/>
        <v>19.836000000000002</v>
      </c>
      <c r="G498" s="122">
        <f t="shared" si="45"/>
        <v>9.5218116030410221E-2</v>
      </c>
      <c r="H498" s="128">
        <f t="shared" si="46"/>
        <v>32789.120000000003</v>
      </c>
      <c r="I498" s="122">
        <f t="shared" si="47"/>
        <v>0.1280887188720202</v>
      </c>
      <c r="J498" s="128">
        <f t="shared" si="48"/>
        <v>103.64263784914749</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0.48285572139303484</v>
      </c>
      <c r="F499" s="128">
        <f t="shared" si="44"/>
        <v>97.054000000000002</v>
      </c>
      <c r="G499" s="122">
        <f t="shared" si="45"/>
        <v>0.45539625622172275</v>
      </c>
      <c r="H499" s="128">
        <f t="shared" si="46"/>
        <v>156819.34400000001</v>
      </c>
      <c r="I499" s="122">
        <f t="shared" si="47"/>
        <v>0.39918958393780102</v>
      </c>
      <c r="J499" s="128">
        <f t="shared" si="48"/>
        <v>106.02979598452005</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0.44479104477611942</v>
      </c>
      <c r="F500" s="128">
        <f t="shared" si="44"/>
        <v>89.403000000000006</v>
      </c>
      <c r="G500" s="122">
        <f t="shared" si="45"/>
        <v>0.40473697431161759</v>
      </c>
      <c r="H500" s="128">
        <f t="shared" si="46"/>
        <v>139374.41500000001</v>
      </c>
      <c r="I500" s="122">
        <f t="shared" si="47"/>
        <v>0.31381853460886877</v>
      </c>
      <c r="J500" s="128">
        <f t="shared" si="48"/>
        <v>109.89632106941214</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0.45101492537313437</v>
      </c>
      <c r="F501" s="128">
        <f t="shared" si="44"/>
        <v>90.654000000000011</v>
      </c>
      <c r="G501" s="122">
        <f t="shared" si="45"/>
        <v>0.4273794568443306</v>
      </c>
      <c r="H501" s="128">
        <f t="shared" si="46"/>
        <v>147171.535</v>
      </c>
      <c r="I501" s="122">
        <f t="shared" si="47"/>
        <v>0.36225725360314875</v>
      </c>
      <c r="J501" s="128">
        <f t="shared" si="48"/>
        <v>105.53032396627637</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0.23459701492537316</v>
      </c>
      <c r="F502" s="128">
        <f t="shared" si="44"/>
        <v>47.154000000000003</v>
      </c>
      <c r="G502" s="122">
        <f t="shared" si="45"/>
        <v>0.21935729676673696</v>
      </c>
      <c r="H502" s="128">
        <f t="shared" si="46"/>
        <v>75537.440000000002</v>
      </c>
      <c r="I502" s="122">
        <f t="shared" si="47"/>
        <v>0.30370110592628929</v>
      </c>
      <c r="J502" s="128">
        <f t="shared" si="48"/>
        <v>106.94744072035225</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0.53380597014925379</v>
      </c>
      <c r="F503" s="128">
        <f t="shared" si="44"/>
        <v>107.295</v>
      </c>
      <c r="G503" s="122">
        <f t="shared" si="45"/>
        <v>0.48275098879654316</v>
      </c>
      <c r="H503" s="128">
        <f t="shared" si="46"/>
        <v>166239.16500000001</v>
      </c>
      <c r="I503" s="122">
        <f t="shared" si="47"/>
        <v>0.37796432173340466</v>
      </c>
      <c r="J503" s="128">
        <f t="shared" si="48"/>
        <v>110.57584190142961</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0.38232835820895522</v>
      </c>
      <c r="F504" s="128">
        <f t="shared" si="44"/>
        <v>76.847999999999999</v>
      </c>
      <c r="G504" s="122">
        <f t="shared" si="45"/>
        <v>0.37503829735333583</v>
      </c>
      <c r="H504" s="128">
        <f t="shared" si="46"/>
        <v>129147.43800000001</v>
      </c>
      <c r="I504" s="122">
        <f t="shared" si="47"/>
        <v>0.21863719545080212</v>
      </c>
      <c r="J504" s="128">
        <f t="shared" si="48"/>
        <v>101.94381771330174</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0.20874626865671642</v>
      </c>
      <c r="F505" s="128">
        <f t="shared" si="44"/>
        <v>41.957999999999998</v>
      </c>
      <c r="G505" s="122">
        <f t="shared" si="45"/>
        <v>0.20160040713443569</v>
      </c>
      <c r="H505" s="128">
        <f t="shared" si="46"/>
        <v>69422.713000000003</v>
      </c>
      <c r="I505" s="122">
        <f t="shared" si="47"/>
        <v>8.0655278866318819E-2</v>
      </c>
      <c r="J505" s="128">
        <f t="shared" si="48"/>
        <v>103.54456700948802</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0.46846268656716411</v>
      </c>
      <c r="F506" s="128">
        <f t="shared" si="44"/>
        <v>94.160999999999987</v>
      </c>
      <c r="G506" s="122">
        <f t="shared" si="45"/>
        <v>0.42866219167261976</v>
      </c>
      <c r="H506" s="128">
        <f t="shared" si="46"/>
        <v>147613.255</v>
      </c>
      <c r="I506" s="122">
        <f t="shared" si="47"/>
        <v>0.36701597739285596</v>
      </c>
      <c r="J506" s="128">
        <f t="shared" si="48"/>
        <v>109.28481579848335</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0.51241293532338306</v>
      </c>
      <c r="F507" s="128">
        <f t="shared" si="44"/>
        <v>102.99499999999999</v>
      </c>
      <c r="G507" s="122">
        <f t="shared" si="45"/>
        <v>0.47631650491639516</v>
      </c>
      <c r="H507" s="128">
        <f t="shared" si="46"/>
        <v>164023.399</v>
      </c>
      <c r="I507" s="122">
        <f t="shared" si="47"/>
        <v>0.42828730197575432</v>
      </c>
      <c r="J507" s="128">
        <f t="shared" si="48"/>
        <v>107.57824472475998</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0.2981542288557214</v>
      </c>
      <c r="F508" s="128">
        <f t="shared" si="44"/>
        <v>59.929000000000002</v>
      </c>
      <c r="G508" s="122">
        <f t="shared" si="45"/>
        <v>0.27956408156627693</v>
      </c>
      <c r="H508" s="128">
        <f t="shared" si="46"/>
        <v>96270.127999999997</v>
      </c>
      <c r="I508" s="122">
        <f t="shared" si="47"/>
        <v>0.31614820870433685</v>
      </c>
      <c r="J508" s="128">
        <f t="shared" si="48"/>
        <v>106.64969089923567</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0.16043781094527365</v>
      </c>
      <c r="F509" s="128">
        <f t="shared" si="44"/>
        <v>32.248000000000005</v>
      </c>
      <c r="G509" s="122">
        <f t="shared" si="45"/>
        <v>0.14038405380447094</v>
      </c>
      <c r="H509" s="128">
        <f t="shared" si="46"/>
        <v>48342.372000000003</v>
      </c>
      <c r="I509" s="122">
        <f t="shared" si="47"/>
        <v>0.44485405848505449</v>
      </c>
      <c r="J509" s="128">
        <f t="shared" si="48"/>
        <v>114.28492524424027</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0.27197512437810945</v>
      </c>
      <c r="F510" s="128">
        <f t="shared" si="44"/>
        <v>54.666999999999994</v>
      </c>
      <c r="G510" s="122">
        <f t="shared" si="45"/>
        <v>0.26963464185527852</v>
      </c>
      <c r="H510" s="128">
        <f t="shared" si="46"/>
        <v>92850.846000000005</v>
      </c>
      <c r="I510" s="122">
        <f t="shared" si="47"/>
        <v>2.0283968262988526E-2</v>
      </c>
      <c r="J510" s="128">
        <f t="shared" si="48"/>
        <v>100.86801996461831</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0.29725870646766173</v>
      </c>
      <c r="F511" s="128">
        <f t="shared" si="44"/>
        <v>59.749000000000002</v>
      </c>
      <c r="G511" s="122">
        <f t="shared" si="45"/>
        <v>0.2662613849540304</v>
      </c>
      <c r="H511" s="128">
        <f t="shared" si="46"/>
        <v>91689.237999999998</v>
      </c>
      <c r="I511" s="122">
        <f t="shared" si="47"/>
        <v>0.30397692977801888</v>
      </c>
      <c r="J511" s="128">
        <f t="shared" si="48"/>
        <v>111.64168868083631</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0.25193034825870647</v>
      </c>
      <c r="F512" s="128">
        <f t="shared" si="44"/>
        <v>50.638000000000005</v>
      </c>
      <c r="G512" s="122">
        <f t="shared" si="45"/>
        <v>0.2386099843767242</v>
      </c>
      <c r="H512" s="128">
        <f t="shared" si="46"/>
        <v>82167.256999999998</v>
      </c>
      <c r="I512" s="122">
        <f t="shared" si="47"/>
        <v>0.23408633377429375</v>
      </c>
      <c r="J512" s="128">
        <f t="shared" si="48"/>
        <v>105.58248386662299</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5.6009950248756227E-2</v>
      </c>
      <c r="F513" s="128">
        <f t="shared" si="44"/>
        <v>11.258000000000001</v>
      </c>
      <c r="G513" s="122">
        <f t="shared" si="45"/>
        <v>4.9572729543091783E-2</v>
      </c>
      <c r="H513" s="128">
        <f t="shared" si="46"/>
        <v>17070.766</v>
      </c>
      <c r="I513" s="122">
        <f t="shared" si="47"/>
        <v>0.15004786239703485</v>
      </c>
      <c r="J513" s="128">
        <f t="shared" si="48"/>
        <v>112.98540702720192</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0.52275124378109461</v>
      </c>
      <c r="F514" s="128">
        <f t="shared" si="44"/>
        <v>105.07300000000001</v>
      </c>
      <c r="G514" s="122">
        <f t="shared" si="45"/>
        <v>0.50838545931849999</v>
      </c>
      <c r="H514" s="128">
        <f t="shared" si="46"/>
        <v>175066.60000000003</v>
      </c>
      <c r="I514" s="122">
        <f t="shared" si="47"/>
        <v>0.31920954549611241</v>
      </c>
      <c r="J514" s="128">
        <f t="shared" si="48"/>
        <v>102.82576619753291</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5.7144278606965165E-2</v>
      </c>
      <c r="F515" s="128">
        <f t="shared" si="44"/>
        <v>11.485999999999999</v>
      </c>
      <c r="G515" s="122">
        <f t="shared" si="45"/>
        <v>5.6428649835345769E-2</v>
      </c>
      <c r="H515" s="128">
        <f t="shared" si="46"/>
        <v>19431.656999999999</v>
      </c>
      <c r="I515" s="122">
        <f t="shared" si="47"/>
        <v>-3.7290347447637227E-2</v>
      </c>
      <c r="J515" s="128">
        <f t="shared" si="48"/>
        <v>101.26820112426496</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0.11928358208955225</v>
      </c>
      <c r="F516" s="128">
        <f t="shared" si="44"/>
        <v>23.976000000000003</v>
      </c>
      <c r="G516" s="122">
        <f t="shared" si="45"/>
        <v>0.13877142102114659</v>
      </c>
      <c r="H516" s="128">
        <f t="shared" si="46"/>
        <v>47787.048999999999</v>
      </c>
      <c r="I516" s="122">
        <f t="shared" si="47"/>
        <v>-0.53891824456063175</v>
      </c>
      <c r="J516" s="128">
        <f t="shared" si="48"/>
        <v>85.956878737571841</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8.3676616915422886E-2</v>
      </c>
      <c r="F517" s="128">
        <f t="shared" si="44"/>
        <v>16.818999999999999</v>
      </c>
      <c r="G517" s="122">
        <f t="shared" si="45"/>
        <v>7.6546858211512442E-2</v>
      </c>
      <c r="H517" s="128">
        <f t="shared" si="46"/>
        <v>26359.523000000001</v>
      </c>
      <c r="I517" s="122">
        <f t="shared" si="47"/>
        <v>0.19924237754474994</v>
      </c>
      <c r="J517" s="128">
        <f t="shared" si="48"/>
        <v>109.31424080686587</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3.1761194029850746E-2</v>
      </c>
      <c r="F518" s="128">
        <f t="shared" si="44"/>
        <v>6.3840000000000003</v>
      </c>
      <c r="G518" s="122">
        <f t="shared" si="45"/>
        <v>3.1458209189273952E-2</v>
      </c>
      <c r="H518" s="128">
        <f t="shared" si="46"/>
        <v>10832.886</v>
      </c>
      <c r="I518" s="122">
        <f t="shared" si="47"/>
        <v>-6.0318895530586968E-2</v>
      </c>
      <c r="J518" s="128">
        <f t="shared" si="48"/>
        <v>100.96313441987061</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3.6467661691542294E-2</v>
      </c>
      <c r="F519" s="128">
        <f t="shared" si="44"/>
        <v>7.330000000000001</v>
      </c>
      <c r="G519" s="122">
        <f t="shared" si="45"/>
        <v>3.4724818357639436E-2</v>
      </c>
      <c r="H519" s="128">
        <f t="shared" si="46"/>
        <v>11957.769000000002</v>
      </c>
      <c r="I519" s="122">
        <f t="shared" si="47"/>
        <v>0.3390360468056231</v>
      </c>
      <c r="J519" s="128">
        <f t="shared" si="48"/>
        <v>105.01901353652275</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0.11224875621890548</v>
      </c>
      <c r="F520" s="128">
        <f t="shared" si="44"/>
        <v>22.562000000000001</v>
      </c>
      <c r="G520" s="122">
        <f t="shared" si="45"/>
        <v>0.10613897455554974</v>
      </c>
      <c r="H520" s="128">
        <f t="shared" si="46"/>
        <v>36549.805</v>
      </c>
      <c r="I520" s="122">
        <f t="shared" si="47"/>
        <v>0.29943812957714472</v>
      </c>
      <c r="J520" s="128">
        <f t="shared" si="48"/>
        <v>105.75639786321666</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0.32534825870646772</v>
      </c>
      <c r="F521" s="128">
        <f t="shared" ref="F521:F584" si="50">SUMPRODUCT($K$2:$AI$2,$K521:$AI521)</f>
        <v>65.39500000000001</v>
      </c>
      <c r="G521" s="122">
        <f t="shared" ref="G521:G584" si="51">SUMPRODUCT($K$3:$AI$3,$K521:$AI521)/$J$3</f>
        <v>0.28287198496913096</v>
      </c>
      <c r="H521" s="128">
        <f t="shared" ref="H521:H584" si="52">SUMPRODUCT($K$3:$AI$3,$K521:$AI521)</f>
        <v>97409.231</v>
      </c>
      <c r="I521" s="122">
        <f t="shared" ref="I521:I584" si="53">CORREL($K$4:$AI$4,$K521:$AI521)</f>
        <v>0.48827241909457014</v>
      </c>
      <c r="J521" s="128">
        <f t="shared" si="48"/>
        <v>115.01607652732811</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0.16812935323383085</v>
      </c>
      <c r="F522" s="128">
        <f t="shared" si="50"/>
        <v>33.794000000000004</v>
      </c>
      <c r="G522" s="122">
        <f t="shared" si="51"/>
        <v>0.15536455955720502</v>
      </c>
      <c r="H522" s="128">
        <f t="shared" si="52"/>
        <v>53501.029000000002</v>
      </c>
      <c r="I522" s="122">
        <f t="shared" si="53"/>
        <v>0.42022460337882994</v>
      </c>
      <c r="J522" s="128">
        <f t="shared" ref="J522:J585" si="54">$E522/$G522*100</f>
        <v>108.21602668781476</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2.5656716417910449E-2</v>
      </c>
      <c r="F523" s="128">
        <f t="shared" si="50"/>
        <v>5.157</v>
      </c>
      <c r="G523" s="122">
        <f t="shared" si="51"/>
        <v>2.5581993158282954E-2</v>
      </c>
      <c r="H523" s="128">
        <f t="shared" si="52"/>
        <v>8809.3640000000014</v>
      </c>
      <c r="I523" s="122">
        <f t="shared" si="53"/>
        <v>-9.0722137972097008E-2</v>
      </c>
      <c r="J523" s="128">
        <f t="shared" si="54"/>
        <v>100.29209318900666</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1.9860696517412936E-2</v>
      </c>
      <c r="F524" s="128">
        <f t="shared" si="50"/>
        <v>3.9920000000000004</v>
      </c>
      <c r="G524" s="122">
        <f t="shared" si="51"/>
        <v>2.0188292416612946E-2</v>
      </c>
      <c r="H524" s="128">
        <f t="shared" si="52"/>
        <v>6952.0000000000009</v>
      </c>
      <c r="I524" s="122">
        <f t="shared" si="53"/>
        <v>-0.14436621284042467</v>
      </c>
      <c r="J524" s="128">
        <f t="shared" si="54"/>
        <v>98.377297631520179</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0.10877611940298508</v>
      </c>
      <c r="F525" s="128">
        <f t="shared" si="50"/>
        <v>21.864000000000001</v>
      </c>
      <c r="G525" s="122">
        <f t="shared" si="51"/>
        <v>0.10805869763443858</v>
      </c>
      <c r="H525" s="128">
        <f t="shared" si="52"/>
        <v>37210.877</v>
      </c>
      <c r="I525" s="122">
        <f t="shared" si="53"/>
        <v>3.482761557502128E-2</v>
      </c>
      <c r="J525" s="128">
        <f t="shared" si="54"/>
        <v>100.66391857782105</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3.9626865671641788E-2</v>
      </c>
      <c r="F526" s="128">
        <f t="shared" si="50"/>
        <v>7.9649999999999999</v>
      </c>
      <c r="G526" s="122">
        <f t="shared" si="51"/>
        <v>3.601201075624786E-2</v>
      </c>
      <c r="H526" s="128">
        <f t="shared" si="52"/>
        <v>12401.023999999999</v>
      </c>
      <c r="I526" s="122">
        <f t="shared" si="53"/>
        <v>0.10448612304063695</v>
      </c>
      <c r="J526" s="128">
        <f t="shared" si="54"/>
        <v>110.03791468313602</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1.8014925373134327E-2</v>
      </c>
      <c r="F527" s="128">
        <f t="shared" si="50"/>
        <v>3.6209999999999996</v>
      </c>
      <c r="G527" s="122">
        <f t="shared" si="51"/>
        <v>1.7938395507001437E-2</v>
      </c>
      <c r="H527" s="128">
        <f t="shared" si="52"/>
        <v>6177.2300000000005</v>
      </c>
      <c r="I527" s="122">
        <f t="shared" si="53"/>
        <v>-5.5365692244143755E-2</v>
      </c>
      <c r="J527" s="128">
        <f t="shared" si="54"/>
        <v>100.42662603856081</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6.627363184079603E-2</v>
      </c>
      <c r="F528" s="128">
        <f t="shared" si="50"/>
        <v>13.321000000000002</v>
      </c>
      <c r="G528" s="122">
        <f t="shared" si="51"/>
        <v>6.6112775077099978E-2</v>
      </c>
      <c r="H528" s="128">
        <f t="shared" si="52"/>
        <v>22766.462999999996</v>
      </c>
      <c r="I528" s="122">
        <f t="shared" si="53"/>
        <v>4.1845763441203485E-2</v>
      </c>
      <c r="J528" s="128">
        <f t="shared" si="54"/>
        <v>100.24330662796783</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2.6552238805970154E-2</v>
      </c>
      <c r="F529" s="128">
        <f t="shared" si="50"/>
        <v>5.3370000000000006</v>
      </c>
      <c r="G529" s="122">
        <f t="shared" si="51"/>
        <v>2.6926500908937792E-2</v>
      </c>
      <c r="H529" s="128">
        <f t="shared" si="52"/>
        <v>9272.3559999999998</v>
      </c>
      <c r="I529" s="122">
        <f t="shared" si="53"/>
        <v>-0.35463897885435747</v>
      </c>
      <c r="J529" s="128">
        <f t="shared" si="54"/>
        <v>98.61006038536776</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5.7601990049751244E-2</v>
      </c>
      <c r="F530" s="128">
        <f t="shared" si="50"/>
        <v>11.577999999999999</v>
      </c>
      <c r="G530" s="122">
        <f t="shared" si="51"/>
        <v>6.134173447400669E-2</v>
      </c>
      <c r="H530" s="128">
        <f t="shared" si="52"/>
        <v>21123.516999999996</v>
      </c>
      <c r="I530" s="122">
        <f t="shared" si="53"/>
        <v>-0.33020370501905472</v>
      </c>
      <c r="J530" s="128">
        <f t="shared" si="54"/>
        <v>93.903425691622473</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2.4825870646766172E-2</v>
      </c>
      <c r="F531" s="128">
        <f t="shared" si="50"/>
        <v>4.99</v>
      </c>
      <c r="G531" s="122">
        <f t="shared" si="51"/>
        <v>2.1934187676778235E-2</v>
      </c>
      <c r="H531" s="128">
        <f t="shared" si="52"/>
        <v>7553.2129999999997</v>
      </c>
      <c r="I531" s="122">
        <f t="shared" si="53"/>
        <v>0.28597712935758113</v>
      </c>
      <c r="J531" s="128">
        <f t="shared" si="54"/>
        <v>113.18345138921815</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7.0935323383084559E-2</v>
      </c>
      <c r="F532" s="128">
        <f t="shared" si="50"/>
        <v>14.257999999999997</v>
      </c>
      <c r="G532" s="122">
        <f t="shared" si="51"/>
        <v>7.2996976983255815E-2</v>
      </c>
      <c r="H532" s="128">
        <f t="shared" si="52"/>
        <v>25137.093000000004</v>
      </c>
      <c r="I532" s="122">
        <f t="shared" si="53"/>
        <v>-0.14603916063008895</v>
      </c>
      <c r="J532" s="128">
        <f t="shared" si="54"/>
        <v>97.175700028448901</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0.29263681592039797</v>
      </c>
      <c r="F533" s="128">
        <f t="shared" si="50"/>
        <v>58.819999999999993</v>
      </c>
      <c r="G533" s="122">
        <f t="shared" si="51"/>
        <v>0.29695589473745343</v>
      </c>
      <c r="H533" s="128">
        <f t="shared" si="52"/>
        <v>102259.13799999999</v>
      </c>
      <c r="I533" s="122">
        <f t="shared" si="53"/>
        <v>-9.4015884853668134E-3</v>
      </c>
      <c r="J533" s="128">
        <f t="shared" si="54"/>
        <v>98.545548718312503</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7.2084577114427853E-2</v>
      </c>
      <c r="F534" s="128">
        <f t="shared" si="50"/>
        <v>14.488999999999999</v>
      </c>
      <c r="G534" s="122">
        <f t="shared" si="51"/>
        <v>6.8051870437161308E-2</v>
      </c>
      <c r="H534" s="128">
        <f t="shared" si="52"/>
        <v>23434.205999999995</v>
      </c>
      <c r="I534" s="122">
        <f t="shared" si="53"/>
        <v>0.18640847062877941</v>
      </c>
      <c r="J534" s="128">
        <f t="shared" si="54"/>
        <v>105.92593069280929</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3.9820895522388065E-2</v>
      </c>
      <c r="F535" s="128">
        <f t="shared" si="50"/>
        <v>8.0040000000000013</v>
      </c>
      <c r="G535" s="122">
        <f t="shared" si="51"/>
        <v>4.0816847583038579E-2</v>
      </c>
      <c r="H535" s="128">
        <f t="shared" si="52"/>
        <v>14055.607999999998</v>
      </c>
      <c r="I535" s="122">
        <f t="shared" si="53"/>
        <v>-0.17183605979551411</v>
      </c>
      <c r="J535" s="128">
        <f t="shared" si="54"/>
        <v>97.559948600576433</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2.92089552238806E-2</v>
      </c>
      <c r="F536" s="128">
        <f t="shared" si="50"/>
        <v>5.8710000000000004</v>
      </c>
      <c r="G536" s="122">
        <f t="shared" si="51"/>
        <v>2.6926466061482534E-2</v>
      </c>
      <c r="H536" s="128">
        <f t="shared" si="52"/>
        <v>9272.3440000000028</v>
      </c>
      <c r="I536" s="122">
        <f t="shared" si="53"/>
        <v>0.39540951360497645</v>
      </c>
      <c r="J536" s="128">
        <f t="shared" si="54"/>
        <v>108.47674981628242</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2.6661691542288556E-2</v>
      </c>
      <c r="F537" s="128">
        <f t="shared" si="50"/>
        <v>5.359</v>
      </c>
      <c r="G537" s="122">
        <f t="shared" si="51"/>
        <v>3.0547935578671033E-2</v>
      </c>
      <c r="H537" s="128">
        <f t="shared" si="52"/>
        <v>10519.425999999999</v>
      </c>
      <c r="I537" s="122">
        <f t="shared" si="53"/>
        <v>-0.36579586916925311</v>
      </c>
      <c r="J537" s="128">
        <f t="shared" si="54"/>
        <v>87.278210580305455</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0.24221393034825872</v>
      </c>
      <c r="F538" s="128">
        <f t="shared" si="50"/>
        <v>48.685000000000002</v>
      </c>
      <c r="G538" s="122">
        <f t="shared" si="51"/>
        <v>0.24129156285028955</v>
      </c>
      <c r="H538" s="128">
        <f t="shared" si="52"/>
        <v>83090.680000000008</v>
      </c>
      <c r="I538" s="122">
        <f t="shared" si="53"/>
        <v>-2.5781419157483516E-2</v>
      </c>
      <c r="J538" s="128">
        <f t="shared" si="54"/>
        <v>100.38226263988412</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0.43149751243781093</v>
      </c>
      <c r="F539" s="128">
        <f t="shared" si="50"/>
        <v>86.730999999999995</v>
      </c>
      <c r="G539" s="122">
        <f t="shared" si="51"/>
        <v>0.41061925089586992</v>
      </c>
      <c r="H539" s="128">
        <f t="shared" si="52"/>
        <v>141400.02399999998</v>
      </c>
      <c r="I539" s="122">
        <f t="shared" si="53"/>
        <v>0.39929246329646045</v>
      </c>
      <c r="J539" s="128">
        <f t="shared" si="54"/>
        <v>105.08457932656343</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7.1835820895522387E-2</v>
      </c>
      <c r="F540" s="128">
        <f t="shared" si="50"/>
        <v>14.439</v>
      </c>
      <c r="G540" s="122">
        <f t="shared" si="51"/>
        <v>7.2074901701136618E-2</v>
      </c>
      <c r="H540" s="128">
        <f t="shared" si="52"/>
        <v>24819.569000000003</v>
      </c>
      <c r="I540" s="122">
        <f t="shared" si="53"/>
        <v>-3.5325052319629423E-4</v>
      </c>
      <c r="J540" s="128">
        <f t="shared" si="54"/>
        <v>99.668288405573421</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6.0328358208955213E-2</v>
      </c>
      <c r="F541" s="128">
        <f t="shared" si="50"/>
        <v>12.125999999999998</v>
      </c>
      <c r="G541" s="122">
        <f t="shared" si="51"/>
        <v>6.6731186730089043E-2</v>
      </c>
      <c r="H541" s="128">
        <f t="shared" si="52"/>
        <v>22979.418000000001</v>
      </c>
      <c r="I541" s="122">
        <f t="shared" si="53"/>
        <v>-0.58666544995869196</v>
      </c>
      <c r="J541" s="128">
        <f t="shared" si="54"/>
        <v>90.405043226592582</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1.0930348258706467E-2</v>
      </c>
      <c r="F542" s="128">
        <f t="shared" si="50"/>
        <v>2.1970000000000001</v>
      </c>
      <c r="G542" s="122">
        <f t="shared" si="51"/>
        <v>1.1030781918817043E-2</v>
      </c>
      <c r="H542" s="128">
        <f t="shared" si="52"/>
        <v>3798.5379999999996</v>
      </c>
      <c r="I542" s="122">
        <f t="shared" si="53"/>
        <v>-9.9940382210220974E-2</v>
      </c>
      <c r="J542" s="128">
        <f t="shared" si="54"/>
        <v>99.089514588813969</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3.8009950248756218E-2</v>
      </c>
      <c r="F543" s="128">
        <f t="shared" si="50"/>
        <v>7.64</v>
      </c>
      <c r="G543" s="122">
        <f t="shared" si="51"/>
        <v>3.7934556479013122E-2</v>
      </c>
      <c r="H543" s="128">
        <f t="shared" si="52"/>
        <v>13063.068000000001</v>
      </c>
      <c r="I543" s="122">
        <f t="shared" si="53"/>
        <v>-8.143868231968085E-2</v>
      </c>
      <c r="J543" s="128">
        <f t="shared" si="54"/>
        <v>100.19874693878339</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4.4611940298507458E-2</v>
      </c>
      <c r="F544" s="128">
        <f t="shared" si="50"/>
        <v>8.9669999999999987</v>
      </c>
      <c r="G544" s="122">
        <f t="shared" si="51"/>
        <v>4.4703715319522129E-2</v>
      </c>
      <c r="H544" s="128">
        <f t="shared" si="52"/>
        <v>15394.082000000002</v>
      </c>
      <c r="I544" s="122">
        <f t="shared" si="53"/>
        <v>1.2849452335680627E-3</v>
      </c>
      <c r="J544" s="128">
        <f t="shared" si="54"/>
        <v>99.794703817437309</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2.6701492537313427E-2</v>
      </c>
      <c r="F545" s="128">
        <f t="shared" si="50"/>
        <v>5.3669999999999991</v>
      </c>
      <c r="G545" s="122">
        <f t="shared" si="51"/>
        <v>2.541373222053793E-2</v>
      </c>
      <c r="H545" s="128">
        <f t="shared" si="52"/>
        <v>8751.4220000000005</v>
      </c>
      <c r="I545" s="122">
        <f t="shared" si="53"/>
        <v>0.10825602468522037</v>
      </c>
      <c r="J545" s="128">
        <f t="shared" si="54"/>
        <v>105.06718299225173</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1.1567164179104479E-2</v>
      </c>
      <c r="F546" s="128">
        <f t="shared" si="50"/>
        <v>2.3250000000000002</v>
      </c>
      <c r="G546" s="122">
        <f t="shared" si="51"/>
        <v>1.2761358818438949E-2</v>
      </c>
      <c r="H546" s="128">
        <f t="shared" si="52"/>
        <v>4394.4759999999997</v>
      </c>
      <c r="I546" s="122">
        <f t="shared" si="53"/>
        <v>-0.33944130774671505</v>
      </c>
      <c r="J546" s="128">
        <f t="shared" si="54"/>
        <v>90.642104368940934</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7.6606965174129335E-2</v>
      </c>
      <c r="F547" s="128">
        <f t="shared" si="50"/>
        <v>15.397999999999996</v>
      </c>
      <c r="G547" s="122">
        <f t="shared" si="51"/>
        <v>7.8953798082228382E-2</v>
      </c>
      <c r="H547" s="128">
        <f t="shared" si="52"/>
        <v>27188.371999999999</v>
      </c>
      <c r="I547" s="122">
        <f t="shared" si="53"/>
        <v>-0.16517991498079265</v>
      </c>
      <c r="J547" s="128">
        <f t="shared" si="54"/>
        <v>97.027587063443249</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5.1074626865671643E-2</v>
      </c>
      <c r="F548" s="128">
        <f t="shared" si="50"/>
        <v>10.266</v>
      </c>
      <c r="G548" s="122">
        <f t="shared" si="51"/>
        <v>5.2991209729409523E-2</v>
      </c>
      <c r="H548" s="128">
        <f t="shared" si="52"/>
        <v>18247.947000000004</v>
      </c>
      <c r="I548" s="122">
        <f t="shared" si="53"/>
        <v>-0.16528069129781889</v>
      </c>
      <c r="J548" s="128">
        <f t="shared" si="54"/>
        <v>96.383206057146879</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2.4557213930348269E-2</v>
      </c>
      <c r="F549" s="128">
        <f t="shared" si="50"/>
        <v>4.9360000000000017</v>
      </c>
      <c r="G549" s="122">
        <f t="shared" si="51"/>
        <v>2.0835049570505113E-2</v>
      </c>
      <c r="H549" s="128">
        <f t="shared" si="52"/>
        <v>7174.7159999999994</v>
      </c>
      <c r="I549" s="122">
        <f t="shared" si="53"/>
        <v>0.22106580989917329</v>
      </c>
      <c r="J549" s="128">
        <f t="shared" si="54"/>
        <v>117.86491722636644</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0.10910945273631839</v>
      </c>
      <c r="F550" s="128">
        <f t="shared" si="50"/>
        <v>21.930999999999997</v>
      </c>
      <c r="G550" s="122">
        <f t="shared" si="51"/>
        <v>8.4623783969008992E-2</v>
      </c>
      <c r="H550" s="128">
        <f t="shared" si="52"/>
        <v>29140.877</v>
      </c>
      <c r="I550" s="122">
        <f t="shared" si="53"/>
        <v>0.29763972930921356</v>
      </c>
      <c r="J550" s="128">
        <f t="shared" si="54"/>
        <v>128.93473633402706</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9.0577114427860692E-2</v>
      </c>
      <c r="F551" s="128">
        <f t="shared" si="50"/>
        <v>18.206</v>
      </c>
      <c r="G551" s="122">
        <f t="shared" si="51"/>
        <v>0.11093982134871268</v>
      </c>
      <c r="H551" s="128">
        <f t="shared" si="52"/>
        <v>38203.014999999999</v>
      </c>
      <c r="I551" s="122">
        <f t="shared" si="53"/>
        <v>-0.51614167483361784</v>
      </c>
      <c r="J551" s="128">
        <f t="shared" si="54"/>
        <v>81.645267972041609</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3.0781094527363186E-2</v>
      </c>
      <c r="F552" s="128">
        <f t="shared" si="50"/>
        <v>6.1870000000000003</v>
      </c>
      <c r="G552" s="122">
        <f t="shared" si="51"/>
        <v>2.9683794190929209E-2</v>
      </c>
      <c r="H552" s="128">
        <f t="shared" si="52"/>
        <v>10221.852000000001</v>
      </c>
      <c r="I552" s="122">
        <f t="shared" si="53"/>
        <v>5.8460377055297441E-2</v>
      </c>
      <c r="J552" s="128">
        <f t="shared" si="54"/>
        <v>103.69663099459601</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0.13941791044776122</v>
      </c>
      <c r="F553" s="128">
        <f t="shared" si="50"/>
        <v>28.023000000000003</v>
      </c>
      <c r="G553" s="122">
        <f t="shared" si="51"/>
        <v>0.12003350873219151</v>
      </c>
      <c r="H553" s="128">
        <f t="shared" si="52"/>
        <v>41334.499000000003</v>
      </c>
      <c r="I553" s="122">
        <f t="shared" si="53"/>
        <v>0.45704180580010145</v>
      </c>
      <c r="J553" s="128">
        <f t="shared" si="54"/>
        <v>116.14915861438202</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9.228358208955223E-2</v>
      </c>
      <c r="F554" s="128">
        <f t="shared" si="50"/>
        <v>18.548999999999999</v>
      </c>
      <c r="G554" s="122">
        <f t="shared" si="51"/>
        <v>8.4059865024189939E-2</v>
      </c>
      <c r="H554" s="128">
        <f t="shared" si="52"/>
        <v>28946.686999999998</v>
      </c>
      <c r="I554" s="122">
        <f t="shared" si="53"/>
        <v>0.2955761801226493</v>
      </c>
      <c r="J554" s="128">
        <f t="shared" si="54"/>
        <v>109.78316710715126</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0.18013432835820897</v>
      </c>
      <c r="F555" s="128">
        <f t="shared" si="50"/>
        <v>36.207000000000001</v>
      </c>
      <c r="G555" s="122">
        <f t="shared" si="51"/>
        <v>0.16799840572892166</v>
      </c>
      <c r="H555" s="128">
        <f t="shared" si="52"/>
        <v>57851.595000000001</v>
      </c>
      <c r="I555" s="122">
        <f t="shared" si="53"/>
        <v>0.35408985047494845</v>
      </c>
      <c r="J555" s="128">
        <f t="shared" si="54"/>
        <v>107.22383202187618</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8.4278606965174141E-2</v>
      </c>
      <c r="F556" s="128">
        <f t="shared" si="50"/>
        <v>16.940000000000001</v>
      </c>
      <c r="G556" s="122">
        <f t="shared" si="51"/>
        <v>7.6649370713037013E-2</v>
      </c>
      <c r="H556" s="128">
        <f t="shared" si="52"/>
        <v>26394.824000000001</v>
      </c>
      <c r="I556" s="122">
        <f t="shared" si="53"/>
        <v>0.45022713139728732</v>
      </c>
      <c r="J556" s="128">
        <f t="shared" si="54"/>
        <v>109.95342320643411</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3.2646766169154233E-2</v>
      </c>
      <c r="F557" s="128">
        <f t="shared" si="50"/>
        <v>6.5620000000000003</v>
      </c>
      <c r="G557" s="122">
        <f t="shared" si="51"/>
        <v>3.3212955703076447E-2</v>
      </c>
      <c r="H557" s="128">
        <f t="shared" si="52"/>
        <v>11437.146999999999</v>
      </c>
      <c r="I557" s="122">
        <f t="shared" si="53"/>
        <v>-0.19856559107952798</v>
      </c>
      <c r="J557" s="128">
        <f t="shared" si="54"/>
        <v>98.295275075835036</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2.0776119402985075E-2</v>
      </c>
      <c r="F558" s="128">
        <f t="shared" si="50"/>
        <v>4.1760000000000002</v>
      </c>
      <c r="G558" s="122">
        <f t="shared" si="51"/>
        <v>1.9632513256552773E-2</v>
      </c>
      <c r="H558" s="128">
        <f t="shared" si="52"/>
        <v>6760.6130000000003</v>
      </c>
      <c r="I558" s="122">
        <f t="shared" si="53"/>
        <v>0.19649585783362133</v>
      </c>
      <c r="J558" s="128">
        <f t="shared" si="54"/>
        <v>105.82506239261342</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0.10593034825870648</v>
      </c>
      <c r="F559" s="128">
        <f t="shared" si="50"/>
        <v>21.292000000000002</v>
      </c>
      <c r="G559" s="122">
        <f t="shared" si="51"/>
        <v>0.10660584333745694</v>
      </c>
      <c r="H559" s="128">
        <f t="shared" si="52"/>
        <v>36710.574999999997</v>
      </c>
      <c r="I559" s="122">
        <f t="shared" si="53"/>
        <v>1.2688151193777177E-2</v>
      </c>
      <c r="J559" s="128">
        <f t="shared" si="54"/>
        <v>99.366362051456974</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5.9422885572139296E-2</v>
      </c>
      <c r="F560" s="128">
        <f t="shared" si="50"/>
        <v>11.943999999999999</v>
      </c>
      <c r="G560" s="122">
        <f t="shared" si="51"/>
        <v>5.4902302255211144E-2</v>
      </c>
      <c r="H560" s="128">
        <f t="shared" si="52"/>
        <v>18906.046999999999</v>
      </c>
      <c r="I560" s="122">
        <f t="shared" si="53"/>
        <v>0.16338257092167774</v>
      </c>
      <c r="J560" s="128">
        <f t="shared" si="54"/>
        <v>108.23386840120912</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1.4980099502487562E-2</v>
      </c>
      <c r="F561" s="128">
        <f t="shared" si="50"/>
        <v>3.0110000000000001</v>
      </c>
      <c r="G561" s="122">
        <f t="shared" si="51"/>
        <v>1.5025627399392495E-2</v>
      </c>
      <c r="H561" s="128">
        <f t="shared" si="52"/>
        <v>5174.1950000000006</v>
      </c>
      <c r="I561" s="122">
        <f t="shared" si="53"/>
        <v>-9.5223693220080827E-2</v>
      </c>
      <c r="J561" s="128">
        <f t="shared" si="54"/>
        <v>99.69699836356402</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6.0164179104477612E-2</v>
      </c>
      <c r="F562" s="128">
        <f t="shared" si="50"/>
        <v>12.093</v>
      </c>
      <c r="G562" s="122">
        <f t="shared" si="51"/>
        <v>6.4170566677701699E-2</v>
      </c>
      <c r="H562" s="128">
        <f t="shared" si="52"/>
        <v>22097.648000000001</v>
      </c>
      <c r="I562" s="122">
        <f t="shared" si="53"/>
        <v>-0.71332522654880925</v>
      </c>
      <c r="J562" s="128">
        <f t="shared" si="54"/>
        <v>93.756658573164444</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4.6129353233830848E-2</v>
      </c>
      <c r="F563" s="128">
        <f t="shared" si="50"/>
        <v>9.2720000000000002</v>
      </c>
      <c r="G563" s="122">
        <f t="shared" si="51"/>
        <v>4.518618704952404E-2</v>
      </c>
      <c r="H563" s="128">
        <f t="shared" si="52"/>
        <v>15560.225</v>
      </c>
      <c r="I563" s="122">
        <f t="shared" si="53"/>
        <v>0.15421700802770719</v>
      </c>
      <c r="J563" s="128">
        <f t="shared" si="54"/>
        <v>102.08728871784002</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5.8721393034825875E-2</v>
      </c>
      <c r="F564" s="128">
        <f t="shared" si="50"/>
        <v>11.803000000000001</v>
      </c>
      <c r="G564" s="122">
        <f t="shared" si="51"/>
        <v>5.7736227995283981E-2</v>
      </c>
      <c r="H564" s="128">
        <f t="shared" si="52"/>
        <v>19881.932000000001</v>
      </c>
      <c r="I564" s="122">
        <f t="shared" si="53"/>
        <v>-6.475585799117034E-2</v>
      </c>
      <c r="J564" s="128">
        <f t="shared" si="54"/>
        <v>101.70632040531356</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3.917412935323384E-2</v>
      </c>
      <c r="F565" s="128">
        <f t="shared" si="50"/>
        <v>7.8740000000000014</v>
      </c>
      <c r="G565" s="122">
        <f t="shared" si="51"/>
        <v>3.5902671057446038E-2</v>
      </c>
      <c r="H565" s="128">
        <f t="shared" si="52"/>
        <v>12363.372000000003</v>
      </c>
      <c r="I565" s="122">
        <f t="shared" si="53"/>
        <v>0.44452317136566982</v>
      </c>
      <c r="J565" s="128">
        <f t="shared" si="54"/>
        <v>109.11201924378638</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1.8776119402985077E-2</v>
      </c>
      <c r="F566" s="128">
        <f t="shared" si="50"/>
        <v>3.7740000000000005</v>
      </c>
      <c r="G566" s="122">
        <f t="shared" si="51"/>
        <v>1.857578159938204E-2</v>
      </c>
      <c r="H566" s="128">
        <f t="shared" si="52"/>
        <v>6396.719000000001</v>
      </c>
      <c r="I566" s="122">
        <f t="shared" si="53"/>
        <v>-6.643191129293774E-2</v>
      </c>
      <c r="J566" s="128">
        <f t="shared" si="54"/>
        <v>101.07848922819862</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9.893532338308457E-2</v>
      </c>
      <c r="F567" s="128">
        <f t="shared" si="50"/>
        <v>19.885999999999999</v>
      </c>
      <c r="G567" s="122">
        <f t="shared" si="51"/>
        <v>8.1762944377653482E-2</v>
      </c>
      <c r="H567" s="128">
        <f t="shared" si="52"/>
        <v>28155.723999999998</v>
      </c>
      <c r="I567" s="122">
        <f t="shared" si="53"/>
        <v>0.5166216803095719</v>
      </c>
      <c r="J567" s="128">
        <f t="shared" si="54"/>
        <v>121.00264262269455</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7.588557213930347E-2</v>
      </c>
      <c r="F568" s="128">
        <f t="shared" si="50"/>
        <v>15.252999999999998</v>
      </c>
      <c r="G568" s="122">
        <f t="shared" si="51"/>
        <v>6.9273093698999297E-2</v>
      </c>
      <c r="H568" s="128">
        <f t="shared" si="52"/>
        <v>23854.743999999999</v>
      </c>
      <c r="I568" s="122">
        <f t="shared" si="53"/>
        <v>0.41504050032303863</v>
      </c>
      <c r="J568" s="128">
        <f t="shared" si="54"/>
        <v>109.54552205945393</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1.9890547263681595E-2</v>
      </c>
      <c r="F569" s="128">
        <f t="shared" si="50"/>
        <v>3.9980000000000007</v>
      </c>
      <c r="G569" s="122">
        <f t="shared" si="51"/>
        <v>1.9916386435047249E-2</v>
      </c>
      <c r="H569" s="128">
        <f t="shared" si="52"/>
        <v>6858.3670000000011</v>
      </c>
      <c r="I569" s="122">
        <f t="shared" si="53"/>
        <v>-0.10100026112123267</v>
      </c>
      <c r="J569" s="128">
        <f t="shared" si="54"/>
        <v>99.870261749289085</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8.5915422885572149E-2</v>
      </c>
      <c r="F570" s="128">
        <f t="shared" si="50"/>
        <v>17.269000000000002</v>
      </c>
      <c r="G570" s="122">
        <f t="shared" si="51"/>
        <v>8.7337512124010502E-2</v>
      </c>
      <c r="H570" s="128">
        <f t="shared" si="52"/>
        <v>30075.371000000006</v>
      </c>
      <c r="I570" s="122">
        <f t="shared" si="53"/>
        <v>-6.6657057421722829E-2</v>
      </c>
      <c r="J570" s="128">
        <f t="shared" si="54"/>
        <v>98.37173145438453</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9.2860696517412925E-2</v>
      </c>
      <c r="F571" s="128">
        <f t="shared" si="50"/>
        <v>18.664999999999999</v>
      </c>
      <c r="G571" s="122">
        <f t="shared" si="51"/>
        <v>9.2911955000319457E-2</v>
      </c>
      <c r="H571" s="128">
        <f t="shared" si="52"/>
        <v>31994.975000000006</v>
      </c>
      <c r="I571" s="122">
        <f t="shared" si="53"/>
        <v>2.1344215780756463E-2</v>
      </c>
      <c r="J571" s="128">
        <f t="shared" si="54"/>
        <v>99.944831122209891</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3.0104477611940298E-2</v>
      </c>
      <c r="F572" s="128">
        <f t="shared" si="50"/>
        <v>6.0510000000000002</v>
      </c>
      <c r="G572" s="122">
        <f t="shared" si="51"/>
        <v>2.8532698528856596E-2</v>
      </c>
      <c r="H572" s="128">
        <f t="shared" si="52"/>
        <v>9825.4629999999997</v>
      </c>
      <c r="I572" s="122">
        <f t="shared" si="53"/>
        <v>-3.0991090978294378E-2</v>
      </c>
      <c r="J572" s="128">
        <f t="shared" si="54"/>
        <v>105.50869410930088</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0.18134825870646767</v>
      </c>
      <c r="F573" s="128">
        <f t="shared" si="50"/>
        <v>36.451000000000001</v>
      </c>
      <c r="G573" s="122">
        <f t="shared" si="51"/>
        <v>0.17573269388252924</v>
      </c>
      <c r="H573" s="128">
        <f t="shared" si="52"/>
        <v>60514.959000000003</v>
      </c>
      <c r="I573" s="122">
        <f t="shared" si="53"/>
        <v>6.6487894715148224E-2</v>
      </c>
      <c r="J573" s="128">
        <f t="shared" si="54"/>
        <v>103.19551513145997</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0.14811940298507462</v>
      </c>
      <c r="F574" s="128">
        <f t="shared" si="50"/>
        <v>29.771999999999998</v>
      </c>
      <c r="G574" s="122">
        <f t="shared" si="51"/>
        <v>0.14809213086381035</v>
      </c>
      <c r="H574" s="128">
        <f t="shared" si="52"/>
        <v>50996.71</v>
      </c>
      <c r="I574" s="122">
        <f t="shared" si="53"/>
        <v>9.2893404706086702E-3</v>
      </c>
      <c r="J574" s="128">
        <f t="shared" si="54"/>
        <v>100.01841564511578</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3.4537313432835823E-2</v>
      </c>
      <c r="F575" s="128">
        <f t="shared" si="50"/>
        <v>6.9420000000000002</v>
      </c>
      <c r="G575" s="122">
        <f t="shared" si="51"/>
        <v>3.464457338002893E-2</v>
      </c>
      <c r="H575" s="128">
        <f t="shared" si="52"/>
        <v>11930.136000000002</v>
      </c>
      <c r="I575" s="122">
        <f t="shared" si="53"/>
        <v>-3.8017341805641404E-2</v>
      </c>
      <c r="J575" s="128">
        <f t="shared" si="54"/>
        <v>99.690398995489033</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3.2870646766169152E-2</v>
      </c>
      <c r="F576" s="128">
        <f t="shared" si="50"/>
        <v>6.6070000000000002</v>
      </c>
      <c r="G576" s="122">
        <f t="shared" si="51"/>
        <v>3.3296336951660781E-2</v>
      </c>
      <c r="H576" s="128">
        <f t="shared" si="52"/>
        <v>11465.860000000002</v>
      </c>
      <c r="I576" s="122">
        <f t="shared" si="53"/>
        <v>-0.14732210904403506</v>
      </c>
      <c r="J576" s="128">
        <f t="shared" si="54"/>
        <v>98.721510458914324</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3.1716417910447763E-2</v>
      </c>
      <c r="F577" s="128">
        <f t="shared" si="50"/>
        <v>6.375</v>
      </c>
      <c r="G577" s="122">
        <f t="shared" si="51"/>
        <v>3.0939469970205424E-2</v>
      </c>
      <c r="H577" s="128">
        <f t="shared" si="52"/>
        <v>10654.253999999999</v>
      </c>
      <c r="I577" s="122">
        <f t="shared" si="53"/>
        <v>6.3001952030011299E-2</v>
      </c>
      <c r="J577" s="128">
        <f t="shared" si="54"/>
        <v>102.51118697569976</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0.11957213930348258</v>
      </c>
      <c r="F578" s="128">
        <f t="shared" si="50"/>
        <v>24.033999999999999</v>
      </c>
      <c r="G578" s="122">
        <f t="shared" si="51"/>
        <v>0.10829616852229364</v>
      </c>
      <c r="H578" s="128">
        <f t="shared" si="52"/>
        <v>37292.651999999995</v>
      </c>
      <c r="I578" s="122">
        <f t="shared" si="53"/>
        <v>0.46261147103150335</v>
      </c>
      <c r="J578" s="128">
        <f t="shared" si="54"/>
        <v>110.41216040701171</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3.3527363184079603E-2</v>
      </c>
      <c r="F579" s="128">
        <f t="shared" si="50"/>
        <v>6.7389999999999999</v>
      </c>
      <c r="G579" s="122">
        <f t="shared" si="51"/>
        <v>3.4865689195546494E-2</v>
      </c>
      <c r="H579" s="128">
        <f t="shared" si="52"/>
        <v>12006.279</v>
      </c>
      <c r="I579" s="122">
        <f t="shared" si="53"/>
        <v>-0.19540112213098043</v>
      </c>
      <c r="J579" s="128">
        <f t="shared" si="54"/>
        <v>96.161481266121541</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2.8059701492537312E-2</v>
      </c>
      <c r="F580" s="128">
        <f t="shared" si="50"/>
        <v>5.64</v>
      </c>
      <c r="G580" s="122">
        <f t="shared" si="51"/>
        <v>2.8176014496541387E-2</v>
      </c>
      <c r="H580" s="128">
        <f t="shared" si="52"/>
        <v>9702.6359999999986</v>
      </c>
      <c r="I580" s="122">
        <f t="shared" si="53"/>
        <v>4.2050291019142046E-2</v>
      </c>
      <c r="J580" s="128">
        <f t="shared" si="54"/>
        <v>99.587191424754735</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3.1582089552238804E-2</v>
      </c>
      <c r="F581" s="128">
        <f t="shared" si="50"/>
        <v>6.3479999999999999</v>
      </c>
      <c r="G581" s="122">
        <f t="shared" si="51"/>
        <v>2.9380197352754982E-2</v>
      </c>
      <c r="H581" s="128">
        <f t="shared" si="52"/>
        <v>10117.306</v>
      </c>
      <c r="I581" s="122">
        <f t="shared" si="53"/>
        <v>9.1638485559077026E-2</v>
      </c>
      <c r="J581" s="128">
        <f t="shared" si="54"/>
        <v>107.49447722575407</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2.9761194029850748E-2</v>
      </c>
      <c r="F582" s="128">
        <f t="shared" si="50"/>
        <v>5.9820000000000002</v>
      </c>
      <c r="G582" s="122">
        <f t="shared" si="51"/>
        <v>3.5764907450966721E-2</v>
      </c>
      <c r="H582" s="128">
        <f t="shared" si="52"/>
        <v>12315.931999999997</v>
      </c>
      <c r="I582" s="122">
        <f t="shared" si="53"/>
        <v>-0.51658169824091138</v>
      </c>
      <c r="J582" s="128">
        <f t="shared" si="54"/>
        <v>83.213395898348125</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1.482089552238806E-2</v>
      </c>
      <c r="F583" s="128">
        <f t="shared" si="50"/>
        <v>2.9790000000000001</v>
      </c>
      <c r="G583" s="122">
        <f t="shared" si="51"/>
        <v>1.3802888273250513E-2</v>
      </c>
      <c r="H583" s="128">
        <f t="shared" si="52"/>
        <v>4753.1350000000002</v>
      </c>
      <c r="I583" s="122">
        <f t="shared" si="53"/>
        <v>-6.5442094378490773E-2</v>
      </c>
      <c r="J583" s="128">
        <f t="shared" si="54"/>
        <v>107.3753205052772</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1.1507462686567166E-2</v>
      </c>
      <c r="F584" s="128">
        <f t="shared" si="50"/>
        <v>2.3130000000000002</v>
      </c>
      <c r="G584" s="122">
        <f t="shared" si="51"/>
        <v>1.1048522177501319E-2</v>
      </c>
      <c r="H584" s="128">
        <f t="shared" si="52"/>
        <v>3804.6469999999995</v>
      </c>
      <c r="I584" s="122">
        <f t="shared" si="53"/>
        <v>-4.0477475613573219E-2</v>
      </c>
      <c r="J584" s="128">
        <f t="shared" si="54"/>
        <v>104.15386331033855</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2.2781094527363183E-2</v>
      </c>
      <c r="F585" s="128">
        <f t="shared" ref="F585:F648" si="56">SUMPRODUCT($K$2:$AI$2,$K585:$AI585)</f>
        <v>4.5789999999999997</v>
      </c>
      <c r="G585" s="122">
        <f t="shared" ref="G585:G648" si="57">SUMPRODUCT($K$3:$AI$3,$K585:$AI585)/$J$3</f>
        <v>2.3674510248055808E-2</v>
      </c>
      <c r="H585" s="128">
        <f t="shared" ref="H585:H648" si="58">SUMPRODUCT($K$3:$AI$3,$K585:$AI585)</f>
        <v>8152.5070000000014</v>
      </c>
      <c r="I585" s="122">
        <f t="shared" ref="I585:I648" si="59">CORREL($K$4:$AI$4,$K585:$AI585)</f>
        <v>-0.21294348392658224</v>
      </c>
      <c r="J585" s="128">
        <f t="shared" si="54"/>
        <v>96.226254687714203</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0.19685074626865673</v>
      </c>
      <c r="F586" s="128">
        <f t="shared" si="56"/>
        <v>39.567</v>
      </c>
      <c r="G586" s="122">
        <f t="shared" si="57"/>
        <v>0.18305186462925213</v>
      </c>
      <c r="H586" s="128">
        <f t="shared" si="58"/>
        <v>63035.374000000003</v>
      </c>
      <c r="I586" s="122">
        <f t="shared" si="59"/>
        <v>0.25161700234084133</v>
      </c>
      <c r="J586" s="128">
        <f t="shared" ref="J586:J649" si="60">$E586/$G586*100</f>
        <v>107.53823604438691</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2.5358208955223879E-2</v>
      </c>
      <c r="F587" s="128">
        <f t="shared" si="56"/>
        <v>5.0969999999999995</v>
      </c>
      <c r="G587" s="122">
        <f t="shared" si="57"/>
        <v>2.5837305943233503E-2</v>
      </c>
      <c r="H587" s="128">
        <f t="shared" si="58"/>
        <v>8897.2830000000031</v>
      </c>
      <c r="I587" s="122">
        <f t="shared" si="59"/>
        <v>-0.16401010517100628</v>
      </c>
      <c r="J587" s="128">
        <f t="shared" si="60"/>
        <v>98.14571616304643</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6.965174129353234E-2</v>
      </c>
      <c r="F588" s="128">
        <f t="shared" si="56"/>
        <v>14.000000000000002</v>
      </c>
      <c r="G588" s="122">
        <f t="shared" si="57"/>
        <v>6.956192102405058E-2</v>
      </c>
      <c r="H588" s="128">
        <f t="shared" si="58"/>
        <v>23954.204000000009</v>
      </c>
      <c r="I588" s="122">
        <f t="shared" si="59"/>
        <v>-8.119845439247253E-2</v>
      </c>
      <c r="J588" s="128">
        <f t="shared" si="60"/>
        <v>100.12912275589787</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4.3532338308457701E-2</v>
      </c>
      <c r="F589" s="128">
        <f t="shared" si="56"/>
        <v>8.7499999999999982</v>
      </c>
      <c r="G589" s="122">
        <f t="shared" si="57"/>
        <v>4.4644062284018377E-2</v>
      </c>
      <c r="H589" s="128">
        <f t="shared" si="58"/>
        <v>15373.54</v>
      </c>
      <c r="I589" s="122">
        <f t="shared" si="59"/>
        <v>-9.1204015197455912E-2</v>
      </c>
      <c r="J589" s="128">
        <f t="shared" si="60"/>
        <v>97.509805517947569</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0.36932338308457707</v>
      </c>
      <c r="F590" s="128">
        <f t="shared" si="56"/>
        <v>74.233999999999995</v>
      </c>
      <c r="G590" s="122">
        <f t="shared" si="57"/>
        <v>0.387629722556177</v>
      </c>
      <c r="H590" s="128">
        <f t="shared" si="58"/>
        <v>133483.39600000001</v>
      </c>
      <c r="I590" s="122">
        <f t="shared" si="59"/>
        <v>2.7044809149602795E-2</v>
      </c>
      <c r="J590" s="128">
        <f t="shared" si="60"/>
        <v>95.277364348925303</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0.3446915422885572</v>
      </c>
      <c r="F591" s="128">
        <f t="shared" si="56"/>
        <v>69.283000000000001</v>
      </c>
      <c r="G591" s="122">
        <f t="shared" si="57"/>
        <v>0.41128535129138866</v>
      </c>
      <c r="H591" s="128">
        <f t="shared" si="58"/>
        <v>141629.40100000001</v>
      </c>
      <c r="I591" s="122">
        <f t="shared" si="59"/>
        <v>-0.43196061647610801</v>
      </c>
      <c r="J591" s="128">
        <f t="shared" si="60"/>
        <v>83.808368376424156</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0.26778606965174129</v>
      </c>
      <c r="F592" s="128">
        <f t="shared" si="56"/>
        <v>53.825000000000003</v>
      </c>
      <c r="G592" s="122">
        <f t="shared" si="57"/>
        <v>0.24542808356419776</v>
      </c>
      <c r="H592" s="128">
        <f t="shared" si="58"/>
        <v>84515.124000000011</v>
      </c>
      <c r="I592" s="122">
        <f t="shared" si="59"/>
        <v>0.39020261056851546</v>
      </c>
      <c r="J592" s="128">
        <f t="shared" si="60"/>
        <v>109.1097912524323</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0.2973134328358209</v>
      </c>
      <c r="F593" s="128">
        <f t="shared" si="56"/>
        <v>59.760000000000005</v>
      </c>
      <c r="G593" s="122">
        <f t="shared" si="57"/>
        <v>0.30422734770210069</v>
      </c>
      <c r="H593" s="128">
        <f t="shared" si="58"/>
        <v>104763.12099999998</v>
      </c>
      <c r="I593" s="122">
        <f t="shared" si="59"/>
        <v>-0.16382879113433513</v>
      </c>
      <c r="J593" s="128">
        <f t="shared" si="60"/>
        <v>97.727385483750169</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0.31303980099502493</v>
      </c>
      <c r="F594" s="128">
        <f t="shared" si="56"/>
        <v>62.921000000000006</v>
      </c>
      <c r="G594" s="122">
        <f t="shared" si="57"/>
        <v>0.23621263917202445</v>
      </c>
      <c r="H594" s="128">
        <f t="shared" si="58"/>
        <v>81341.712</v>
      </c>
      <c r="I594" s="122">
        <f t="shared" si="59"/>
        <v>0.48188728933361874</v>
      </c>
      <c r="J594" s="128">
        <f t="shared" si="60"/>
        <v>132.52457704731466</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0.32528855721393024</v>
      </c>
      <c r="F595" s="128">
        <f t="shared" si="56"/>
        <v>65.382999999999981</v>
      </c>
      <c r="G595" s="122">
        <f t="shared" si="57"/>
        <v>0.33809391679589262</v>
      </c>
      <c r="H595" s="128">
        <f t="shared" si="58"/>
        <v>116425.345</v>
      </c>
      <c r="I595" s="122">
        <f t="shared" si="59"/>
        <v>-6.8299036328805157E-2</v>
      </c>
      <c r="J595" s="128">
        <f t="shared" si="60"/>
        <v>96.212484476704446</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0.51694527363184073</v>
      </c>
      <c r="F596" s="128">
        <f t="shared" si="56"/>
        <v>103.90599999999999</v>
      </c>
      <c r="G596" s="122">
        <f t="shared" si="57"/>
        <v>0.44136792233663796</v>
      </c>
      <c r="H596" s="128">
        <f t="shared" si="58"/>
        <v>151988.57499999998</v>
      </c>
      <c r="I596" s="122">
        <f t="shared" si="59"/>
        <v>0.28299174272875921</v>
      </c>
      <c r="J596" s="128">
        <f t="shared" si="60"/>
        <v>117.12343545382502</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0.64587064676616923</v>
      </c>
      <c r="F597" s="128">
        <f t="shared" si="56"/>
        <v>129.82000000000002</v>
      </c>
      <c r="G597" s="122">
        <f t="shared" si="57"/>
        <v>0.61338915024480345</v>
      </c>
      <c r="H597" s="128">
        <f t="shared" si="58"/>
        <v>211225.46100000001</v>
      </c>
      <c r="I597" s="122">
        <f t="shared" si="59"/>
        <v>0.28335938597744864</v>
      </c>
      <c r="J597" s="128">
        <f t="shared" si="60"/>
        <v>105.29541425837128</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0.27366169154228853</v>
      </c>
      <c r="F598" s="128">
        <f t="shared" si="56"/>
        <v>55.006</v>
      </c>
      <c r="G598" s="122">
        <f t="shared" si="57"/>
        <v>0.16665503342451751</v>
      </c>
      <c r="H598" s="128">
        <f t="shared" si="58"/>
        <v>57388.994000000006</v>
      </c>
      <c r="I598" s="122">
        <f t="shared" si="59"/>
        <v>0.44784345965466898</v>
      </c>
      <c r="J598" s="128">
        <f t="shared" si="60"/>
        <v>164.20847658719961</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5.9970149253731342E-2</v>
      </c>
      <c r="F599" s="128">
        <f t="shared" si="56"/>
        <v>12.054</v>
      </c>
      <c r="G599" s="122">
        <f t="shared" si="57"/>
        <v>9.3816984068905054E-2</v>
      </c>
      <c r="H599" s="128">
        <f t="shared" si="58"/>
        <v>32306.629000000004</v>
      </c>
      <c r="I599" s="122">
        <f t="shared" si="59"/>
        <v>-0.43143389641579571</v>
      </c>
      <c r="J599" s="128">
        <f t="shared" si="60"/>
        <v>63.922486795872182</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2.3139303482587064E-2</v>
      </c>
      <c r="F600" s="128">
        <f t="shared" si="56"/>
        <v>4.6509999999999998</v>
      </c>
      <c r="G600" s="122">
        <f t="shared" si="57"/>
        <v>3.6433200332212402E-2</v>
      </c>
      <c r="H600" s="128">
        <f t="shared" si="58"/>
        <v>12546.063999999998</v>
      </c>
      <c r="I600" s="122">
        <f t="shared" si="59"/>
        <v>-0.46381426112016816</v>
      </c>
      <c r="J600" s="128">
        <f t="shared" si="60"/>
        <v>63.511586332229108</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4.7810945273631849E-3</v>
      </c>
      <c r="F601" s="128">
        <f t="shared" si="56"/>
        <v>0.96100000000000019</v>
      </c>
      <c r="G601" s="122">
        <f t="shared" si="57"/>
        <v>8.233184650857539E-3</v>
      </c>
      <c r="H601" s="128">
        <f t="shared" si="58"/>
        <v>2835.1630000000005</v>
      </c>
      <c r="I601" s="122">
        <f t="shared" si="59"/>
        <v>-0.2766086070178585</v>
      </c>
      <c r="J601" s="128">
        <f t="shared" si="60"/>
        <v>58.071022697944755</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8.8407960199004976E-3</v>
      </c>
      <c r="F602" s="128">
        <f t="shared" si="56"/>
        <v>1.7769999999999999</v>
      </c>
      <c r="G602" s="122">
        <f t="shared" si="57"/>
        <v>1.7824119085370457E-2</v>
      </c>
      <c r="H602" s="128">
        <f t="shared" si="58"/>
        <v>6137.8779999999997</v>
      </c>
      <c r="I602" s="122">
        <f t="shared" si="59"/>
        <v>-0.44989032816618429</v>
      </c>
      <c r="J602" s="128">
        <f t="shared" si="60"/>
        <v>49.600184881825541</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9.569154228855721E-2</v>
      </c>
      <c r="F603" s="128">
        <f t="shared" si="56"/>
        <v>19.233999999999998</v>
      </c>
      <c r="G603" s="122">
        <f t="shared" si="57"/>
        <v>7.941962144047765E-2</v>
      </c>
      <c r="H603" s="128">
        <f t="shared" si="58"/>
        <v>27348.782000000003</v>
      </c>
      <c r="I603" s="122">
        <f t="shared" si="59"/>
        <v>0.57501312325076681</v>
      </c>
      <c r="J603" s="128">
        <f t="shared" si="60"/>
        <v>120.48853992621309</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1.8343283582089552E-2</v>
      </c>
      <c r="F604" s="128">
        <f t="shared" si="56"/>
        <v>3.6870000000000003</v>
      </c>
      <c r="G604" s="122">
        <f t="shared" si="57"/>
        <v>1.7664953333449491E-2</v>
      </c>
      <c r="H604" s="128">
        <f t="shared" si="58"/>
        <v>6083.0680000000002</v>
      </c>
      <c r="I604" s="122">
        <f t="shared" si="59"/>
        <v>0.19913795350879576</v>
      </c>
      <c r="J604" s="128">
        <f t="shared" si="60"/>
        <v>103.8399775863297</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4.5542288557213928E-2</v>
      </c>
      <c r="F605" s="128">
        <f t="shared" si="56"/>
        <v>9.1539999999999999</v>
      </c>
      <c r="G605" s="122">
        <f t="shared" si="57"/>
        <v>2.6396654063503677E-2</v>
      </c>
      <c r="H605" s="128">
        <f t="shared" si="58"/>
        <v>9089.8989999999994</v>
      </c>
      <c r="I605" s="122">
        <f t="shared" si="59"/>
        <v>0.62247893232633644</v>
      </c>
      <c r="J605" s="128">
        <f t="shared" si="60"/>
        <v>172.53053530061308</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2.5024875621890551E-2</v>
      </c>
      <c r="F606" s="128">
        <f t="shared" si="56"/>
        <v>5.0300000000000011</v>
      </c>
      <c r="G606" s="122">
        <f t="shared" si="57"/>
        <v>1.9460886635420116E-2</v>
      </c>
      <c r="H606" s="128">
        <f t="shared" si="58"/>
        <v>6701.5119999999997</v>
      </c>
      <c r="I606" s="122">
        <f t="shared" si="59"/>
        <v>0.13559534279169144</v>
      </c>
      <c r="J606" s="128">
        <f t="shared" si="60"/>
        <v>128.5906243158706</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5.1144278606965181E-2</v>
      </c>
      <c r="F607" s="128">
        <f t="shared" si="56"/>
        <v>10.280000000000001</v>
      </c>
      <c r="G607" s="122">
        <f t="shared" si="57"/>
        <v>3.0477613413947117E-2</v>
      </c>
      <c r="H607" s="128">
        <f t="shared" si="58"/>
        <v>10495.210000000001</v>
      </c>
      <c r="I607" s="122">
        <f t="shared" si="59"/>
        <v>0.40426015834054108</v>
      </c>
      <c r="J607" s="128">
        <f t="shared" si="60"/>
        <v>167.80932913717129</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2.952238805970149E-2</v>
      </c>
      <c r="F608" s="128">
        <f t="shared" si="56"/>
        <v>5.9339999999999993</v>
      </c>
      <c r="G608" s="122">
        <f t="shared" si="57"/>
        <v>2.5510041875025407E-2</v>
      </c>
      <c r="H608" s="128">
        <f t="shared" si="58"/>
        <v>8784.5869999999995</v>
      </c>
      <c r="I608" s="122">
        <f t="shared" si="59"/>
        <v>-4.6709737732848955E-3</v>
      </c>
      <c r="J608" s="128">
        <f t="shared" si="60"/>
        <v>115.72849705356309</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1.8676616915422887E-2</v>
      </c>
      <c r="F609" s="128">
        <f t="shared" si="56"/>
        <v>3.754</v>
      </c>
      <c r="G609" s="122">
        <f t="shared" si="57"/>
        <v>2.279926994581221E-2</v>
      </c>
      <c r="H609" s="128">
        <f t="shared" si="58"/>
        <v>7851.1110000000008</v>
      </c>
      <c r="I609" s="122">
        <f t="shared" si="59"/>
        <v>-0.42201176738699558</v>
      </c>
      <c r="J609" s="128">
        <f t="shared" si="60"/>
        <v>81.917609466497083</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8.8358208955223883E-3</v>
      </c>
      <c r="F610" s="128">
        <f t="shared" si="56"/>
        <v>1.776</v>
      </c>
      <c r="G610" s="122">
        <f t="shared" si="57"/>
        <v>1.1911542638765473E-2</v>
      </c>
      <c r="H610" s="128">
        <f t="shared" si="58"/>
        <v>4101.8350000000009</v>
      </c>
      <c r="I610" s="122">
        <f t="shared" si="59"/>
        <v>-0.28123686024246886</v>
      </c>
      <c r="J610" s="128">
        <f t="shared" si="60"/>
        <v>74.178644727062348</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8.4572139303482577E-2</v>
      </c>
      <c r="F611" s="128">
        <f t="shared" si="56"/>
        <v>16.998999999999999</v>
      </c>
      <c r="G611" s="122">
        <f t="shared" si="57"/>
        <v>7.957349328315301E-2</v>
      </c>
      <c r="H611" s="128">
        <f t="shared" si="58"/>
        <v>27401.769000000004</v>
      </c>
      <c r="I611" s="122">
        <f t="shared" si="59"/>
        <v>8.081045775280242E-2</v>
      </c>
      <c r="J611" s="128">
        <f t="shared" si="60"/>
        <v>106.28179788782487</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2.0736318407960204E-2</v>
      </c>
      <c r="F612" s="128">
        <f t="shared" si="56"/>
        <v>4.168000000000001</v>
      </c>
      <c r="G612" s="122">
        <f t="shared" si="57"/>
        <v>2.3498257627236774E-2</v>
      </c>
      <c r="H612" s="128">
        <f t="shared" si="58"/>
        <v>8091.813000000001</v>
      </c>
      <c r="I612" s="122">
        <f t="shared" si="59"/>
        <v>-0.36865109358865239</v>
      </c>
      <c r="J612" s="128">
        <f t="shared" si="60"/>
        <v>88.246195683567564</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4.5786069651741292E-2</v>
      </c>
      <c r="F613" s="128">
        <f t="shared" si="56"/>
        <v>9.2029999999999994</v>
      </c>
      <c r="G613" s="122">
        <f t="shared" si="57"/>
        <v>4.1766362332224027E-2</v>
      </c>
      <c r="H613" s="128">
        <f t="shared" si="58"/>
        <v>14382.581000000002</v>
      </c>
      <c r="I613" s="122">
        <f t="shared" si="59"/>
        <v>8.1663772659185049E-2</v>
      </c>
      <c r="J613" s="128">
        <f t="shared" si="60"/>
        <v>109.62426961568529</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2.7452736318407965E-2</v>
      </c>
      <c r="F614" s="128">
        <f t="shared" si="56"/>
        <v>5.5180000000000007</v>
      </c>
      <c r="G614" s="122">
        <f t="shared" si="57"/>
        <v>2.7651075334390374E-2</v>
      </c>
      <c r="H614" s="128">
        <f t="shared" si="58"/>
        <v>9521.8690000000006</v>
      </c>
      <c r="I614" s="122">
        <f t="shared" si="59"/>
        <v>-0.14335098768096768</v>
      </c>
      <c r="J614" s="128">
        <f t="shared" si="60"/>
        <v>99.282707766031336</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2.7004975124378109E-2</v>
      </c>
      <c r="F615" s="128">
        <f t="shared" si="56"/>
        <v>5.4279999999999999</v>
      </c>
      <c r="G615" s="122">
        <f t="shared" si="57"/>
        <v>2.9886298561380892E-2</v>
      </c>
      <c r="H615" s="128">
        <f t="shared" si="58"/>
        <v>10291.586000000001</v>
      </c>
      <c r="I615" s="122">
        <f t="shared" si="59"/>
        <v>-0.20932265807859607</v>
      </c>
      <c r="J615" s="128">
        <f t="shared" si="60"/>
        <v>90.359048876243136</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2.7243781094527367E-2</v>
      </c>
      <c r="F616" s="128">
        <f t="shared" si="56"/>
        <v>5.4760000000000009</v>
      </c>
      <c r="G616" s="122">
        <f t="shared" si="57"/>
        <v>2.6913104966343169E-2</v>
      </c>
      <c r="H616" s="128">
        <f t="shared" si="58"/>
        <v>9267.7430000000004</v>
      </c>
      <c r="I616" s="122">
        <f t="shared" si="59"/>
        <v>-0.12305891385725017</v>
      </c>
      <c r="J616" s="128">
        <f t="shared" si="60"/>
        <v>101.22868070628689</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1.7960199004975128E-2</v>
      </c>
      <c r="F617" s="128">
        <f t="shared" si="56"/>
        <v>3.6100000000000003</v>
      </c>
      <c r="G617" s="122">
        <f t="shared" si="57"/>
        <v>2.1564035103003278E-2</v>
      </c>
      <c r="H617" s="128">
        <f t="shared" si="58"/>
        <v>7425.7480000000032</v>
      </c>
      <c r="I617" s="122">
        <f t="shared" si="59"/>
        <v>-0.30858406487670215</v>
      </c>
      <c r="J617" s="128">
        <f t="shared" si="60"/>
        <v>83.2877470250165</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2.0721393034825876E-2</v>
      </c>
      <c r="F618" s="128">
        <f t="shared" si="56"/>
        <v>4.1650000000000009</v>
      </c>
      <c r="G618" s="122">
        <f t="shared" si="57"/>
        <v>2.2848436801235928E-2</v>
      </c>
      <c r="H618" s="128">
        <f t="shared" si="58"/>
        <v>7868.0420000000013</v>
      </c>
      <c r="I618" s="122">
        <f t="shared" si="59"/>
        <v>-0.24283515515699566</v>
      </c>
      <c r="J618" s="128">
        <f t="shared" si="60"/>
        <v>90.690637679445118</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7.1363184079602002E-2</v>
      </c>
      <c r="F619" s="128">
        <f t="shared" si="56"/>
        <v>14.344000000000003</v>
      </c>
      <c r="G619" s="122">
        <f t="shared" si="57"/>
        <v>5.4830769141416782E-2</v>
      </c>
      <c r="H619" s="128">
        <f t="shared" si="58"/>
        <v>18881.414000000001</v>
      </c>
      <c r="I619" s="122">
        <f t="shared" si="59"/>
        <v>0.38388920774768998</v>
      </c>
      <c r="J619" s="128">
        <f t="shared" si="60"/>
        <v>130.15171079498381</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0.13100497512437811</v>
      </c>
      <c r="F620" s="128">
        <f t="shared" si="56"/>
        <v>26.332000000000001</v>
      </c>
      <c r="G620" s="122">
        <f t="shared" si="57"/>
        <v>0.14454765970298353</v>
      </c>
      <c r="H620" s="128">
        <f t="shared" si="58"/>
        <v>49776.143000000004</v>
      </c>
      <c r="I620" s="122">
        <f t="shared" si="59"/>
        <v>-0.40088839158307887</v>
      </c>
      <c r="J620" s="128">
        <f t="shared" si="60"/>
        <v>90.630990078682061</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7.8905472636815924E-2</v>
      </c>
      <c r="F621" s="128">
        <f t="shared" si="56"/>
        <v>15.860000000000001</v>
      </c>
      <c r="G621" s="122">
        <f t="shared" si="57"/>
        <v>9.439453708059635E-2</v>
      </c>
      <c r="H621" s="128">
        <f t="shared" si="58"/>
        <v>32505.513999999996</v>
      </c>
      <c r="I621" s="122">
        <f t="shared" si="59"/>
        <v>-0.58197180508160173</v>
      </c>
      <c r="J621" s="128">
        <f t="shared" si="60"/>
        <v>83.591143171182154</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3.897512437810946E-2</v>
      </c>
      <c r="F622" s="128">
        <f t="shared" si="56"/>
        <v>7.8340000000000014</v>
      </c>
      <c r="G622" s="122">
        <f t="shared" si="57"/>
        <v>3.6928748569802362E-2</v>
      </c>
      <c r="H622" s="128">
        <f t="shared" si="58"/>
        <v>12716.710000000001</v>
      </c>
      <c r="I622" s="122">
        <f t="shared" si="59"/>
        <v>-8.345704469789339E-2</v>
      </c>
      <c r="J622" s="128">
        <f t="shared" si="60"/>
        <v>105.54141661323577</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0.14493034825870646</v>
      </c>
      <c r="F623" s="128">
        <f t="shared" si="56"/>
        <v>29.130999999999997</v>
      </c>
      <c r="G623" s="122">
        <f t="shared" si="57"/>
        <v>0.13815567810243989</v>
      </c>
      <c r="H623" s="128">
        <f t="shared" si="58"/>
        <v>47575.012999999999</v>
      </c>
      <c r="I623" s="122">
        <f t="shared" si="59"/>
        <v>0.31776060899038538</v>
      </c>
      <c r="J623" s="128">
        <f t="shared" si="60"/>
        <v>104.90364945495998</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0.13605472636815921</v>
      </c>
      <c r="F624" s="128">
        <f t="shared" si="56"/>
        <v>27.347000000000001</v>
      </c>
      <c r="G624" s="122">
        <f t="shared" si="57"/>
        <v>0.12578277838760824</v>
      </c>
      <c r="H624" s="128">
        <f t="shared" si="58"/>
        <v>43314.305999999997</v>
      </c>
      <c r="I624" s="122">
        <f t="shared" si="59"/>
        <v>0.5403057205818097</v>
      </c>
      <c r="J624" s="128">
        <f t="shared" si="60"/>
        <v>108.1664184177084</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4.2024875621890542E-2</v>
      </c>
      <c r="F625" s="128">
        <f t="shared" si="56"/>
        <v>8.4469999999999992</v>
      </c>
      <c r="G625" s="122">
        <f t="shared" si="57"/>
        <v>4.2300579629339238E-2</v>
      </c>
      <c r="H625" s="128">
        <f t="shared" si="58"/>
        <v>14566.543000000001</v>
      </c>
      <c r="I625" s="122">
        <f t="shared" si="59"/>
        <v>-5.7274903971896128E-2</v>
      </c>
      <c r="J625" s="128">
        <f t="shared" si="60"/>
        <v>99.348226407617659</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6.7771144278606962E-2</v>
      </c>
      <c r="F626" s="128">
        <f t="shared" si="56"/>
        <v>13.622</v>
      </c>
      <c r="G626" s="122">
        <f t="shared" si="57"/>
        <v>6.463494096260286E-2</v>
      </c>
      <c r="H626" s="128">
        <f t="shared" si="58"/>
        <v>22257.558999999997</v>
      </c>
      <c r="I626" s="122">
        <f t="shared" si="59"/>
        <v>0.32591927729327608</v>
      </c>
      <c r="J626" s="128">
        <f t="shared" si="60"/>
        <v>104.85217943932011</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0.28384577114427861</v>
      </c>
      <c r="F627" s="128">
        <f t="shared" si="56"/>
        <v>57.053000000000004</v>
      </c>
      <c r="G627" s="122">
        <f t="shared" si="57"/>
        <v>0.24879962132431946</v>
      </c>
      <c r="H627" s="128">
        <f t="shared" si="58"/>
        <v>85676.14</v>
      </c>
      <c r="I627" s="122">
        <f t="shared" si="59"/>
        <v>0.58504149853282483</v>
      </c>
      <c r="J627" s="128">
        <f t="shared" si="60"/>
        <v>114.08609451791536</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5.0611940298507463E-2</v>
      </c>
      <c r="F628" s="128">
        <f t="shared" si="56"/>
        <v>10.173</v>
      </c>
      <c r="G628" s="122">
        <f t="shared" si="57"/>
        <v>3.8512791920036711E-2</v>
      </c>
      <c r="H628" s="128">
        <f t="shared" si="58"/>
        <v>13262.188000000002</v>
      </c>
      <c r="I628" s="122">
        <f t="shared" si="59"/>
        <v>0.32360696969613117</v>
      </c>
      <c r="J628" s="128">
        <f t="shared" si="60"/>
        <v>131.41592124401669</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0.32311940298507463</v>
      </c>
      <c r="F629" s="128">
        <f t="shared" si="56"/>
        <v>64.947000000000003</v>
      </c>
      <c r="G629" s="122">
        <f t="shared" si="57"/>
        <v>0.29666453806794085</v>
      </c>
      <c r="H629" s="128">
        <f t="shared" si="58"/>
        <v>102158.80699999997</v>
      </c>
      <c r="I629" s="122">
        <f t="shared" si="59"/>
        <v>0.47026475940631457</v>
      </c>
      <c r="J629" s="128">
        <f t="shared" si="60"/>
        <v>108.91743417983959</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3.3218905472636819E-2</v>
      </c>
      <c r="F630" s="128">
        <f t="shared" si="56"/>
        <v>6.6770000000000005</v>
      </c>
      <c r="G630" s="122">
        <f t="shared" si="57"/>
        <v>3.0581069700718447E-2</v>
      </c>
      <c r="H630" s="128">
        <f t="shared" si="58"/>
        <v>10530.836000000003</v>
      </c>
      <c r="I630" s="122">
        <f t="shared" si="59"/>
        <v>0.33161994516896215</v>
      </c>
      <c r="J630" s="128">
        <f t="shared" si="60"/>
        <v>108.62571452775703</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9.4228855721393043E-2</v>
      </c>
      <c r="F631" s="128">
        <f t="shared" si="56"/>
        <v>18.940000000000001</v>
      </c>
      <c r="G631" s="122">
        <f t="shared" si="57"/>
        <v>9.4037609116094309E-2</v>
      </c>
      <c r="H631" s="128">
        <f t="shared" si="58"/>
        <v>32382.603000000003</v>
      </c>
      <c r="I631" s="122">
        <f t="shared" si="59"/>
        <v>0.10427186327724372</v>
      </c>
      <c r="J631" s="128">
        <f t="shared" si="60"/>
        <v>100.20337246671448</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0.30168159203980099</v>
      </c>
      <c r="F632" s="128">
        <f t="shared" si="56"/>
        <v>60.637999999999998</v>
      </c>
      <c r="G632" s="122">
        <f t="shared" si="57"/>
        <v>0.25842952392568203</v>
      </c>
      <c r="H632" s="128">
        <f t="shared" si="58"/>
        <v>88992.274000000019</v>
      </c>
      <c r="I632" s="122">
        <f t="shared" si="59"/>
        <v>0.57480808532877459</v>
      </c>
      <c r="J632" s="128">
        <f t="shared" si="60"/>
        <v>116.73650419545609</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2.3925373134328361E-2</v>
      </c>
      <c r="F633" s="128">
        <f t="shared" si="56"/>
        <v>4.8090000000000002</v>
      </c>
      <c r="G633" s="122">
        <f t="shared" si="57"/>
        <v>2.8205222471962318E-2</v>
      </c>
      <c r="H633" s="128">
        <f t="shared" si="58"/>
        <v>9712.6939999999995</v>
      </c>
      <c r="I633" s="122">
        <f t="shared" si="59"/>
        <v>-0.37096337388915396</v>
      </c>
      <c r="J633" s="128">
        <f t="shared" si="60"/>
        <v>84.826039426250276</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0.21064676616915426</v>
      </c>
      <c r="F634" s="128">
        <f t="shared" si="56"/>
        <v>42.34</v>
      </c>
      <c r="G634" s="122">
        <f t="shared" si="57"/>
        <v>0.17748885171826995</v>
      </c>
      <c r="H634" s="128">
        <f t="shared" si="58"/>
        <v>61119.706000000006</v>
      </c>
      <c r="I634" s="122">
        <f t="shared" si="59"/>
        <v>0.51904843392008027</v>
      </c>
      <c r="J634" s="128">
        <f t="shared" si="60"/>
        <v>118.68168852853714</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0.31159701492537312</v>
      </c>
      <c r="F635" s="128">
        <f t="shared" si="56"/>
        <v>62.630999999999993</v>
      </c>
      <c r="G635" s="122">
        <f t="shared" si="57"/>
        <v>0.29673344600677209</v>
      </c>
      <c r="H635" s="128">
        <f t="shared" si="58"/>
        <v>102182.53600000002</v>
      </c>
      <c r="I635" s="122">
        <f t="shared" si="59"/>
        <v>4.2286347580711203E-2</v>
      </c>
      <c r="J635" s="128">
        <f t="shared" si="60"/>
        <v>105.00906423546937</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0.39251741293532338</v>
      </c>
      <c r="F636" s="128">
        <f t="shared" si="56"/>
        <v>78.896000000000001</v>
      </c>
      <c r="G636" s="122">
        <f t="shared" si="57"/>
        <v>0.3638983993402215</v>
      </c>
      <c r="H636" s="128">
        <f t="shared" si="58"/>
        <v>125311.325</v>
      </c>
      <c r="I636" s="122">
        <f t="shared" si="59"/>
        <v>0.47261204875873369</v>
      </c>
      <c r="J636" s="128">
        <f t="shared" si="60"/>
        <v>107.86456154986956</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0.26210945273631842</v>
      </c>
      <c r="F637" s="128">
        <f t="shared" si="56"/>
        <v>52.683999999999997</v>
      </c>
      <c r="G637" s="122">
        <f t="shared" si="57"/>
        <v>0.24315133959425944</v>
      </c>
      <c r="H637" s="128">
        <f t="shared" si="58"/>
        <v>83731.108999999997</v>
      </c>
      <c r="I637" s="122">
        <f t="shared" si="59"/>
        <v>0.46049097729127891</v>
      </c>
      <c r="J637" s="128">
        <f t="shared" si="60"/>
        <v>107.79683680694249</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0.22217412935323386</v>
      </c>
      <c r="F638" s="128">
        <f t="shared" si="56"/>
        <v>44.657000000000004</v>
      </c>
      <c r="G638" s="122">
        <f t="shared" si="57"/>
        <v>0.20322513488869143</v>
      </c>
      <c r="H638" s="128">
        <f t="shared" si="58"/>
        <v>69982.201000000001</v>
      </c>
      <c r="I638" s="122">
        <f t="shared" si="59"/>
        <v>0.44061417084770904</v>
      </c>
      <c r="J638" s="128">
        <f t="shared" si="60"/>
        <v>109.32413919908134</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0.49663681592039804</v>
      </c>
      <c r="F639" s="128">
        <f t="shared" si="56"/>
        <v>99.824000000000012</v>
      </c>
      <c r="G639" s="122">
        <f t="shared" si="57"/>
        <v>0.44714553168504878</v>
      </c>
      <c r="H639" s="128">
        <f t="shared" si="58"/>
        <v>153978.14100000003</v>
      </c>
      <c r="I639" s="122">
        <f t="shared" si="59"/>
        <v>0.28556798557895768</v>
      </c>
      <c r="J639" s="128">
        <f t="shared" si="60"/>
        <v>111.06827212358435</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0.39023880597014926</v>
      </c>
      <c r="F640" s="128">
        <f t="shared" si="56"/>
        <v>78.438000000000002</v>
      </c>
      <c r="G640" s="122">
        <f t="shared" si="57"/>
        <v>0.34093259630965445</v>
      </c>
      <c r="H640" s="128">
        <f t="shared" si="58"/>
        <v>117402.86699999998</v>
      </c>
      <c r="I640" s="122">
        <f t="shared" si="59"/>
        <v>0.43110359520906055</v>
      </c>
      <c r="J640" s="128">
        <f t="shared" si="60"/>
        <v>114.46215767990459</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0.41614925373134326</v>
      </c>
      <c r="F641" s="128">
        <f t="shared" si="56"/>
        <v>83.646000000000001</v>
      </c>
      <c r="G641" s="122">
        <f t="shared" si="57"/>
        <v>0.37776583962039506</v>
      </c>
      <c r="H641" s="128">
        <f t="shared" si="58"/>
        <v>130086.689</v>
      </c>
      <c r="I641" s="122">
        <f t="shared" si="59"/>
        <v>0.38425733782476929</v>
      </c>
      <c r="J641" s="128">
        <f t="shared" si="60"/>
        <v>110.16063658628279</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5.0114427860696517E-2</v>
      </c>
      <c r="F642" s="128">
        <f t="shared" si="56"/>
        <v>10.073</v>
      </c>
      <c r="G642" s="122">
        <f t="shared" si="57"/>
        <v>6.8019883377183052E-2</v>
      </c>
      <c r="H642" s="128">
        <f t="shared" si="58"/>
        <v>23423.191000000003</v>
      </c>
      <c r="I642" s="122">
        <f t="shared" si="59"/>
        <v>-0.60616612862618391</v>
      </c>
      <c r="J642" s="128">
        <f t="shared" si="60"/>
        <v>73.676144933684441</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0.3646019900497513</v>
      </c>
      <c r="F643" s="128">
        <f t="shared" si="56"/>
        <v>73.285000000000011</v>
      </c>
      <c r="G643" s="122">
        <f t="shared" si="57"/>
        <v>0.344440849348643</v>
      </c>
      <c r="H643" s="128">
        <f t="shared" si="58"/>
        <v>118610.962</v>
      </c>
      <c r="I643" s="122">
        <f t="shared" si="59"/>
        <v>0.31875994277273756</v>
      </c>
      <c r="J643" s="128">
        <f t="shared" si="60"/>
        <v>105.85329549013542</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4.4761194029850744E-2</v>
      </c>
      <c r="F644" s="128">
        <f t="shared" si="56"/>
        <v>8.9969999999999999</v>
      </c>
      <c r="G644" s="122">
        <f t="shared" si="57"/>
        <v>3.0921291214375739E-2</v>
      </c>
      <c r="H644" s="128">
        <f t="shared" si="58"/>
        <v>10647.994000000001</v>
      </c>
      <c r="I644" s="122">
        <f t="shared" si="59"/>
        <v>0.70567233580792443</v>
      </c>
      <c r="J644" s="128">
        <f t="shared" si="60"/>
        <v>144.75848928663316</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0.42686069651741299</v>
      </c>
      <c r="F645" s="128">
        <f t="shared" si="56"/>
        <v>85.799000000000007</v>
      </c>
      <c r="G645" s="122">
        <f t="shared" si="57"/>
        <v>0.37632926489293123</v>
      </c>
      <c r="H645" s="128">
        <f t="shared" si="58"/>
        <v>129591.993</v>
      </c>
      <c r="I645" s="122">
        <f t="shared" si="59"/>
        <v>0.40211442130197395</v>
      </c>
      <c r="J645" s="128">
        <f t="shared" si="60"/>
        <v>113.42745205820184</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0.24184079601990049</v>
      </c>
      <c r="F646" s="128">
        <f t="shared" si="56"/>
        <v>48.61</v>
      </c>
      <c r="G646" s="122">
        <f t="shared" si="57"/>
        <v>0.19701554196504795</v>
      </c>
      <c r="H646" s="128">
        <f t="shared" si="58"/>
        <v>67843.877999999982</v>
      </c>
      <c r="I646" s="122">
        <f t="shared" si="59"/>
        <v>0.70170288251995272</v>
      </c>
      <c r="J646" s="128">
        <f t="shared" si="60"/>
        <v>122.75214107869972</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5.9895522388059702E-2</v>
      </c>
      <c r="F647" s="128">
        <f t="shared" si="56"/>
        <v>12.039</v>
      </c>
      <c r="G647" s="122">
        <f t="shared" si="57"/>
        <v>5.1711184290767175E-2</v>
      </c>
      <c r="H647" s="128">
        <f t="shared" si="58"/>
        <v>17807.160000000003</v>
      </c>
      <c r="I647" s="122">
        <f t="shared" si="59"/>
        <v>7.0466166272924846E-2</v>
      </c>
      <c r="J647" s="128">
        <f t="shared" si="60"/>
        <v>115.82701732621857</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0.47590049751243785</v>
      </c>
      <c r="F648" s="128">
        <f t="shared" si="56"/>
        <v>95.656000000000006</v>
      </c>
      <c r="G648" s="122">
        <f t="shared" si="57"/>
        <v>0.47670287607664114</v>
      </c>
      <c r="H648" s="128">
        <f t="shared" si="58"/>
        <v>164156.44899999999</v>
      </c>
      <c r="I648" s="122">
        <f t="shared" si="59"/>
        <v>0.11069882172632745</v>
      </c>
      <c r="J648" s="128">
        <f t="shared" si="60"/>
        <v>99.831681618787997</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0.40266169154228859</v>
      </c>
      <c r="F649" s="128">
        <f t="shared" ref="F649:F712" si="62">SUMPRODUCT($K$2:$AI$2,$K649:$AI649)</f>
        <v>80.935000000000002</v>
      </c>
      <c r="G649" s="122">
        <f t="shared" ref="G649:G712" si="63">SUMPRODUCT($K$3:$AI$3,$K649:$AI649)/$J$3</f>
        <v>0.362868195308371</v>
      </c>
      <c r="H649" s="128">
        <f t="shared" ref="H649:H712" si="64">SUMPRODUCT($K$3:$AI$3,$K649:$AI649)</f>
        <v>124956.56600000002</v>
      </c>
      <c r="I649" s="122">
        <f t="shared" ref="I649:I712" si="65">CORREL($K$4:$AI$4,$K649:$AI649)</f>
        <v>0.38046909578842886</v>
      </c>
      <c r="J649" s="128">
        <f t="shared" si="60"/>
        <v>110.96637753002862</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0.42449751243781092</v>
      </c>
      <c r="F650" s="128">
        <f t="shared" si="62"/>
        <v>85.323999999999998</v>
      </c>
      <c r="G650" s="122">
        <f t="shared" si="63"/>
        <v>0.42127719117894752</v>
      </c>
      <c r="H650" s="128">
        <f t="shared" si="64"/>
        <v>145070.171</v>
      </c>
      <c r="I650" s="122">
        <f t="shared" si="65"/>
        <v>9.9154184751708396E-2</v>
      </c>
      <c r="J650" s="128">
        <f t="shared" ref="J650:J713" si="66">$E650/$G650*100</f>
        <v>100.76441861232774</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0.48770149253731349</v>
      </c>
      <c r="F651" s="128">
        <f t="shared" si="62"/>
        <v>98.028000000000006</v>
      </c>
      <c r="G651" s="122">
        <f t="shared" si="63"/>
        <v>0.51115419418163666</v>
      </c>
      <c r="H651" s="128">
        <f t="shared" si="64"/>
        <v>176020.03600000005</v>
      </c>
      <c r="I651" s="122">
        <f t="shared" si="65"/>
        <v>-0.74617417619855175</v>
      </c>
      <c r="J651" s="128">
        <f t="shared" si="66"/>
        <v>95.411814690893578</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0.19001990049751244</v>
      </c>
      <c r="F652" s="128">
        <f t="shared" si="62"/>
        <v>38.194000000000003</v>
      </c>
      <c r="G652" s="122">
        <f t="shared" si="63"/>
        <v>0.17487472339832386</v>
      </c>
      <c r="H652" s="128">
        <f t="shared" si="64"/>
        <v>60219.51</v>
      </c>
      <c r="I652" s="122">
        <f t="shared" si="65"/>
        <v>3.3669268898204679E-2</v>
      </c>
      <c r="J652" s="128">
        <f t="shared" si="66"/>
        <v>108.66058673596378</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0.6031194029850746</v>
      </c>
      <c r="F653" s="128">
        <f t="shared" si="62"/>
        <v>121.22699999999999</v>
      </c>
      <c r="G653" s="122">
        <f t="shared" si="63"/>
        <v>0.58007843581389129</v>
      </c>
      <c r="H653" s="128">
        <f t="shared" si="64"/>
        <v>199754.65</v>
      </c>
      <c r="I653" s="122">
        <f t="shared" si="65"/>
        <v>0.43047494673808029</v>
      </c>
      <c r="J653" s="128">
        <f t="shared" si="66"/>
        <v>103.97204339079684</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4.4796019900497516E-2</v>
      </c>
      <c r="F654" s="128">
        <f t="shared" si="62"/>
        <v>9.0040000000000013</v>
      </c>
      <c r="G654" s="122">
        <f t="shared" si="63"/>
        <v>4.3213400008131071E-2</v>
      </c>
      <c r="H654" s="128">
        <f t="shared" si="64"/>
        <v>14880.88</v>
      </c>
      <c r="I654" s="122">
        <f t="shared" si="65"/>
        <v>-0.11564360960232138</v>
      </c>
      <c r="J654" s="128">
        <f t="shared" si="66"/>
        <v>103.66233597002008</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0.1223681592039801</v>
      </c>
      <c r="F655" s="128">
        <f t="shared" si="62"/>
        <v>24.596</v>
      </c>
      <c r="G655" s="122">
        <f t="shared" si="63"/>
        <v>0.10324389733939679</v>
      </c>
      <c r="H655" s="128">
        <f t="shared" si="64"/>
        <v>35552.862000000001</v>
      </c>
      <c r="I655" s="122">
        <f t="shared" si="65"/>
        <v>6.5170180869585814E-2</v>
      </c>
      <c r="J655" s="128">
        <f t="shared" si="66"/>
        <v>118.52338235713395</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1.5572139303482588E-2</v>
      </c>
      <c r="F656" s="128">
        <f t="shared" si="62"/>
        <v>3.1300000000000003</v>
      </c>
      <c r="G656" s="122">
        <f t="shared" si="63"/>
        <v>1.116989005627864E-2</v>
      </c>
      <c r="H656" s="128">
        <f t="shared" si="64"/>
        <v>3846.4409999999998</v>
      </c>
      <c r="I656" s="122">
        <f t="shared" si="65"/>
        <v>0.35284669183272188</v>
      </c>
      <c r="J656" s="128">
        <f t="shared" si="66"/>
        <v>139.41175092166128</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2.3268656716417917E-2</v>
      </c>
      <c r="F657" s="128">
        <f t="shared" si="62"/>
        <v>4.6770000000000014</v>
      </c>
      <c r="G657" s="122">
        <f t="shared" si="63"/>
        <v>1.8625680251366312E-2</v>
      </c>
      <c r="H657" s="128">
        <f t="shared" si="64"/>
        <v>6413.902000000001</v>
      </c>
      <c r="I657" s="122">
        <f t="shared" si="65"/>
        <v>0.17818832946768309</v>
      </c>
      <c r="J657" s="128">
        <f t="shared" si="66"/>
        <v>124.92782224537014</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0.40788059701492535</v>
      </c>
      <c r="F658" s="128">
        <f t="shared" si="62"/>
        <v>81.983999999999995</v>
      </c>
      <c r="G658" s="122">
        <f t="shared" si="63"/>
        <v>0.3605021024631343</v>
      </c>
      <c r="H658" s="128">
        <f t="shared" si="64"/>
        <v>124141.783</v>
      </c>
      <c r="I658" s="122">
        <f t="shared" si="65"/>
        <v>0.41051620354102691</v>
      </c>
      <c r="J658" s="128">
        <f t="shared" si="66"/>
        <v>113.14236289554958</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0.24308457711442785</v>
      </c>
      <c r="F659" s="128">
        <f t="shared" si="62"/>
        <v>48.86</v>
      </c>
      <c r="G659" s="122">
        <f t="shared" si="63"/>
        <v>0.22225113689822798</v>
      </c>
      <c r="H659" s="128">
        <f t="shared" si="64"/>
        <v>76533.956999999995</v>
      </c>
      <c r="I659" s="122">
        <f t="shared" si="65"/>
        <v>0.17241102419154278</v>
      </c>
      <c r="J659" s="128">
        <f t="shared" si="66"/>
        <v>109.37382841183836</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9.7567164179104479E-2</v>
      </c>
      <c r="F660" s="128">
        <f t="shared" si="62"/>
        <v>19.611000000000001</v>
      </c>
      <c r="G660" s="122">
        <f t="shared" si="63"/>
        <v>7.474026449218546E-2</v>
      </c>
      <c r="H660" s="128">
        <f t="shared" si="64"/>
        <v>25737.407999999999</v>
      </c>
      <c r="I660" s="122">
        <f t="shared" si="65"/>
        <v>0.39030065870737907</v>
      </c>
      <c r="J660" s="128">
        <f t="shared" si="66"/>
        <v>130.54163621444732</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0.26288557213930352</v>
      </c>
      <c r="F661" s="128">
        <f t="shared" si="62"/>
        <v>52.84</v>
      </c>
      <c r="G661" s="122">
        <f t="shared" si="63"/>
        <v>0.22761341975502242</v>
      </c>
      <c r="H661" s="128">
        <f t="shared" si="64"/>
        <v>78380.502000000008</v>
      </c>
      <c r="I661" s="122">
        <f t="shared" si="65"/>
        <v>0.58491340702538486</v>
      </c>
      <c r="J661" s="128">
        <f t="shared" si="66"/>
        <v>115.49651704290727</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3.9582089552238811E-2</v>
      </c>
      <c r="F662" s="128">
        <f t="shared" si="62"/>
        <v>7.9560000000000004</v>
      </c>
      <c r="G662" s="122">
        <f t="shared" si="63"/>
        <v>3.0729604074829105E-2</v>
      </c>
      <c r="H662" s="128">
        <f t="shared" si="64"/>
        <v>10581.985000000001</v>
      </c>
      <c r="I662" s="122">
        <f t="shared" si="65"/>
        <v>0.58002249068955658</v>
      </c>
      <c r="J662" s="128">
        <f t="shared" si="66"/>
        <v>128.80767827614432</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0.20770149253731343</v>
      </c>
      <c r="F663" s="128">
        <f t="shared" si="62"/>
        <v>41.747999999999998</v>
      </c>
      <c r="G663" s="122">
        <f t="shared" si="63"/>
        <v>0.20155373767997256</v>
      </c>
      <c r="H663" s="128">
        <f t="shared" si="64"/>
        <v>69406.641999999993</v>
      </c>
      <c r="I663" s="122">
        <f t="shared" si="65"/>
        <v>0.30480724267896264</v>
      </c>
      <c r="J663" s="128">
        <f t="shared" si="66"/>
        <v>103.05018151888719</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0.1856567164179104</v>
      </c>
      <c r="F664" s="128">
        <f t="shared" si="62"/>
        <v>37.316999999999993</v>
      </c>
      <c r="G664" s="122">
        <f t="shared" si="63"/>
        <v>0.14710246023034168</v>
      </c>
      <c r="H664" s="128">
        <f t="shared" si="64"/>
        <v>50655.909</v>
      </c>
      <c r="I664" s="122">
        <f t="shared" si="65"/>
        <v>0.60179299143046627</v>
      </c>
      <c r="J664" s="128">
        <f t="shared" si="66"/>
        <v>126.20911718756996</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0.12961691542288556</v>
      </c>
      <c r="F665" s="128">
        <f t="shared" si="62"/>
        <v>26.052999999999997</v>
      </c>
      <c r="G665" s="122">
        <f t="shared" si="63"/>
        <v>0.14447637632928526</v>
      </c>
      <c r="H665" s="128">
        <f t="shared" si="64"/>
        <v>49751.596000000012</v>
      </c>
      <c r="I665" s="122">
        <f t="shared" si="65"/>
        <v>-0.29729031768490527</v>
      </c>
      <c r="J665" s="128">
        <f t="shared" si="66"/>
        <v>89.714954594007423</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0.47809452736318397</v>
      </c>
      <c r="F666" s="128">
        <f t="shared" si="62"/>
        <v>96.09699999999998</v>
      </c>
      <c r="G666" s="122">
        <f t="shared" si="63"/>
        <v>0.46453834672056404</v>
      </c>
      <c r="H666" s="128">
        <f t="shared" si="64"/>
        <v>159967.49599999998</v>
      </c>
      <c r="I666" s="122">
        <f t="shared" si="65"/>
        <v>0.33263260417416707</v>
      </c>
      <c r="J666" s="128">
        <f t="shared" si="66"/>
        <v>102.91820486690078</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0.32394029850746275</v>
      </c>
      <c r="F667" s="128">
        <f t="shared" si="62"/>
        <v>65.112000000000009</v>
      </c>
      <c r="G667" s="122">
        <f t="shared" si="63"/>
        <v>0.3262824531446924</v>
      </c>
      <c r="H667" s="128">
        <f t="shared" si="64"/>
        <v>112357.97299999998</v>
      </c>
      <c r="I667" s="122">
        <f t="shared" si="65"/>
        <v>-6.7127413580229375E-2</v>
      </c>
      <c r="J667" s="128">
        <f t="shared" si="66"/>
        <v>99.28216960040109</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0.52281094527363192</v>
      </c>
      <c r="F668" s="128">
        <f t="shared" si="62"/>
        <v>105.08500000000001</v>
      </c>
      <c r="G668" s="122">
        <f t="shared" si="63"/>
        <v>0.5211222797205235</v>
      </c>
      <c r="H668" s="128">
        <f t="shared" si="64"/>
        <v>179452.62600000002</v>
      </c>
      <c r="I668" s="122">
        <f t="shared" si="65"/>
        <v>0.12936343668905412</v>
      </c>
      <c r="J668" s="128">
        <f t="shared" si="66"/>
        <v>100.32404401401031</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0.11621393034825872</v>
      </c>
      <c r="F669" s="128">
        <f t="shared" si="62"/>
        <v>23.359000000000002</v>
      </c>
      <c r="G669" s="122">
        <f t="shared" si="63"/>
        <v>0.11974645862735873</v>
      </c>
      <c r="H669" s="128">
        <f t="shared" si="64"/>
        <v>41235.650999999998</v>
      </c>
      <c r="I669" s="122">
        <f t="shared" si="65"/>
        <v>-0.14241161002287378</v>
      </c>
      <c r="J669" s="128">
        <f t="shared" si="66"/>
        <v>97.049993528332251</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7.2019900497512432E-2</v>
      </c>
      <c r="F670" s="128">
        <f t="shared" si="62"/>
        <v>14.475999999999999</v>
      </c>
      <c r="G670" s="122">
        <f t="shared" si="63"/>
        <v>9.0213469703041602E-2</v>
      </c>
      <c r="H670" s="128">
        <f t="shared" si="64"/>
        <v>31065.73</v>
      </c>
      <c r="I670" s="122">
        <f t="shared" si="65"/>
        <v>-0.24534454558438284</v>
      </c>
      <c r="J670" s="128">
        <f t="shared" si="66"/>
        <v>79.832757496837786</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0.23670149253731343</v>
      </c>
      <c r="F671" s="128">
        <f t="shared" si="62"/>
        <v>47.576999999999998</v>
      </c>
      <c r="G671" s="122">
        <f t="shared" si="63"/>
        <v>0.23795315340430598</v>
      </c>
      <c r="H671" s="128">
        <f t="shared" si="64"/>
        <v>81941.072</v>
      </c>
      <c r="I671" s="122">
        <f t="shared" si="65"/>
        <v>-0.14090403055406095</v>
      </c>
      <c r="J671" s="128">
        <f t="shared" si="66"/>
        <v>99.473988535522423</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0.13651741293532338</v>
      </c>
      <c r="F672" s="128">
        <f t="shared" si="62"/>
        <v>27.439999999999998</v>
      </c>
      <c r="G672" s="122">
        <f t="shared" si="63"/>
        <v>0.1668264800004646</v>
      </c>
      <c r="H672" s="128">
        <f t="shared" si="64"/>
        <v>57448.032999999989</v>
      </c>
      <c r="I672" s="122">
        <f t="shared" si="65"/>
        <v>-0.47142283653356015</v>
      </c>
      <c r="J672" s="128">
        <f t="shared" si="66"/>
        <v>81.831980711301455</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0.42458706467661689</v>
      </c>
      <c r="F673" s="128">
        <f t="shared" si="62"/>
        <v>85.341999999999999</v>
      </c>
      <c r="G673" s="122">
        <f t="shared" si="63"/>
        <v>0.42451987756927384</v>
      </c>
      <c r="H673" s="128">
        <f t="shared" si="64"/>
        <v>146186.81599999999</v>
      </c>
      <c r="I673" s="122">
        <f t="shared" si="65"/>
        <v>7.557721204050718E-3</v>
      </c>
      <c r="J673" s="128">
        <f t="shared" si="66"/>
        <v>100.0158266104588</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0.29877611940298504</v>
      </c>
      <c r="F674" s="128">
        <f t="shared" si="62"/>
        <v>60.053999999999995</v>
      </c>
      <c r="G674" s="122">
        <f t="shared" si="63"/>
        <v>0.29969067946729855</v>
      </c>
      <c r="H674" s="128">
        <f t="shared" si="64"/>
        <v>103200.88299999999</v>
      </c>
      <c r="I674" s="122">
        <f t="shared" si="65"/>
        <v>-5.7685050314264935E-2</v>
      </c>
      <c r="J674" s="128">
        <f t="shared" si="66"/>
        <v>99.694831996130432</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0.49325870646766168</v>
      </c>
      <c r="F675" s="128">
        <f t="shared" si="62"/>
        <v>99.144999999999996</v>
      </c>
      <c r="G675" s="122">
        <f t="shared" si="63"/>
        <v>0.49694785949506043</v>
      </c>
      <c r="H675" s="128">
        <f t="shared" si="64"/>
        <v>171127.97100000002</v>
      </c>
      <c r="I675" s="122">
        <f t="shared" si="65"/>
        <v>-0.11660616904720709</v>
      </c>
      <c r="J675" s="128">
        <f t="shared" si="66"/>
        <v>99.257637807083583</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8.3865671641791054E-2</v>
      </c>
      <c r="F676" s="128">
        <f t="shared" si="62"/>
        <v>16.857000000000003</v>
      </c>
      <c r="G676" s="122">
        <f t="shared" si="63"/>
        <v>8.8270308806532749E-2</v>
      </c>
      <c r="H676" s="128">
        <f t="shared" si="64"/>
        <v>30396.587000000003</v>
      </c>
      <c r="I676" s="122">
        <f t="shared" si="65"/>
        <v>-0.14771006815531451</v>
      </c>
      <c r="J676" s="128">
        <f t="shared" si="66"/>
        <v>95.010058054293651</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9.1293532338308461E-2</v>
      </c>
      <c r="F677" s="128">
        <f t="shared" si="62"/>
        <v>18.350000000000001</v>
      </c>
      <c r="G677" s="122">
        <f t="shared" si="63"/>
        <v>0.10484807090295564</v>
      </c>
      <c r="H677" s="128">
        <f t="shared" si="64"/>
        <v>36105.271999999997</v>
      </c>
      <c r="I677" s="122">
        <f t="shared" si="65"/>
        <v>-0.378409756599625</v>
      </c>
      <c r="J677" s="128">
        <f t="shared" si="66"/>
        <v>87.072209867177364</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0.29605970149253735</v>
      </c>
      <c r="F678" s="128">
        <f t="shared" si="62"/>
        <v>59.508000000000003</v>
      </c>
      <c r="G678" s="122">
        <f t="shared" si="63"/>
        <v>0.30810866017342414</v>
      </c>
      <c r="H678" s="128">
        <f t="shared" si="64"/>
        <v>106099.68199999999</v>
      </c>
      <c r="I678" s="122">
        <f t="shared" si="65"/>
        <v>-7.8282190566293597E-2</v>
      </c>
      <c r="J678" s="128">
        <f t="shared" si="66"/>
        <v>96.089380066725539</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0.12000497512437812</v>
      </c>
      <c r="F679" s="128">
        <f t="shared" si="62"/>
        <v>24.121000000000002</v>
      </c>
      <c r="G679" s="122">
        <f t="shared" si="63"/>
        <v>0.13878995986734738</v>
      </c>
      <c r="H679" s="128">
        <f t="shared" si="64"/>
        <v>47793.433000000005</v>
      </c>
      <c r="I679" s="122">
        <f t="shared" si="65"/>
        <v>-0.28812697092220896</v>
      </c>
      <c r="J679" s="128">
        <f t="shared" si="66"/>
        <v>86.465170275340114</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0.22782587064676615</v>
      </c>
      <c r="F680" s="128">
        <f t="shared" si="62"/>
        <v>45.792999999999999</v>
      </c>
      <c r="G680" s="122">
        <f t="shared" si="63"/>
        <v>0.23123159618768843</v>
      </c>
      <c r="H680" s="128">
        <f t="shared" si="64"/>
        <v>79626.450000000012</v>
      </c>
      <c r="I680" s="122">
        <f t="shared" si="65"/>
        <v>-0.12109700997479117</v>
      </c>
      <c r="J680" s="128">
        <f t="shared" si="66"/>
        <v>98.527136603702772</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0.23269154228855721</v>
      </c>
      <c r="F681" s="128">
        <f t="shared" si="62"/>
        <v>46.771000000000001</v>
      </c>
      <c r="G681" s="122">
        <f t="shared" si="63"/>
        <v>0.2437573745927204</v>
      </c>
      <c r="H681" s="128">
        <f t="shared" si="64"/>
        <v>83939.802000000011</v>
      </c>
      <c r="I681" s="122">
        <f t="shared" si="65"/>
        <v>-0.28452191772616287</v>
      </c>
      <c r="J681" s="128">
        <f t="shared" si="66"/>
        <v>95.460308709571379</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0.47713432835820901</v>
      </c>
      <c r="F682" s="128">
        <f t="shared" si="62"/>
        <v>95.904000000000011</v>
      </c>
      <c r="G682" s="122">
        <f t="shared" si="63"/>
        <v>0.4896248729519862</v>
      </c>
      <c r="H682" s="128">
        <f t="shared" si="64"/>
        <v>168606.24200000006</v>
      </c>
      <c r="I682" s="122">
        <f t="shared" si="65"/>
        <v>-0.3079902115967158</v>
      </c>
      <c r="J682" s="128">
        <f t="shared" si="66"/>
        <v>97.448956275756444</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0.15535820895522387</v>
      </c>
      <c r="F683" s="128">
        <f t="shared" si="62"/>
        <v>31.227</v>
      </c>
      <c r="G683" s="122">
        <f t="shared" si="63"/>
        <v>0.15259199437794388</v>
      </c>
      <c r="H683" s="128">
        <f t="shared" si="64"/>
        <v>52546.273999999998</v>
      </c>
      <c r="I683" s="122">
        <f t="shared" si="65"/>
        <v>4.8944266523937817E-2</v>
      </c>
      <c r="J683" s="128">
        <f t="shared" si="66"/>
        <v>101.81281763080476</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9.5174129353233841E-2</v>
      </c>
      <c r="F684" s="128">
        <f t="shared" si="62"/>
        <v>19.130000000000003</v>
      </c>
      <c r="G684" s="122">
        <f t="shared" si="63"/>
        <v>0.10023453789370364</v>
      </c>
      <c r="H684" s="128">
        <f t="shared" si="64"/>
        <v>34516.564999999995</v>
      </c>
      <c r="I684" s="122">
        <f t="shared" si="65"/>
        <v>-0.11449754338517992</v>
      </c>
      <c r="J684" s="128">
        <f t="shared" si="66"/>
        <v>94.951432263960513</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0.30982089552238801</v>
      </c>
      <c r="F685" s="128">
        <f t="shared" si="62"/>
        <v>62.273999999999987</v>
      </c>
      <c r="G685" s="122">
        <f t="shared" si="63"/>
        <v>0.3094652309515098</v>
      </c>
      <c r="H685" s="128">
        <f t="shared" si="64"/>
        <v>106566.82800000001</v>
      </c>
      <c r="I685" s="122">
        <f t="shared" si="65"/>
        <v>0.13115863726592356</v>
      </c>
      <c r="J685" s="128">
        <f t="shared" si="66"/>
        <v>100.11492876591812</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0.11581094527363184</v>
      </c>
      <c r="F686" s="128">
        <f t="shared" si="62"/>
        <v>23.277999999999999</v>
      </c>
      <c r="G686" s="122">
        <f t="shared" si="63"/>
        <v>0.12876834282926489</v>
      </c>
      <c r="H686" s="128">
        <f t="shared" si="64"/>
        <v>44342.409</v>
      </c>
      <c r="I686" s="122">
        <f t="shared" si="65"/>
        <v>-0.21341372794895466</v>
      </c>
      <c r="J686" s="128">
        <f t="shared" si="66"/>
        <v>89.937435497781166</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0.20612437810945272</v>
      </c>
      <c r="F687" s="128">
        <f t="shared" si="62"/>
        <v>41.430999999999997</v>
      </c>
      <c r="G687" s="122">
        <f t="shared" si="63"/>
        <v>0.21698081647587686</v>
      </c>
      <c r="H687" s="128">
        <f t="shared" si="64"/>
        <v>74719.08</v>
      </c>
      <c r="I687" s="122">
        <f t="shared" si="65"/>
        <v>-0.21357704444286768</v>
      </c>
      <c r="J687" s="128">
        <f t="shared" si="66"/>
        <v>94.99659069278546</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0.17139303482587065</v>
      </c>
      <c r="F688" s="128">
        <f t="shared" si="62"/>
        <v>34.450000000000003</v>
      </c>
      <c r="G688" s="122">
        <f t="shared" si="63"/>
        <v>0.1764788475946544</v>
      </c>
      <c r="H688" s="128">
        <f t="shared" si="64"/>
        <v>60771.903000000006</v>
      </c>
      <c r="I688" s="122">
        <f t="shared" si="65"/>
        <v>-0.1889290076013726</v>
      </c>
      <c r="J688" s="128">
        <f t="shared" si="66"/>
        <v>97.118174309215163</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0.67631840796019904</v>
      </c>
      <c r="F689" s="128">
        <f t="shared" si="62"/>
        <v>135.94</v>
      </c>
      <c r="G689" s="122">
        <f t="shared" si="63"/>
        <v>0.67503632556815862</v>
      </c>
      <c r="H689" s="128">
        <f t="shared" si="64"/>
        <v>232454.15899999999</v>
      </c>
      <c r="I689" s="122">
        <f t="shared" si="65"/>
        <v>0.12359673568516055</v>
      </c>
      <c r="J689" s="128">
        <f t="shared" si="66"/>
        <v>100.18992791105892</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7.3402985074626878E-2</v>
      </c>
      <c r="F690" s="128">
        <f t="shared" si="62"/>
        <v>14.754000000000001</v>
      </c>
      <c r="G690" s="122">
        <f t="shared" si="63"/>
        <v>8.4239198740845303E-2</v>
      </c>
      <c r="H690" s="128">
        <f t="shared" si="64"/>
        <v>29008.442000000006</v>
      </c>
      <c r="I690" s="122">
        <f t="shared" si="65"/>
        <v>-0.24309248664861455</v>
      </c>
      <c r="J690" s="128">
        <f t="shared" si="66"/>
        <v>87.136376142946105</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4.4940298507462693E-2</v>
      </c>
      <c r="F691" s="128">
        <f t="shared" si="62"/>
        <v>9.0330000000000013</v>
      </c>
      <c r="G691" s="122">
        <f t="shared" si="63"/>
        <v>6.3149452023765984E-2</v>
      </c>
      <c r="H691" s="128">
        <f t="shared" si="64"/>
        <v>21746.019000000008</v>
      </c>
      <c r="I691" s="122">
        <f t="shared" si="65"/>
        <v>-0.30794693298978609</v>
      </c>
      <c r="J691" s="128">
        <f t="shared" si="66"/>
        <v>71.164985708109768</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0.38792039800995032</v>
      </c>
      <c r="F692" s="128">
        <f t="shared" si="62"/>
        <v>77.972000000000008</v>
      </c>
      <c r="G692" s="122">
        <f t="shared" si="63"/>
        <v>0.38446753088355723</v>
      </c>
      <c r="H692" s="128">
        <f t="shared" si="64"/>
        <v>132394.47</v>
      </c>
      <c r="I692" s="122">
        <f t="shared" si="65"/>
        <v>0.15212374437591983</v>
      </c>
      <c r="J692" s="128">
        <f t="shared" si="66"/>
        <v>100.89809069662084</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0.11378109452736319</v>
      </c>
      <c r="F693" s="128">
        <f t="shared" si="62"/>
        <v>22.87</v>
      </c>
      <c r="G693" s="122">
        <f t="shared" si="63"/>
        <v>0.12276038308969156</v>
      </c>
      <c r="H693" s="128">
        <f t="shared" si="64"/>
        <v>42273.520000000004</v>
      </c>
      <c r="I693" s="122">
        <f t="shared" si="65"/>
        <v>-0.32138946835736576</v>
      </c>
      <c r="J693" s="128">
        <f t="shared" si="66"/>
        <v>92.685516013934318</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0.41148258706467661</v>
      </c>
      <c r="F694" s="128">
        <f t="shared" si="62"/>
        <v>82.707999999999998</v>
      </c>
      <c r="G694" s="122">
        <f t="shared" si="63"/>
        <v>0.39870904407622304</v>
      </c>
      <c r="H694" s="128">
        <f t="shared" si="64"/>
        <v>137298.649</v>
      </c>
      <c r="I694" s="122">
        <f t="shared" si="65"/>
        <v>0.22159063209932764</v>
      </c>
      <c r="J694" s="128">
        <f t="shared" si="66"/>
        <v>103.2037254178793</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0.31664676616915421</v>
      </c>
      <c r="F695" s="128">
        <f t="shared" si="62"/>
        <v>63.646000000000001</v>
      </c>
      <c r="G695" s="122">
        <f t="shared" si="63"/>
        <v>0.31337709592923646</v>
      </c>
      <c r="H695" s="128">
        <f t="shared" si="64"/>
        <v>107913.91</v>
      </c>
      <c r="I695" s="122">
        <f t="shared" si="65"/>
        <v>-7.2604887683332961E-3</v>
      </c>
      <c r="J695" s="128">
        <f t="shared" si="66"/>
        <v>101.04336605399395</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0.31809950248756219</v>
      </c>
      <c r="F696" s="128">
        <f t="shared" si="62"/>
        <v>63.938000000000002</v>
      </c>
      <c r="G696" s="122">
        <f t="shared" si="63"/>
        <v>0.33114991084859363</v>
      </c>
      <c r="H696" s="128">
        <f t="shared" si="64"/>
        <v>114034.12100000001</v>
      </c>
      <c r="I696" s="122">
        <f t="shared" si="65"/>
        <v>-0.19882899418554456</v>
      </c>
      <c r="J696" s="128">
        <f t="shared" si="66"/>
        <v>96.059063302300487</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0.12645771144278606</v>
      </c>
      <c r="F697" s="128">
        <f t="shared" si="62"/>
        <v>25.417999999999996</v>
      </c>
      <c r="G697" s="122">
        <f t="shared" si="63"/>
        <v>0.12527643034284089</v>
      </c>
      <c r="H697" s="128">
        <f t="shared" si="64"/>
        <v>43139.941000000006</v>
      </c>
      <c r="I697" s="122">
        <f t="shared" si="65"/>
        <v>-3.7680467783511473E-2</v>
      </c>
      <c r="J697" s="128">
        <f t="shared" si="66"/>
        <v>100.9429396229701</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9.0562189054726377E-2</v>
      </c>
      <c r="F698" s="128">
        <f t="shared" si="62"/>
        <v>18.203000000000003</v>
      </c>
      <c r="G698" s="122">
        <f t="shared" si="63"/>
        <v>8.9382799296081422E-2</v>
      </c>
      <c r="H698" s="128">
        <f t="shared" si="64"/>
        <v>30779.682000000004</v>
      </c>
      <c r="I698" s="122">
        <f t="shared" si="65"/>
        <v>-7.8858453993625732E-2</v>
      </c>
      <c r="J698" s="128">
        <f t="shared" si="66"/>
        <v>101.31948178836761</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0.22480099502487563</v>
      </c>
      <c r="F699" s="128">
        <f t="shared" si="62"/>
        <v>45.185000000000002</v>
      </c>
      <c r="G699" s="122">
        <f t="shared" si="63"/>
        <v>0.22186827661909983</v>
      </c>
      <c r="H699" s="128">
        <f t="shared" si="64"/>
        <v>76402.11599999998</v>
      </c>
      <c r="I699" s="122">
        <f t="shared" si="65"/>
        <v>0.13743608012201444</v>
      </c>
      <c r="J699" s="128">
        <f t="shared" si="66"/>
        <v>101.32182863204488</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0.14994029850746268</v>
      </c>
      <c r="F700" s="128">
        <f t="shared" si="62"/>
        <v>30.138000000000002</v>
      </c>
      <c r="G700" s="122">
        <f t="shared" si="63"/>
        <v>0.16510659255774518</v>
      </c>
      <c r="H700" s="128">
        <f t="shared" si="64"/>
        <v>56855.776000000013</v>
      </c>
      <c r="I700" s="122">
        <f t="shared" si="65"/>
        <v>-0.35159158085110209</v>
      </c>
      <c r="J700" s="128">
        <f t="shared" si="66"/>
        <v>90.81424077904208</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0.39384079601990046</v>
      </c>
      <c r="F701" s="128">
        <f t="shared" si="62"/>
        <v>79.161999999999992</v>
      </c>
      <c r="G701" s="122">
        <f t="shared" si="63"/>
        <v>0.38221396337532448</v>
      </c>
      <c r="H701" s="128">
        <f t="shared" si="64"/>
        <v>131618.43599999999</v>
      </c>
      <c r="I701" s="122">
        <f t="shared" si="65"/>
        <v>0.11578429726436007</v>
      </c>
      <c r="J701" s="128">
        <f t="shared" si="66"/>
        <v>103.04196961877051</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0.27763184079601994</v>
      </c>
      <c r="F702" s="128">
        <f t="shared" si="62"/>
        <v>55.804000000000009</v>
      </c>
      <c r="G702" s="122">
        <f t="shared" si="63"/>
        <v>0.27676442829845682</v>
      </c>
      <c r="H702" s="128">
        <f t="shared" si="64"/>
        <v>95306.044999999998</v>
      </c>
      <c r="I702" s="122">
        <f t="shared" si="65"/>
        <v>5.3535846237234008E-2</v>
      </c>
      <c r="J702" s="128">
        <f t="shared" si="66"/>
        <v>100.31341184374594</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0.38827363184079605</v>
      </c>
      <c r="F703" s="128">
        <f t="shared" si="62"/>
        <v>78.043000000000006</v>
      </c>
      <c r="G703" s="122">
        <f t="shared" si="63"/>
        <v>0.4029699411658797</v>
      </c>
      <c r="H703" s="128">
        <f t="shared" si="64"/>
        <v>138765.92300000001</v>
      </c>
      <c r="I703" s="122">
        <f t="shared" si="65"/>
        <v>-0.31592639889154583</v>
      </c>
      <c r="J703" s="128">
        <f t="shared" si="66"/>
        <v>96.353001099147988</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0.12043781094527363</v>
      </c>
      <c r="F704" s="128">
        <f t="shared" si="62"/>
        <v>24.207999999999998</v>
      </c>
      <c r="G704" s="122">
        <f t="shared" si="63"/>
        <v>0.11949797594364003</v>
      </c>
      <c r="H704" s="128">
        <f t="shared" si="64"/>
        <v>41150.083999999995</v>
      </c>
      <c r="I704" s="122">
        <f t="shared" si="65"/>
        <v>-3.4360838968594307E-2</v>
      </c>
      <c r="J704" s="128">
        <f t="shared" si="66"/>
        <v>100.78648612598833</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9.7104477611940326E-2</v>
      </c>
      <c r="F705" s="128">
        <f t="shared" si="62"/>
        <v>19.518000000000004</v>
      </c>
      <c r="G705" s="122">
        <f t="shared" si="63"/>
        <v>0.1051040312697832</v>
      </c>
      <c r="H705" s="128">
        <f t="shared" si="64"/>
        <v>36193.414000000004</v>
      </c>
      <c r="I705" s="122">
        <f t="shared" si="65"/>
        <v>-0.44632833273612449</v>
      </c>
      <c r="J705" s="128">
        <f t="shared" si="66"/>
        <v>92.388918330535347</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0.2758656716417911</v>
      </c>
      <c r="F706" s="128">
        <f t="shared" si="62"/>
        <v>55.449000000000012</v>
      </c>
      <c r="G706" s="122">
        <f t="shared" si="63"/>
        <v>0.26789842837976757</v>
      </c>
      <c r="H706" s="128">
        <f t="shared" si="64"/>
        <v>92252.967000000004</v>
      </c>
      <c r="I706" s="122">
        <f t="shared" si="65"/>
        <v>0.2717764174356645</v>
      </c>
      <c r="J706" s="128">
        <f t="shared" si="66"/>
        <v>102.97397909730523</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0.11964179104477612</v>
      </c>
      <c r="F707" s="128">
        <f t="shared" si="62"/>
        <v>24.048000000000002</v>
      </c>
      <c r="G707" s="122">
        <f t="shared" si="63"/>
        <v>0.13624762892106471</v>
      </c>
      <c r="H707" s="128">
        <f t="shared" si="64"/>
        <v>46917.961000000003</v>
      </c>
      <c r="I707" s="122">
        <f t="shared" si="65"/>
        <v>-0.28484208599431249</v>
      </c>
      <c r="J707" s="128">
        <f t="shared" si="66"/>
        <v>87.812016981294263</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0.2527313432835821</v>
      </c>
      <c r="F708" s="128">
        <f t="shared" si="62"/>
        <v>50.798999999999999</v>
      </c>
      <c r="G708" s="122">
        <f t="shared" si="63"/>
        <v>0.25901523704981438</v>
      </c>
      <c r="H708" s="128">
        <f t="shared" si="64"/>
        <v>89193.968999999983</v>
      </c>
      <c r="I708" s="122">
        <f t="shared" si="65"/>
        <v>-0.16158669058994357</v>
      </c>
      <c r="J708" s="128">
        <f t="shared" si="66"/>
        <v>97.573928917153339</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v>
      </c>
      <c r="F709" s="128">
        <f t="shared" si="62"/>
        <v>65.927999999999983</v>
      </c>
      <c r="G709" s="122">
        <f t="shared" si="63"/>
        <v>0.32799999999999996</v>
      </c>
      <c r="H709" s="128">
        <f t="shared" si="64"/>
        <v>112949.42399999998</v>
      </c>
      <c r="I709" s="122">
        <f t="shared" si="65"/>
        <v>8.0291032298108481E-2</v>
      </c>
      <c r="J709" s="128">
        <f t="shared" si="66"/>
        <v>99.999999999999972</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0.24437313432835822</v>
      </c>
      <c r="F710" s="128">
        <f t="shared" si="62"/>
        <v>49.119</v>
      </c>
      <c r="G710" s="122">
        <f t="shared" si="63"/>
        <v>0.26271369621150081</v>
      </c>
      <c r="H710" s="128">
        <f t="shared" si="64"/>
        <v>90467.562999999995</v>
      </c>
      <c r="I710" s="122">
        <f t="shared" si="65"/>
        <v>-0.33313279108255672</v>
      </c>
      <c r="J710" s="128">
        <f t="shared" si="66"/>
        <v>93.018802541464268</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0.16014427860696515</v>
      </c>
      <c r="F711" s="128">
        <f t="shared" si="62"/>
        <v>32.188999999999993</v>
      </c>
      <c r="G711" s="122">
        <f t="shared" si="63"/>
        <v>0.17909578403870388</v>
      </c>
      <c r="H711" s="128">
        <f t="shared" si="64"/>
        <v>61673.065999999992</v>
      </c>
      <c r="I711" s="122">
        <f t="shared" si="65"/>
        <v>-0.43111901841285866</v>
      </c>
      <c r="J711" s="128">
        <f t="shared" si="66"/>
        <v>89.418229170797687</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0.13723383084577115</v>
      </c>
      <c r="F712" s="128">
        <f t="shared" si="62"/>
        <v>27.584000000000003</v>
      </c>
      <c r="G712" s="122">
        <f t="shared" si="63"/>
        <v>0.13890601350919685</v>
      </c>
      <c r="H712" s="128">
        <f t="shared" si="64"/>
        <v>47833.397000000012</v>
      </c>
      <c r="I712" s="122">
        <f t="shared" si="65"/>
        <v>-0.10519699761391203</v>
      </c>
      <c r="J712" s="128">
        <f t="shared" si="66"/>
        <v>98.796176910429452</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0.27129353233830844</v>
      </c>
      <c r="F713" s="128">
        <f t="shared" ref="F713:F776" si="68">SUMPRODUCT($K$2:$AI$2,$K713:$AI713)</f>
        <v>54.529999999999994</v>
      </c>
      <c r="G713" s="122">
        <f t="shared" ref="G713:G776" si="69">SUMPRODUCT($K$3:$AI$3,$K713:$AI713)/$J$3</f>
        <v>0.26167490518588216</v>
      </c>
      <c r="H713" s="128">
        <f t="shared" ref="H713:H776" si="70">SUMPRODUCT($K$3:$AI$3,$K713:$AI713)</f>
        <v>90109.847000000009</v>
      </c>
      <c r="I713" s="122">
        <f t="shared" ref="I713:I776" si="71">CORREL($K$4:$AI$4,$K713:$AI713)</f>
        <v>0.29758750828278185</v>
      </c>
      <c r="J713" s="128">
        <f t="shared" si="66"/>
        <v>103.6757927343448</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0.10129850746268655</v>
      </c>
      <c r="F714" s="128">
        <f t="shared" si="68"/>
        <v>20.360999999999997</v>
      </c>
      <c r="G714" s="122">
        <f t="shared" si="69"/>
        <v>0.13033759343473947</v>
      </c>
      <c r="H714" s="128">
        <f t="shared" si="70"/>
        <v>44882.793000000012</v>
      </c>
      <c r="I714" s="122">
        <f t="shared" si="71"/>
        <v>-0.38658657501464966</v>
      </c>
      <c r="J714" s="128">
        <f t="shared" ref="J714:J777" si="72">$E714/$G714*100</f>
        <v>77.720099622222278</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0.32461691542288551</v>
      </c>
      <c r="F715" s="128">
        <f t="shared" si="68"/>
        <v>65.24799999999999</v>
      </c>
      <c r="G715" s="122">
        <f t="shared" si="69"/>
        <v>0.32266527857636534</v>
      </c>
      <c r="H715" s="128">
        <f t="shared" si="70"/>
        <v>111112.37000000001</v>
      </c>
      <c r="I715" s="122">
        <f t="shared" si="71"/>
        <v>2.6015603673925306E-2</v>
      </c>
      <c r="J715" s="128">
        <f t="shared" si="72"/>
        <v>100.60484873213846</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0.1921194029850746</v>
      </c>
      <c r="F716" s="128">
        <f t="shared" si="68"/>
        <v>38.615999999999993</v>
      </c>
      <c r="G716" s="122">
        <f t="shared" si="69"/>
        <v>0.20440495356576585</v>
      </c>
      <c r="H716" s="128">
        <f t="shared" si="70"/>
        <v>70388.481</v>
      </c>
      <c r="I716" s="122">
        <f t="shared" si="71"/>
        <v>-0.36797699311768628</v>
      </c>
      <c r="J716" s="128">
        <f t="shared" si="72"/>
        <v>93.989602323048175</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0.27019402985074631</v>
      </c>
      <c r="F717" s="128">
        <f t="shared" si="68"/>
        <v>54.309000000000005</v>
      </c>
      <c r="G717" s="122">
        <f t="shared" si="69"/>
        <v>0.29489868392777285</v>
      </c>
      <c r="H717" s="128">
        <f t="shared" si="70"/>
        <v>101550.72100000001</v>
      </c>
      <c r="I717" s="122">
        <f t="shared" si="71"/>
        <v>-0.44878317254067374</v>
      </c>
      <c r="J717" s="128">
        <f t="shared" si="72"/>
        <v>91.622663842380106</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6.0781094527363189E-2</v>
      </c>
      <c r="F718" s="128">
        <f t="shared" si="68"/>
        <v>12.217000000000001</v>
      </c>
      <c r="G718" s="122">
        <f t="shared" si="69"/>
        <v>7.6902177385163098E-2</v>
      </c>
      <c r="H718" s="128">
        <f t="shared" si="70"/>
        <v>26481.879999999994</v>
      </c>
      <c r="I718" s="122">
        <f t="shared" si="71"/>
        <v>-0.51044201361301278</v>
      </c>
      <c r="J718" s="128">
        <f t="shared" si="72"/>
        <v>79.036896735631075</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7.8741293532338302E-2</v>
      </c>
      <c r="F719" s="128">
        <f t="shared" si="68"/>
        <v>15.826999999999998</v>
      </c>
      <c r="G719" s="122">
        <f t="shared" si="69"/>
        <v>8.5989235040277848E-2</v>
      </c>
      <c r="H719" s="128">
        <f t="shared" si="70"/>
        <v>29611.080999999998</v>
      </c>
      <c r="I719" s="122">
        <f t="shared" si="71"/>
        <v>-0.27189358813499054</v>
      </c>
      <c r="J719" s="128">
        <f t="shared" si="72"/>
        <v>91.571105959316228</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0.34583084577114426</v>
      </c>
      <c r="F720" s="128">
        <f t="shared" si="68"/>
        <v>69.512</v>
      </c>
      <c r="G720" s="122">
        <f t="shared" si="69"/>
        <v>0.33239118301302711</v>
      </c>
      <c r="H720" s="128">
        <f t="shared" si="70"/>
        <v>114461.56299999999</v>
      </c>
      <c r="I720" s="122">
        <f t="shared" si="71"/>
        <v>0.14861309685178867</v>
      </c>
      <c r="J720" s="128">
        <f t="shared" si="72"/>
        <v>104.04332709318298</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9.6278606965174138E-2</v>
      </c>
      <c r="F721" s="128">
        <f t="shared" si="68"/>
        <v>19.352</v>
      </c>
      <c r="G721" s="122">
        <f t="shared" si="69"/>
        <v>0.10871947508116554</v>
      </c>
      <c r="H721" s="128">
        <f t="shared" si="70"/>
        <v>37438.421000000002</v>
      </c>
      <c r="I721" s="122">
        <f t="shared" si="71"/>
        <v>-0.44723057808278111</v>
      </c>
      <c r="J721" s="128">
        <f t="shared" si="72"/>
        <v>88.556909324016189</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0.34593532338308458</v>
      </c>
      <c r="F722" s="128">
        <f t="shared" si="68"/>
        <v>69.533000000000001</v>
      </c>
      <c r="G722" s="122">
        <f t="shared" si="69"/>
        <v>0.34678180556281551</v>
      </c>
      <c r="H722" s="128">
        <f t="shared" si="70"/>
        <v>119417.08900000002</v>
      </c>
      <c r="I722" s="122">
        <f t="shared" si="71"/>
        <v>-7.5324179212785183E-2</v>
      </c>
      <c r="J722" s="128">
        <f t="shared" si="72"/>
        <v>99.755903520267694</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0.40485572139303494</v>
      </c>
      <c r="F723" s="128">
        <f t="shared" si="68"/>
        <v>81.376000000000019</v>
      </c>
      <c r="G723" s="122">
        <f t="shared" si="69"/>
        <v>0.40003551246086921</v>
      </c>
      <c r="H723" s="128">
        <f t="shared" si="70"/>
        <v>137755.429</v>
      </c>
      <c r="I723" s="122">
        <f t="shared" si="71"/>
        <v>0.21614187600441531</v>
      </c>
      <c r="J723" s="128">
        <f t="shared" si="72"/>
        <v>101.20494525661326</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0.17938805970149252</v>
      </c>
      <c r="F724" s="128">
        <f t="shared" si="68"/>
        <v>36.056999999999995</v>
      </c>
      <c r="G724" s="122">
        <f t="shared" si="69"/>
        <v>0.19531317117650818</v>
      </c>
      <c r="H724" s="128">
        <f t="shared" si="70"/>
        <v>67257.653000000006</v>
      </c>
      <c r="I724" s="122">
        <f t="shared" si="71"/>
        <v>-0.29975426441527248</v>
      </c>
      <c r="J724" s="128">
        <f t="shared" si="72"/>
        <v>91.846370944116302</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0.11913930348258706</v>
      </c>
      <c r="F725" s="128">
        <f t="shared" si="68"/>
        <v>23.946999999999999</v>
      </c>
      <c r="G725" s="122">
        <f t="shared" si="69"/>
        <v>0.11846041329081942</v>
      </c>
      <c r="H725" s="128">
        <f t="shared" si="70"/>
        <v>40792.790999999997</v>
      </c>
      <c r="I725" s="122">
        <f t="shared" si="71"/>
        <v>-4.0017700700557102E-2</v>
      </c>
      <c r="J725" s="128">
        <f t="shared" si="72"/>
        <v>100.57309456628431</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5.617412935323382E-2</v>
      </c>
      <c r="F726" s="128">
        <f t="shared" si="68"/>
        <v>11.290999999999999</v>
      </c>
      <c r="G726" s="122">
        <f t="shared" si="69"/>
        <v>6.4378611793540458E-2</v>
      </c>
      <c r="H726" s="128">
        <f t="shared" si="70"/>
        <v>22169.290000000005</v>
      </c>
      <c r="I726" s="122">
        <f t="shared" si="71"/>
        <v>-0.29471692555471474</v>
      </c>
      <c r="J726" s="128">
        <f t="shared" si="72"/>
        <v>87.255887923433221</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0.25143283582089548</v>
      </c>
      <c r="F727" s="128">
        <f t="shared" si="68"/>
        <v>50.537999999999997</v>
      </c>
      <c r="G727" s="122">
        <f t="shared" si="69"/>
        <v>0.249816336487028</v>
      </c>
      <c r="H727" s="128">
        <f t="shared" si="70"/>
        <v>86026.253999999986</v>
      </c>
      <c r="I727" s="122">
        <f t="shared" si="71"/>
        <v>0.10850528251456519</v>
      </c>
      <c r="J727" s="128">
        <f t="shared" si="72"/>
        <v>100.64707510989837</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0.115044776119403</v>
      </c>
      <c r="F728" s="128">
        <f t="shared" si="68"/>
        <v>23.124000000000002</v>
      </c>
      <c r="G728" s="122">
        <f t="shared" si="69"/>
        <v>0.14509936461473236</v>
      </c>
      <c r="H728" s="128">
        <f t="shared" si="70"/>
        <v>49966.127000000008</v>
      </c>
      <c r="I728" s="122">
        <f t="shared" si="71"/>
        <v>-0.59924142509711908</v>
      </c>
      <c r="J728" s="128">
        <f t="shared" si="72"/>
        <v>79.286891727520484</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0.16889054726368161</v>
      </c>
      <c r="F729" s="128">
        <f t="shared" si="68"/>
        <v>33.947000000000003</v>
      </c>
      <c r="G729" s="122">
        <f t="shared" si="69"/>
        <v>0.18565456879178069</v>
      </c>
      <c r="H729" s="128">
        <f t="shared" si="70"/>
        <v>63931.636000000013</v>
      </c>
      <c r="I729" s="122">
        <f t="shared" si="71"/>
        <v>-0.36517923769517491</v>
      </c>
      <c r="J729" s="128">
        <f t="shared" si="72"/>
        <v>90.970315658161567</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0.32994527363184073</v>
      </c>
      <c r="F730" s="128">
        <f t="shared" si="68"/>
        <v>66.318999999999988</v>
      </c>
      <c r="G730" s="122">
        <f t="shared" si="69"/>
        <v>0.33010140609481986</v>
      </c>
      <c r="H730" s="128">
        <f t="shared" si="70"/>
        <v>113673.05999999998</v>
      </c>
      <c r="I730" s="122">
        <f t="shared" si="71"/>
        <v>4.1554690209500138E-2</v>
      </c>
      <c r="J730" s="128">
        <f t="shared" si="72"/>
        <v>99.952701666791967</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0.14858208955223881</v>
      </c>
      <c r="F731" s="128">
        <f t="shared" si="68"/>
        <v>29.865000000000002</v>
      </c>
      <c r="G731" s="122">
        <f t="shared" si="69"/>
        <v>0.15976067929306126</v>
      </c>
      <c r="H731" s="128">
        <f t="shared" si="70"/>
        <v>55014.867999999988</v>
      </c>
      <c r="I731" s="122">
        <f t="shared" si="71"/>
        <v>-0.24684092504755631</v>
      </c>
      <c r="J731" s="128">
        <f t="shared" si="72"/>
        <v>93.002915491917321</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0.11159203980099501</v>
      </c>
      <c r="F732" s="128">
        <f t="shared" si="68"/>
        <v>22.429999999999996</v>
      </c>
      <c r="G732" s="122">
        <f t="shared" si="69"/>
        <v>0.12491124353144115</v>
      </c>
      <c r="H732" s="128">
        <f t="shared" si="70"/>
        <v>43014.186000000009</v>
      </c>
      <c r="I732" s="122">
        <f t="shared" si="71"/>
        <v>-0.29038305001385145</v>
      </c>
      <c r="J732" s="128">
        <f t="shared" si="72"/>
        <v>89.337065780556742</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6.4815920398009944E-2</v>
      </c>
      <c r="F733" s="128">
        <f t="shared" si="68"/>
        <v>13.027999999999999</v>
      </c>
      <c r="G733" s="122">
        <f t="shared" si="69"/>
        <v>8.393962678375412E-2</v>
      </c>
      <c r="H733" s="128">
        <f t="shared" si="70"/>
        <v>28905.281999999999</v>
      </c>
      <c r="I733" s="122">
        <f t="shared" si="71"/>
        <v>-0.35943978233063345</v>
      </c>
      <c r="J733" s="128">
        <f t="shared" si="72"/>
        <v>77.21730829824773</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0.28541293532338308</v>
      </c>
      <c r="F734" s="128">
        <f t="shared" si="68"/>
        <v>57.367999999999995</v>
      </c>
      <c r="G734" s="122">
        <f t="shared" si="69"/>
        <v>0.28311022830891108</v>
      </c>
      <c r="H734" s="128">
        <f t="shared" si="70"/>
        <v>97491.272000000012</v>
      </c>
      <c r="I734" s="122">
        <f t="shared" si="71"/>
        <v>0.14105754660683364</v>
      </c>
      <c r="J734" s="128">
        <f t="shared" si="72"/>
        <v>100.8133605868734</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0.10940298507462685</v>
      </c>
      <c r="F735" s="128">
        <f t="shared" si="68"/>
        <v>21.99</v>
      </c>
      <c r="G735" s="122">
        <f t="shared" si="69"/>
        <v>0.13266585936728637</v>
      </c>
      <c r="H735" s="128">
        <f t="shared" si="70"/>
        <v>45684.549999999996</v>
      </c>
      <c r="I735" s="122">
        <f t="shared" si="71"/>
        <v>-0.49573124104547395</v>
      </c>
      <c r="J735" s="128">
        <f t="shared" si="72"/>
        <v>82.46506342807001</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0.15768656716417911</v>
      </c>
      <c r="F736" s="128">
        <f t="shared" si="68"/>
        <v>31.695000000000004</v>
      </c>
      <c r="G736" s="122">
        <f t="shared" si="69"/>
        <v>0.15792262122558501</v>
      </c>
      <c r="H736" s="128">
        <f t="shared" si="70"/>
        <v>54381.918000000005</v>
      </c>
      <c r="I736" s="122">
        <f t="shared" si="71"/>
        <v>-0.11115606385795215</v>
      </c>
      <c r="J736" s="128">
        <f t="shared" si="72"/>
        <v>99.850525491804802</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0.3354179104477612</v>
      </c>
      <c r="F737" s="128">
        <f t="shared" si="68"/>
        <v>67.418999999999997</v>
      </c>
      <c r="G737" s="122">
        <f t="shared" si="69"/>
        <v>0.34068084377305013</v>
      </c>
      <c r="H737" s="128">
        <f t="shared" si="70"/>
        <v>117316.174</v>
      </c>
      <c r="I737" s="122">
        <f t="shared" si="71"/>
        <v>-0.37011963993007696</v>
      </c>
      <c r="J737" s="128">
        <f t="shared" si="72"/>
        <v>98.455171923668559</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0.12110945273631843</v>
      </c>
      <c r="F738" s="128">
        <f t="shared" si="68"/>
        <v>24.343000000000004</v>
      </c>
      <c r="G738" s="122">
        <f t="shared" si="69"/>
        <v>0.13522699051568426</v>
      </c>
      <c r="H738" s="128">
        <f t="shared" si="70"/>
        <v>46566.495999999999</v>
      </c>
      <c r="I738" s="122">
        <f t="shared" si="71"/>
        <v>-0.35283012247767215</v>
      </c>
      <c r="J738" s="128">
        <f t="shared" si="72"/>
        <v>89.560118342108325</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0.15663184079601991</v>
      </c>
      <c r="F739" s="128">
        <f t="shared" si="68"/>
        <v>31.483000000000001</v>
      </c>
      <c r="G739" s="122">
        <f t="shared" si="69"/>
        <v>0.15750277908455737</v>
      </c>
      <c r="H739" s="128">
        <f t="shared" si="70"/>
        <v>54237.342000000004</v>
      </c>
      <c r="I739" s="122">
        <f t="shared" si="71"/>
        <v>-5.8487856624366417E-2</v>
      </c>
      <c r="J739" s="128">
        <f t="shared" si="72"/>
        <v>99.447033065956319</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9.0034825870646762E-2</v>
      </c>
      <c r="F740" s="128">
        <f t="shared" si="68"/>
        <v>18.096999999999998</v>
      </c>
      <c r="G740" s="122">
        <f t="shared" si="69"/>
        <v>0.10502448614523258</v>
      </c>
      <c r="H740" s="128">
        <f t="shared" si="70"/>
        <v>36166.021999999997</v>
      </c>
      <c r="I740" s="122">
        <f t="shared" si="71"/>
        <v>-0.42416192764914473</v>
      </c>
      <c r="J740" s="128">
        <f t="shared" si="72"/>
        <v>85.727461447554774</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0.24548258706467666</v>
      </c>
      <c r="F741" s="128">
        <f t="shared" si="68"/>
        <v>49.342000000000006</v>
      </c>
      <c r="G741" s="122">
        <f t="shared" si="69"/>
        <v>0.24550224766086448</v>
      </c>
      <c r="H741" s="128">
        <f t="shared" si="70"/>
        <v>84540.662999999971</v>
      </c>
      <c r="I741" s="122">
        <f t="shared" si="71"/>
        <v>3.3086145569181185E-3</v>
      </c>
      <c r="J741" s="128">
        <f t="shared" si="72"/>
        <v>99.991991683833788</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0.10130845771144278</v>
      </c>
      <c r="F742" s="128">
        <f t="shared" si="68"/>
        <v>20.363</v>
      </c>
      <c r="G742" s="122">
        <f t="shared" si="69"/>
        <v>0.12313273105314818</v>
      </c>
      <c r="H742" s="128">
        <f t="shared" si="70"/>
        <v>42401.741000000002</v>
      </c>
      <c r="I742" s="122">
        <f t="shared" si="71"/>
        <v>-0.41801367226217945</v>
      </c>
      <c r="J742" s="128">
        <f t="shared" si="72"/>
        <v>82.275814760995345</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0.16629850746268657</v>
      </c>
      <c r="F743" s="128">
        <f t="shared" si="68"/>
        <v>33.426000000000002</v>
      </c>
      <c r="G743" s="122">
        <f t="shared" si="69"/>
        <v>0.16365345948112139</v>
      </c>
      <c r="H743" s="128">
        <f t="shared" si="70"/>
        <v>56355.377999999997</v>
      </c>
      <c r="I743" s="122">
        <f t="shared" si="71"/>
        <v>1.8897618778362518E-2</v>
      </c>
      <c r="J743" s="128">
        <f t="shared" si="72"/>
        <v>101.61624935394067</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0.25399502487562187</v>
      </c>
      <c r="F744" s="128">
        <f t="shared" si="68"/>
        <v>51.052999999999997</v>
      </c>
      <c r="G744" s="122">
        <f t="shared" si="69"/>
        <v>0.25539419150999837</v>
      </c>
      <c r="H744" s="128">
        <f t="shared" si="70"/>
        <v>87947.033000000025</v>
      </c>
      <c r="I744" s="122">
        <f t="shared" si="71"/>
        <v>-0.11165955313898834</v>
      </c>
      <c r="J744" s="128">
        <f t="shared" si="72"/>
        <v>99.452154089290744</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0.10953731343283582</v>
      </c>
      <c r="F745" s="128">
        <f t="shared" si="68"/>
        <v>22.016999999999999</v>
      </c>
      <c r="G745" s="122">
        <f t="shared" si="69"/>
        <v>0.11397156738045872</v>
      </c>
      <c r="H745" s="128">
        <f t="shared" si="70"/>
        <v>39247.021000000001</v>
      </c>
      <c r="I745" s="122">
        <f t="shared" si="71"/>
        <v>-0.25877887498631108</v>
      </c>
      <c r="J745" s="128">
        <f t="shared" si="72"/>
        <v>96.109333187618176</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6.0870646766169163E-2</v>
      </c>
      <c r="F746" s="128">
        <f t="shared" si="68"/>
        <v>12.235000000000001</v>
      </c>
      <c r="G746" s="122">
        <f t="shared" si="69"/>
        <v>7.5809506385796185E-2</v>
      </c>
      <c r="H746" s="128">
        <f t="shared" si="70"/>
        <v>26105.61</v>
      </c>
      <c r="I746" s="122">
        <f t="shared" si="71"/>
        <v>-0.38422374362785622</v>
      </c>
      <c r="J746" s="128">
        <f t="shared" si="72"/>
        <v>80.294213309340321</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4.6651741293532334E-2</v>
      </c>
      <c r="F747" s="128">
        <f t="shared" si="68"/>
        <v>9.3769999999999989</v>
      </c>
      <c r="G747" s="122">
        <f t="shared" si="69"/>
        <v>6.6339382270776348E-2</v>
      </c>
      <c r="H747" s="128">
        <f t="shared" si="70"/>
        <v>22844.496999999999</v>
      </c>
      <c r="I747" s="122">
        <f t="shared" si="71"/>
        <v>-0.43367463640971643</v>
      </c>
      <c r="J747" s="128">
        <f t="shared" si="72"/>
        <v>70.322845490352464</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0.31505472636815923</v>
      </c>
      <c r="F748" s="128">
        <f t="shared" si="68"/>
        <v>63.326000000000001</v>
      </c>
      <c r="G748" s="122">
        <f t="shared" si="69"/>
        <v>0.31187081757937957</v>
      </c>
      <c r="H748" s="128">
        <f t="shared" si="70"/>
        <v>107395.211</v>
      </c>
      <c r="I748" s="122">
        <f t="shared" si="71"/>
        <v>0.15409711533032558</v>
      </c>
      <c r="J748" s="128">
        <f t="shared" si="72"/>
        <v>101.02090628853702</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0.12864676616915421</v>
      </c>
      <c r="F749" s="128">
        <f t="shared" si="68"/>
        <v>25.857999999999997</v>
      </c>
      <c r="G749" s="122">
        <f t="shared" si="69"/>
        <v>0.14079967069154778</v>
      </c>
      <c r="H749" s="128">
        <f t="shared" si="70"/>
        <v>48485.493000000009</v>
      </c>
      <c r="I749" s="122">
        <f t="shared" si="71"/>
        <v>-0.25749098887758054</v>
      </c>
      <c r="J749" s="128">
        <f t="shared" si="72"/>
        <v>91.368655578025354</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0.3649800995024875</v>
      </c>
      <c r="F750" s="128">
        <f t="shared" si="68"/>
        <v>73.36099999999999</v>
      </c>
      <c r="G750" s="122">
        <f t="shared" si="69"/>
        <v>0.3586770279766987</v>
      </c>
      <c r="H750" s="128">
        <f t="shared" si="70"/>
        <v>123513.304</v>
      </c>
      <c r="I750" s="122">
        <f t="shared" si="71"/>
        <v>0.20969082709864995</v>
      </c>
      <c r="J750" s="128">
        <f t="shared" si="72"/>
        <v>101.75731118364186</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0.36999999999999988</v>
      </c>
      <c r="F751" s="128">
        <f t="shared" si="68"/>
        <v>74.369999999999976</v>
      </c>
      <c r="G751" s="122">
        <f t="shared" si="69"/>
        <v>0.36997343171931535</v>
      </c>
      <c r="H751" s="128">
        <f t="shared" si="70"/>
        <v>127403.31099999999</v>
      </c>
      <c r="I751" s="122">
        <f t="shared" si="71"/>
        <v>0.10037024442816291</v>
      </c>
      <c r="J751" s="128">
        <f t="shared" si="72"/>
        <v>100.00718113205079</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0.19851741293532338</v>
      </c>
      <c r="F752" s="128">
        <f t="shared" si="68"/>
        <v>39.902000000000001</v>
      </c>
      <c r="G752" s="122">
        <f t="shared" si="69"/>
        <v>0.20203560538741661</v>
      </c>
      <c r="H752" s="128">
        <f t="shared" si="70"/>
        <v>69572.577000000005</v>
      </c>
      <c r="I752" s="122">
        <f t="shared" si="71"/>
        <v>-9.5564281785974634E-2</v>
      </c>
      <c r="J752" s="128">
        <f t="shared" si="72"/>
        <v>98.258627510063462</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0.14647761194029851</v>
      </c>
      <c r="F753" s="128">
        <f t="shared" si="68"/>
        <v>29.442000000000004</v>
      </c>
      <c r="G753" s="122">
        <f t="shared" si="69"/>
        <v>0.13717821279017764</v>
      </c>
      <c r="H753" s="128">
        <f t="shared" si="70"/>
        <v>47238.414999999994</v>
      </c>
      <c r="I753" s="122">
        <f t="shared" si="71"/>
        <v>0.41361399339641153</v>
      </c>
      <c r="J753" s="128">
        <f t="shared" si="72"/>
        <v>106.77906422672592</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6.3502487562189056E-2</v>
      </c>
      <c r="F754" s="128">
        <f t="shared" si="68"/>
        <v>12.763999999999999</v>
      </c>
      <c r="G754" s="122">
        <f t="shared" si="69"/>
        <v>7.4226403916853992E-2</v>
      </c>
      <c r="H754" s="128">
        <f t="shared" si="70"/>
        <v>25560.456000000006</v>
      </c>
      <c r="I754" s="122">
        <f t="shared" si="71"/>
        <v>-0.43267347730277317</v>
      </c>
      <c r="J754" s="128">
        <f t="shared" si="72"/>
        <v>85.55242368109667</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0.29077611940298509</v>
      </c>
      <c r="F755" s="128">
        <f t="shared" si="68"/>
        <v>58.445999999999998</v>
      </c>
      <c r="G755" s="122">
        <f t="shared" si="69"/>
        <v>0.2921212168731378</v>
      </c>
      <c r="H755" s="128">
        <f t="shared" si="70"/>
        <v>100594.27799999999</v>
      </c>
      <c r="I755" s="122">
        <f t="shared" si="71"/>
        <v>-0.11336094270631196</v>
      </c>
      <c r="J755" s="128">
        <f t="shared" si="72"/>
        <v>99.539541329948364</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0.17462189054726365</v>
      </c>
      <c r="F756" s="128">
        <f t="shared" si="68"/>
        <v>35.098999999999997</v>
      </c>
      <c r="G756" s="122">
        <f t="shared" si="69"/>
        <v>0.19378257511078587</v>
      </c>
      <c r="H756" s="128">
        <f t="shared" si="70"/>
        <v>66730.58</v>
      </c>
      <c r="I756" s="122">
        <f t="shared" si="71"/>
        <v>-0.35998904880539689</v>
      </c>
      <c r="J756" s="128">
        <f t="shared" si="72"/>
        <v>90.112276837807528</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0.25383084577114423</v>
      </c>
      <c r="F757" s="128">
        <f t="shared" si="68"/>
        <v>51.019999999999996</v>
      </c>
      <c r="G757" s="122">
        <f t="shared" si="69"/>
        <v>0.26261995655683912</v>
      </c>
      <c r="H757" s="128">
        <f t="shared" si="70"/>
        <v>90435.28300000001</v>
      </c>
      <c r="I757" s="122">
        <f t="shared" si="71"/>
        <v>-0.19882393063148576</v>
      </c>
      <c r="J757" s="128">
        <f t="shared" si="72"/>
        <v>96.653296687377733</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0.28849253731343283</v>
      </c>
      <c r="F758" s="128">
        <f t="shared" si="68"/>
        <v>57.986999999999995</v>
      </c>
      <c r="G758" s="122">
        <f t="shared" si="69"/>
        <v>0.28706151737436036</v>
      </c>
      <c r="H758" s="128">
        <f t="shared" si="70"/>
        <v>98851.93</v>
      </c>
      <c r="I758" s="122">
        <f t="shared" si="71"/>
        <v>-5.7676822894574417E-2</v>
      </c>
      <c r="J758" s="128">
        <f t="shared" si="72"/>
        <v>100.49850636621775</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0.18744278606965173</v>
      </c>
      <c r="F759" s="128">
        <f t="shared" si="68"/>
        <v>37.675999999999995</v>
      </c>
      <c r="G759" s="122">
        <f t="shared" si="69"/>
        <v>0.19035216838290381</v>
      </c>
      <c r="H759" s="128">
        <f t="shared" si="70"/>
        <v>65549.291999999987</v>
      </c>
      <c r="I759" s="122">
        <f t="shared" si="71"/>
        <v>-0.11313319389599601</v>
      </c>
      <c r="J759" s="128">
        <f t="shared" si="72"/>
        <v>98.471579106259668</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0.12388557213930346</v>
      </c>
      <c r="F760" s="128">
        <f t="shared" si="68"/>
        <v>24.900999999999996</v>
      </c>
      <c r="G760" s="122">
        <f t="shared" si="69"/>
        <v>0.12405006708135138</v>
      </c>
      <c r="H760" s="128">
        <f t="shared" si="70"/>
        <v>42717.633000000002</v>
      </c>
      <c r="I760" s="122">
        <f t="shared" si="71"/>
        <v>-9.6275886070006922E-2</v>
      </c>
      <c r="J760" s="128">
        <f t="shared" si="72"/>
        <v>99.867396329628704</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7.465671641791044E-2</v>
      </c>
      <c r="F761" s="128">
        <f t="shared" si="68"/>
        <v>15.005999999999998</v>
      </c>
      <c r="G761" s="122">
        <f t="shared" si="69"/>
        <v>8.3479776860128127E-2</v>
      </c>
      <c r="H761" s="128">
        <f t="shared" si="70"/>
        <v>28746.929000000004</v>
      </c>
      <c r="I761" s="122">
        <f t="shared" si="71"/>
        <v>-0.45281279656920165</v>
      </c>
      <c r="J761" s="128">
        <f t="shared" si="72"/>
        <v>89.430900783310804</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0.332592039800995</v>
      </c>
      <c r="F762" s="128">
        <f t="shared" si="68"/>
        <v>66.850999999999999</v>
      </c>
      <c r="G762" s="122">
        <f t="shared" si="69"/>
        <v>0.33017960959234283</v>
      </c>
      <c r="H762" s="128">
        <f t="shared" si="70"/>
        <v>113699.98999999999</v>
      </c>
      <c r="I762" s="122">
        <f t="shared" si="71"/>
        <v>-1.3559411922281848E-2</v>
      </c>
      <c r="J762" s="128">
        <f t="shared" si="72"/>
        <v>100.73064178967037</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0.13510945273631841</v>
      </c>
      <c r="F763" s="128">
        <f t="shared" si="68"/>
        <v>27.157</v>
      </c>
      <c r="G763" s="122">
        <f t="shared" si="69"/>
        <v>0.15290134395019137</v>
      </c>
      <c r="H763" s="128">
        <f t="shared" si="70"/>
        <v>52652.800999999999</v>
      </c>
      <c r="I763" s="122">
        <f t="shared" si="71"/>
        <v>-0.31046999832031874</v>
      </c>
      <c r="J763" s="128">
        <f t="shared" si="72"/>
        <v>88.363809791188771</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0.20190049751243777</v>
      </c>
      <c r="F764" s="128">
        <f t="shared" si="68"/>
        <v>40.581999999999994</v>
      </c>
      <c r="G764" s="122">
        <f t="shared" si="69"/>
        <v>0.21602269440524099</v>
      </c>
      <c r="H764" s="128">
        <f t="shared" si="70"/>
        <v>74389.142999999982</v>
      </c>
      <c r="I764" s="122">
        <f t="shared" si="71"/>
        <v>-0.25985390095069943</v>
      </c>
      <c r="J764" s="128">
        <f t="shared" si="72"/>
        <v>93.462632742506614</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0.31360199004975126</v>
      </c>
      <c r="F765" s="128">
        <f t="shared" si="68"/>
        <v>63.033999999999999</v>
      </c>
      <c r="G765" s="122">
        <f t="shared" si="69"/>
        <v>0.32671957962353132</v>
      </c>
      <c r="H765" s="128">
        <f t="shared" si="70"/>
        <v>112508.50099999999</v>
      </c>
      <c r="I765" s="122">
        <f t="shared" si="71"/>
        <v>-0.47387819864570235</v>
      </c>
      <c r="J765" s="128">
        <f t="shared" si="72"/>
        <v>95.985061688407214</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0.15614427860696517</v>
      </c>
      <c r="F766" s="128">
        <f t="shared" si="68"/>
        <v>31.385000000000002</v>
      </c>
      <c r="G766" s="122">
        <f t="shared" si="69"/>
        <v>0.16646938941450468</v>
      </c>
      <c r="H766" s="128">
        <f t="shared" si="70"/>
        <v>57325.065999999999</v>
      </c>
      <c r="I766" s="122">
        <f t="shared" si="71"/>
        <v>-0.20464201039628827</v>
      </c>
      <c r="J766" s="128">
        <f t="shared" si="72"/>
        <v>93.797591951376575</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0.19300497512437814</v>
      </c>
      <c r="F767" s="128">
        <f t="shared" si="68"/>
        <v>38.794000000000004</v>
      </c>
      <c r="G767" s="122">
        <f t="shared" si="69"/>
        <v>0.19341597407349329</v>
      </c>
      <c r="H767" s="128">
        <f t="shared" si="70"/>
        <v>66604.338000000003</v>
      </c>
      <c r="I767" s="122">
        <f t="shared" si="71"/>
        <v>-1.0958793155273983E-2</v>
      </c>
      <c r="J767" s="128">
        <f t="shared" si="72"/>
        <v>99.78750516802765</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8.490049751243782E-2</v>
      </c>
      <c r="F768" s="128">
        <f t="shared" si="68"/>
        <v>17.065000000000001</v>
      </c>
      <c r="G768" s="122">
        <f t="shared" si="69"/>
        <v>8.8614203822765844E-2</v>
      </c>
      <c r="H768" s="128">
        <f t="shared" si="70"/>
        <v>30515.01</v>
      </c>
      <c r="I768" s="122">
        <f t="shared" si="71"/>
        <v>-0.12653106070819531</v>
      </c>
      <c r="J768" s="128">
        <f t="shared" si="72"/>
        <v>95.809129744306361</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0.30638805970149247</v>
      </c>
      <c r="F769" s="128">
        <f t="shared" si="68"/>
        <v>61.583999999999989</v>
      </c>
      <c r="G769" s="122">
        <f t="shared" si="69"/>
        <v>0.31057015954326606</v>
      </c>
      <c r="H769" s="128">
        <f t="shared" si="70"/>
        <v>106947.319</v>
      </c>
      <c r="I769" s="122">
        <f t="shared" si="71"/>
        <v>-0.1239395758577878</v>
      </c>
      <c r="J769" s="128">
        <f t="shared" si="72"/>
        <v>98.653412211938232</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0.11844776119402983</v>
      </c>
      <c r="F770" s="128">
        <f t="shared" si="68"/>
        <v>23.807999999999996</v>
      </c>
      <c r="G770" s="122">
        <f t="shared" si="69"/>
        <v>0.14265029417060157</v>
      </c>
      <c r="H770" s="128">
        <f t="shared" si="70"/>
        <v>49122.770000000011</v>
      </c>
      <c r="I770" s="122">
        <f t="shared" si="71"/>
        <v>-0.59572968799011372</v>
      </c>
      <c r="J770" s="128">
        <f t="shared" si="72"/>
        <v>83.033660661346488</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0.20396517412935322</v>
      </c>
      <c r="F771" s="128">
        <f t="shared" si="68"/>
        <v>40.997</v>
      </c>
      <c r="G771" s="122">
        <f t="shared" si="69"/>
        <v>0.22431416432898318</v>
      </c>
      <c r="H771" s="128">
        <f t="shared" si="70"/>
        <v>77244.376999999993</v>
      </c>
      <c r="I771" s="122">
        <f t="shared" si="71"/>
        <v>-0.3262758089511516</v>
      </c>
      <c r="J771" s="128">
        <f t="shared" si="72"/>
        <v>90.928352536050397</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0.22872636815920397</v>
      </c>
      <c r="F772" s="128">
        <f t="shared" si="68"/>
        <v>45.973999999999997</v>
      </c>
      <c r="G772" s="122">
        <f t="shared" si="69"/>
        <v>0.23077428432038752</v>
      </c>
      <c r="H772" s="128">
        <f t="shared" si="70"/>
        <v>79468.971000000005</v>
      </c>
      <c r="I772" s="122">
        <f t="shared" si="71"/>
        <v>-0.15079729863556937</v>
      </c>
      <c r="J772" s="128">
        <f t="shared" si="72"/>
        <v>99.112589096651519</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0.11949253731343286</v>
      </c>
      <c r="F773" s="128">
        <f t="shared" si="68"/>
        <v>24.018000000000004</v>
      </c>
      <c r="G773" s="122">
        <f t="shared" si="69"/>
        <v>0.13210848012823864</v>
      </c>
      <c r="H773" s="128">
        <f t="shared" si="70"/>
        <v>45492.612000000001</v>
      </c>
      <c r="I773" s="122">
        <f t="shared" si="71"/>
        <v>-0.38944491933849895</v>
      </c>
      <c r="J773" s="128">
        <f t="shared" si="72"/>
        <v>90.450315678025063</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7.7915422885572141E-2</v>
      </c>
      <c r="F774" s="128">
        <f t="shared" si="68"/>
        <v>15.661</v>
      </c>
      <c r="G774" s="122">
        <f t="shared" si="69"/>
        <v>8.2399049826053117E-2</v>
      </c>
      <c r="H774" s="128">
        <f t="shared" si="70"/>
        <v>28374.772000000001</v>
      </c>
      <c r="I774" s="122">
        <f t="shared" si="71"/>
        <v>-0.2744706070528487</v>
      </c>
      <c r="J774" s="128">
        <f t="shared" si="72"/>
        <v>94.558642423734199</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5.9825870646766179E-2</v>
      </c>
      <c r="F775" s="128">
        <f t="shared" si="68"/>
        <v>12.025000000000002</v>
      </c>
      <c r="G775" s="122">
        <f t="shared" si="69"/>
        <v>6.7763051823973894E-2</v>
      </c>
      <c r="H775" s="128">
        <f t="shared" si="70"/>
        <v>23334.749</v>
      </c>
      <c r="I775" s="122">
        <f t="shared" si="71"/>
        <v>-0.28433271466684262</v>
      </c>
      <c r="J775" s="128">
        <f t="shared" si="72"/>
        <v>88.286859927994527</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0.42901492537313435</v>
      </c>
      <c r="F776" s="128">
        <f t="shared" si="68"/>
        <v>86.231999999999999</v>
      </c>
      <c r="G776" s="122">
        <f t="shared" si="69"/>
        <v>0.41912293311030968</v>
      </c>
      <c r="H776" s="128">
        <f t="shared" si="70"/>
        <v>144328.33500000002</v>
      </c>
      <c r="I776" s="122">
        <f t="shared" si="71"/>
        <v>0.37213410400489044</v>
      </c>
      <c r="J776" s="128">
        <f t="shared" si="72"/>
        <v>102.36016487797895</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0.16841293532338311</v>
      </c>
      <c r="F777" s="128">
        <f t="shared" ref="F777:F803" si="74">SUMPRODUCT($K$2:$AI$2,$K777:$AI777)</f>
        <v>33.851000000000006</v>
      </c>
      <c r="G777" s="122">
        <f t="shared" ref="G777:G803" si="75">SUMPRODUCT($K$3:$AI$3,$K777:$AI777)/$J$3</f>
        <v>0.19465673223796168</v>
      </c>
      <c r="H777" s="128">
        <f t="shared" ref="H777:H803" si="76">SUMPRODUCT($K$3:$AI$3,$K777:$AI777)</f>
        <v>67031.603000000003</v>
      </c>
      <c r="I777" s="122">
        <f t="shared" ref="I777:I803" si="77">CORREL($K$4:$AI$4,$K777:$AI777)</f>
        <v>-0.45352699673851837</v>
      </c>
      <c r="J777" s="128">
        <f t="shared" si="72"/>
        <v>86.517909443534506</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0.40108457711442791</v>
      </c>
      <c r="F778" s="128">
        <f t="shared" si="74"/>
        <v>80.618000000000009</v>
      </c>
      <c r="G778" s="122">
        <f t="shared" si="75"/>
        <v>0.39943902276119625</v>
      </c>
      <c r="H778" s="128">
        <f t="shared" si="76"/>
        <v>137550.02300000002</v>
      </c>
      <c r="I778" s="122">
        <f t="shared" si="77"/>
        <v>1.5636471315162204E-2</v>
      </c>
      <c r="J778" s="128">
        <f t="shared" ref="J778:J803" si="78">$E778/$G778*100</f>
        <v>100.4119663476684</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0.4618955223880597</v>
      </c>
      <c r="F779" s="128">
        <f t="shared" si="74"/>
        <v>92.840999999999994</v>
      </c>
      <c r="G779" s="122">
        <f t="shared" si="75"/>
        <v>0.46212393787860301</v>
      </c>
      <c r="H779" s="128">
        <f t="shared" si="76"/>
        <v>159136.07499999998</v>
      </c>
      <c r="I779" s="122">
        <f t="shared" si="77"/>
        <v>-5.8682927440884911E-3</v>
      </c>
      <c r="J779" s="128">
        <f t="shared" si="78"/>
        <v>99.95057267719308</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0.36907462686567161</v>
      </c>
      <c r="F780" s="128">
        <f t="shared" si="74"/>
        <v>74.183999999999997</v>
      </c>
      <c r="G780" s="122">
        <f t="shared" si="75"/>
        <v>0.38344459254612928</v>
      </c>
      <c r="H780" s="128">
        <f t="shared" si="76"/>
        <v>132042.21299999999</v>
      </c>
      <c r="I780" s="122">
        <f t="shared" si="77"/>
        <v>-0.24176368650100968</v>
      </c>
      <c r="J780" s="128">
        <f t="shared" si="78"/>
        <v>96.252401009220407</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0.15658208955223879</v>
      </c>
      <c r="F781" s="128">
        <f t="shared" si="74"/>
        <v>31.472999999999995</v>
      </c>
      <c r="G781" s="122">
        <f t="shared" si="75"/>
        <v>0.16460955459144261</v>
      </c>
      <c r="H781" s="128">
        <f t="shared" si="76"/>
        <v>56684.616999999991</v>
      </c>
      <c r="I781" s="122">
        <f t="shared" si="77"/>
        <v>-0.23788082622367018</v>
      </c>
      <c r="J781" s="128">
        <f t="shared" si="78"/>
        <v>95.123329833965101</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9.7676616915422884E-2</v>
      </c>
      <c r="F782" s="128">
        <f t="shared" si="74"/>
        <v>19.632999999999999</v>
      </c>
      <c r="G782" s="122">
        <f t="shared" si="75"/>
        <v>0.11289886687691299</v>
      </c>
      <c r="H782" s="128">
        <f t="shared" si="76"/>
        <v>38877.628000000004</v>
      </c>
      <c r="I782" s="122">
        <f t="shared" si="77"/>
        <v>-0.29077038279948131</v>
      </c>
      <c r="J782" s="128">
        <f t="shared" si="78"/>
        <v>86.516915198018751</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0.39475621890547263</v>
      </c>
      <c r="F783" s="128">
        <f t="shared" si="74"/>
        <v>79.346000000000004</v>
      </c>
      <c r="G783" s="122">
        <f t="shared" si="75"/>
        <v>0.38827859669297654</v>
      </c>
      <c r="H783" s="128">
        <f t="shared" si="76"/>
        <v>133706.84100000001</v>
      </c>
      <c r="I783" s="122">
        <f t="shared" si="77"/>
        <v>0.28391798603732238</v>
      </c>
      <c r="J783" s="128">
        <f t="shared" si="78"/>
        <v>101.6682923724529</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0.24646766169154233</v>
      </c>
      <c r="F784" s="128">
        <f t="shared" si="74"/>
        <v>49.540000000000006</v>
      </c>
      <c r="G784" s="122">
        <f t="shared" si="75"/>
        <v>0.25858963055889511</v>
      </c>
      <c r="H784" s="128">
        <f t="shared" si="76"/>
        <v>89047.40800000001</v>
      </c>
      <c r="I784" s="122">
        <f t="shared" si="77"/>
        <v>-0.33168548624063571</v>
      </c>
      <c r="J784" s="128">
        <f t="shared" si="78"/>
        <v>95.312275731570011</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0.37211940298507468</v>
      </c>
      <c r="F785" s="128">
        <f t="shared" si="74"/>
        <v>74.796000000000006</v>
      </c>
      <c r="G785" s="122">
        <f t="shared" si="75"/>
        <v>0.37364267419371699</v>
      </c>
      <c r="H785" s="128">
        <f t="shared" si="76"/>
        <v>128666.844</v>
      </c>
      <c r="I785" s="122">
        <f t="shared" si="77"/>
        <v>-1.5440085082813641E-2</v>
      </c>
      <c r="J785" s="128">
        <f t="shared" si="78"/>
        <v>99.592318727530412</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0.36908955223880602</v>
      </c>
      <c r="F786" s="128">
        <f t="shared" si="74"/>
        <v>74.187000000000012</v>
      </c>
      <c r="G786" s="122">
        <f t="shared" si="75"/>
        <v>0.3685558517589253</v>
      </c>
      <c r="H786" s="128">
        <f t="shared" si="76"/>
        <v>126915.156</v>
      </c>
      <c r="I786" s="122">
        <f t="shared" si="77"/>
        <v>1.9534378652318336E-2</v>
      </c>
      <c r="J786" s="128">
        <f t="shared" si="78"/>
        <v>100.14480857577858</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0.39051243781094525</v>
      </c>
      <c r="F787" s="128">
        <f t="shared" si="74"/>
        <v>78.492999999999995</v>
      </c>
      <c r="G787" s="122">
        <f t="shared" si="75"/>
        <v>0.39290110292195912</v>
      </c>
      <c r="H787" s="128">
        <f t="shared" si="76"/>
        <v>135298.63800000001</v>
      </c>
      <c r="I787" s="122">
        <f t="shared" si="77"/>
        <v>-0.10436035962378871</v>
      </c>
      <c r="J787" s="128">
        <f t="shared" si="78"/>
        <v>99.392044182810977</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0.12374129353233829</v>
      </c>
      <c r="F788" s="128">
        <f t="shared" si="74"/>
        <v>24.871999999999996</v>
      </c>
      <c r="G788" s="122">
        <f t="shared" si="75"/>
        <v>0.12711017894168281</v>
      </c>
      <c r="H788" s="128">
        <f t="shared" si="76"/>
        <v>43771.407000000007</v>
      </c>
      <c r="I788" s="122">
        <f t="shared" si="77"/>
        <v>-0.18126751755614393</v>
      </c>
      <c r="J788" s="128">
        <f t="shared" si="78"/>
        <v>97.349633650590533</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0.10633333333333334</v>
      </c>
      <c r="F789" s="128">
        <f t="shared" si="74"/>
        <v>21.373000000000001</v>
      </c>
      <c r="G789" s="122">
        <f t="shared" si="75"/>
        <v>0.11673594921564188</v>
      </c>
      <c r="H789" s="128">
        <f t="shared" si="76"/>
        <v>40198.958000000006</v>
      </c>
      <c r="I789" s="122">
        <f t="shared" si="77"/>
        <v>-0.23153980258284348</v>
      </c>
      <c r="J789" s="128">
        <f t="shared" si="78"/>
        <v>91.088764042092819</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0.44596517412935321</v>
      </c>
      <c r="F790" s="128">
        <f t="shared" si="74"/>
        <v>89.638999999999996</v>
      </c>
      <c r="G790" s="122">
        <f t="shared" si="75"/>
        <v>0.43871547343171929</v>
      </c>
      <c r="H790" s="128">
        <f t="shared" si="76"/>
        <v>151075.18299999999</v>
      </c>
      <c r="I790" s="122">
        <f t="shared" si="77"/>
        <v>0.4824163438582359</v>
      </c>
      <c r="J790" s="128">
        <f t="shared" si="78"/>
        <v>101.65248347429493</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0.21948258706467666</v>
      </c>
      <c r="F791" s="128">
        <f t="shared" si="74"/>
        <v>44.116000000000007</v>
      </c>
      <c r="G791" s="122">
        <f t="shared" si="75"/>
        <v>0.2178966424476852</v>
      </c>
      <c r="H791" s="128">
        <f t="shared" si="76"/>
        <v>75034.451999999976</v>
      </c>
      <c r="I791" s="122">
        <f t="shared" si="77"/>
        <v>-4.5706716665533623E-2</v>
      </c>
      <c r="J791" s="128">
        <f t="shared" si="78"/>
        <v>100.72784261344101</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0.20678109452736321</v>
      </c>
      <c r="F792" s="128">
        <f t="shared" si="74"/>
        <v>41.563000000000002</v>
      </c>
      <c r="G792" s="122">
        <f t="shared" si="75"/>
        <v>0.21916697158190021</v>
      </c>
      <c r="H792" s="128">
        <f t="shared" si="76"/>
        <v>75471.899999999994</v>
      </c>
      <c r="I792" s="122">
        <f t="shared" si="77"/>
        <v>-0.26919766962315883</v>
      </c>
      <c r="J792" s="128">
        <f t="shared" si="78"/>
        <v>94.348657115103435</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0.38153731343283581</v>
      </c>
      <c r="F793" s="128">
        <f t="shared" si="74"/>
        <v>76.688999999999993</v>
      </c>
      <c r="G793" s="122">
        <f t="shared" si="75"/>
        <v>0.38223842628892019</v>
      </c>
      <c r="H793" s="128">
        <f t="shared" si="76"/>
        <v>131626.85999999999</v>
      </c>
      <c r="I793" s="122">
        <f t="shared" si="77"/>
        <v>-7.5420370248004256E-2</v>
      </c>
      <c r="J793" s="128">
        <f t="shared" si="78"/>
        <v>99.816577087005271</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0.2919303482587064</v>
      </c>
      <c r="F794" s="128">
        <f t="shared" si="74"/>
        <v>58.67799999999999</v>
      </c>
      <c r="G794" s="122">
        <f t="shared" si="75"/>
        <v>0.3048715958392138</v>
      </c>
      <c r="H794" s="128">
        <f t="shared" si="76"/>
        <v>104984.97299999998</v>
      </c>
      <c r="I794" s="122">
        <f t="shared" si="77"/>
        <v>-0.24835536273336972</v>
      </c>
      <c r="J794" s="128">
        <f t="shared" si="78"/>
        <v>95.755180949250345</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0.20025373134328361</v>
      </c>
      <c r="F795" s="128">
        <f t="shared" si="74"/>
        <v>40.251000000000005</v>
      </c>
      <c r="G795" s="122">
        <f t="shared" si="75"/>
        <v>0.20333243891531488</v>
      </c>
      <c r="H795" s="128">
        <f t="shared" si="76"/>
        <v>70019.152000000002</v>
      </c>
      <c r="I795" s="122">
        <f t="shared" si="77"/>
        <v>-8.3875285921814119E-2</v>
      </c>
      <c r="J795" s="128">
        <f t="shared" si="78"/>
        <v>98.485874861652789</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0.11345771144278605</v>
      </c>
      <c r="F796" s="128">
        <f t="shared" si="74"/>
        <v>22.804999999999996</v>
      </c>
      <c r="G796" s="122">
        <f t="shared" si="75"/>
        <v>0.1228028389060222</v>
      </c>
      <c r="H796" s="128">
        <f t="shared" si="76"/>
        <v>42288.139999999992</v>
      </c>
      <c r="I796" s="122">
        <f t="shared" si="77"/>
        <v>-0.27935750909635931</v>
      </c>
      <c r="J796" s="128">
        <f t="shared" si="78"/>
        <v>92.390137274930808</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0.37826865671641791</v>
      </c>
      <c r="F797" s="128">
        <f t="shared" si="74"/>
        <v>76.031999999999996</v>
      </c>
      <c r="G797" s="122">
        <f t="shared" si="75"/>
        <v>0.37634847745660038</v>
      </c>
      <c r="H797" s="128">
        <f t="shared" si="76"/>
        <v>129598.609</v>
      </c>
      <c r="I797" s="122">
        <f t="shared" si="77"/>
        <v>-9.1456123958908331E-3</v>
      </c>
      <c r="J797" s="128">
        <f t="shared" si="78"/>
        <v>100.51021310695722</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0.21612437810945276</v>
      </c>
      <c r="F798" s="128">
        <f t="shared" si="74"/>
        <v>43.441000000000003</v>
      </c>
      <c r="G798" s="122">
        <f t="shared" si="75"/>
        <v>0.23345694596902064</v>
      </c>
      <c r="H798" s="128">
        <f t="shared" si="76"/>
        <v>80392.767000000007</v>
      </c>
      <c r="I798" s="122">
        <f t="shared" si="77"/>
        <v>-0.36200092567229147</v>
      </c>
      <c r="J798" s="128">
        <f t="shared" si="78"/>
        <v>92.575689796838219</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0.21436318407960198</v>
      </c>
      <c r="F799" s="128">
        <f t="shared" si="74"/>
        <v>43.086999999999996</v>
      </c>
      <c r="G799" s="122">
        <f t="shared" si="75"/>
        <v>0.22566008049762165</v>
      </c>
      <c r="H799" s="128">
        <f t="shared" si="76"/>
        <v>77707.853999999992</v>
      </c>
      <c r="I799" s="122">
        <f t="shared" si="77"/>
        <v>-0.2220995613663185</v>
      </c>
      <c r="J799" s="128">
        <f t="shared" si="78"/>
        <v>94.993843663838135</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0.24957213930348257</v>
      </c>
      <c r="F800" s="128">
        <f t="shared" si="74"/>
        <v>50.163999999999994</v>
      </c>
      <c r="G800" s="122">
        <f t="shared" si="75"/>
        <v>0.2558706143025572</v>
      </c>
      <c r="H800" s="128">
        <f t="shared" si="76"/>
        <v>88111.092999999993</v>
      </c>
      <c r="I800" s="122">
        <f t="shared" si="77"/>
        <v>-0.30080173273298116</v>
      </c>
      <c r="J800" s="128">
        <f t="shared" si="78"/>
        <v>97.538414086258868</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0.37764179104477608</v>
      </c>
      <c r="F801" s="128">
        <f t="shared" si="74"/>
        <v>75.905999999999992</v>
      </c>
      <c r="G801" s="122">
        <f t="shared" si="75"/>
        <v>0.38206877726087385</v>
      </c>
      <c r="H801" s="128">
        <f t="shared" si="76"/>
        <v>131568.44</v>
      </c>
      <c r="I801" s="122">
        <f t="shared" si="77"/>
        <v>-0.10463138674724226</v>
      </c>
      <c r="J801" s="128">
        <f t="shared" si="78"/>
        <v>98.841311701040922</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8.9572139303482609E-2</v>
      </c>
      <c r="F802" s="128">
        <f t="shared" si="74"/>
        <v>18.004000000000005</v>
      </c>
      <c r="G802" s="122">
        <f t="shared" si="75"/>
        <v>0.10107587742988401</v>
      </c>
      <c r="H802" s="128">
        <f t="shared" si="76"/>
        <v>34806.286999999997</v>
      </c>
      <c r="I802" s="122">
        <f t="shared" si="77"/>
        <v>-0.28489991690240701</v>
      </c>
      <c r="J802" s="128">
        <f t="shared" si="78"/>
        <v>88.618710597509775</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6.41592039800995E-2</v>
      </c>
      <c r="F803" s="128">
        <f t="shared" si="74"/>
        <v>12.895999999999999</v>
      </c>
      <c r="G803" s="122">
        <f t="shared" si="75"/>
        <v>8.448585483711718E-2</v>
      </c>
      <c r="H803" s="128">
        <f t="shared" si="76"/>
        <v>29093.379999999997</v>
      </c>
      <c r="I803" s="122">
        <f t="shared" si="77"/>
        <v>-0.43119107414627045</v>
      </c>
      <c r="J803" s="128">
        <f t="shared" si="78"/>
        <v>75.940764408188755</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0.53432835820895519</v>
      </c>
      <c r="F804" s="128">
        <f>SUMPRODUCT($K$2:$AI$2,$K804:$AI804)</f>
        <v>107.39999999999999</v>
      </c>
      <c r="G804" s="122">
        <f>SUMPRODUCT($K$3:$AI$3,$K804:$AI804)/$J$3</f>
        <v>0.51269301134284673</v>
      </c>
      <c r="H804" s="128">
        <f>SUMPRODUCT($K$3:$AI$3,$K804:$AI804)</f>
        <v>176549.94</v>
      </c>
      <c r="I804" s="122">
        <f>CORREL($K$4:$AI$4,$K804:$AI804)</f>
        <v>0.47817549095356743</v>
      </c>
      <c r="J804" s="128">
        <f>$E804/$G804*100</f>
        <v>104.2199418340892</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3CF85-3E97-408A-A03F-7D43295F984C}">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6D27B-1BA3-439F-B736-E7FB19D4C649}">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45.541547817311432</v>
      </c>
    </row>
    <row r="17" spans="13:16" ht="21" customHeight="1">
      <c r="M17" s="139" t="s">
        <v>1706</v>
      </c>
      <c r="N17" s="3"/>
      <c r="O17" s="3"/>
      <c r="P17" s="140">
        <f t="shared" si="0"/>
        <v>0</v>
      </c>
    </row>
    <row r="18" spans="13:16" ht="21" customHeight="1">
      <c r="M18" s="139" t="s">
        <v>1707</v>
      </c>
      <c r="N18" s="3"/>
      <c r="O18" s="3"/>
      <c r="P18" s="140">
        <f t="shared" si="0"/>
        <v>0</v>
      </c>
    </row>
    <row r="19" spans="13:16" ht="21" customHeight="1">
      <c r="M19" s="139" t="s">
        <v>1708</v>
      </c>
      <c r="N19" s="3"/>
      <c r="O19" s="3"/>
      <c r="P19" s="140">
        <f t="shared" si="0"/>
        <v>60.684673323067706</v>
      </c>
    </row>
    <row r="20" spans="13:16" ht="21" customHeight="1" thickBot="1">
      <c r="M20" s="141" t="s">
        <v>1709</v>
      </c>
      <c r="N20" s="142"/>
      <c r="O20" s="142"/>
      <c r="P20" s="143">
        <f t="shared" si="0"/>
        <v>0</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10.55676327258116</v>
      </c>
    </row>
    <row r="25" spans="13:16" ht="21" customHeight="1">
      <c r="M25" s="144" t="s">
        <v>1714</v>
      </c>
      <c r="N25" s="13"/>
      <c r="O25" s="13"/>
      <c r="P25" s="145">
        <f t="shared" si="0"/>
        <v>0</v>
      </c>
    </row>
    <row r="26" spans="13:16" ht="21" customHeight="1">
      <c r="M26" s="144" t="s">
        <v>1715</v>
      </c>
      <c r="N26" s="13"/>
      <c r="O26" s="13"/>
      <c r="P26" s="145">
        <f t="shared" si="0"/>
        <v>0</v>
      </c>
    </row>
    <row r="27" spans="13:16" ht="21" customHeight="1">
      <c r="M27" s="144" t="s">
        <v>1716</v>
      </c>
      <c r="N27" s="13"/>
      <c r="O27" s="13"/>
      <c r="P27" s="145">
        <f t="shared" si="0"/>
        <v>0</v>
      </c>
    </row>
    <row r="28" spans="13:16" ht="21" customHeight="1" thickBot="1">
      <c r="M28" s="146" t="s">
        <v>1717</v>
      </c>
      <c r="N28" s="147"/>
      <c r="O28" s="147"/>
      <c r="P28" s="148">
        <f t="shared" si="0"/>
        <v>0</v>
      </c>
    </row>
    <row r="29" spans="13:16" ht="21" customHeight="1" thickTop="1">
      <c r="M29" s="149" t="s">
        <v>1718</v>
      </c>
      <c r="N29" s="22"/>
      <c r="O29" s="22"/>
      <c r="P29" s="150">
        <f t="shared" si="0"/>
        <v>13.1603084001647</v>
      </c>
    </row>
    <row r="30" spans="13:16" ht="21" customHeight="1">
      <c r="M30" s="149" t="s">
        <v>1719</v>
      </c>
      <c r="N30" s="22"/>
      <c r="O30" s="22"/>
      <c r="P30" s="150">
        <f t="shared" si="0"/>
        <v>0</v>
      </c>
    </row>
    <row r="31" spans="13:16" ht="21" customHeight="1">
      <c r="M31" s="149" t="s">
        <v>1720</v>
      </c>
      <c r="N31" s="22"/>
      <c r="O31" s="22"/>
      <c r="P31" s="150">
        <f t="shared" si="0"/>
        <v>61.548232710588714</v>
      </c>
    </row>
    <row r="32" spans="13:16" ht="21" customHeight="1">
      <c r="M32" s="149" t="s">
        <v>1721</v>
      </c>
      <c r="N32" s="22"/>
      <c r="O32" s="22"/>
      <c r="P32" s="150">
        <f t="shared" si="0"/>
        <v>110.83503976602628</v>
      </c>
    </row>
    <row r="33" spans="1:16" ht="21" customHeight="1" thickBot="1">
      <c r="M33" s="151" t="s">
        <v>1722</v>
      </c>
      <c r="N33" s="152"/>
      <c r="O33" s="152"/>
      <c r="P33" s="153">
        <f t="shared" si="0"/>
        <v>0</v>
      </c>
    </row>
    <row r="34" spans="1:16" ht="21" customHeight="1" thickTop="1">
      <c r="M34" s="154" t="s">
        <v>1723</v>
      </c>
      <c r="N34" s="29"/>
      <c r="O34" s="29"/>
      <c r="P34" s="155">
        <f t="shared" si="0"/>
        <v>317.72717627523917</v>
      </c>
    </row>
    <row r="35" spans="1:16" ht="21" customHeight="1">
      <c r="M35" s="154" t="s">
        <v>1724</v>
      </c>
      <c r="N35" s="29"/>
      <c r="O35" s="29"/>
      <c r="P35" s="155">
        <f t="shared" si="0"/>
        <v>48.128723133834676</v>
      </c>
    </row>
    <row r="36" spans="1:16" ht="21" customHeight="1">
      <c r="M36" s="154" t="s">
        <v>1725</v>
      </c>
      <c r="N36" s="29"/>
      <c r="O36" s="29"/>
      <c r="P36" s="155">
        <f t="shared" si="0"/>
        <v>98.495626261655289</v>
      </c>
    </row>
    <row r="37" spans="1:16" ht="21" customHeight="1">
      <c r="M37" s="154" t="s">
        <v>1726</v>
      </c>
      <c r="N37" s="29"/>
      <c r="O37" s="29"/>
      <c r="P37" s="155">
        <f t="shared" si="0"/>
        <v>0</v>
      </c>
    </row>
    <row r="38" spans="1:16" ht="21" customHeight="1">
      <c r="M38" s="154" t="s">
        <v>1727</v>
      </c>
      <c r="N38" s="29"/>
      <c r="O38" s="29"/>
      <c r="P38" s="155">
        <f t="shared" si="0"/>
        <v>45.19545114888848</v>
      </c>
    </row>
    <row r="39" spans="1:16" ht="21" customHeight="1">
      <c r="M39" s="154" t="s">
        <v>1728</v>
      </c>
      <c r="N39" s="29"/>
      <c r="O39" s="29"/>
      <c r="P39" s="155">
        <f t="shared" si="0"/>
        <v>334.91819674364251</v>
      </c>
    </row>
    <row r="40" spans="1:16" ht="21" customHeight="1">
      <c r="M40" s="154" t="s">
        <v>1729</v>
      </c>
      <c r="N40" s="29"/>
      <c r="O40" s="29"/>
      <c r="P40" s="155">
        <f t="shared" si="0"/>
        <v>37.0974062344931</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1</v>
      </c>
      <c r="C49" s="158">
        <f>'Wellbeing Acorn Type'!F14</f>
        <v>4.9504950495049506E-3</v>
      </c>
      <c r="D49" s="159">
        <f>'Wellbeing Acorn Type'!K14</f>
        <v>45.541547817311432</v>
      </c>
      <c r="E49" s="158">
        <f>IF(C49&gt;0.1,0.1,C49)</f>
        <v>4.9504950495049506E-3</v>
      </c>
      <c r="F49" s="159">
        <f>IF(D49&gt;200,200,D49)</f>
        <v>45.541547817311432</v>
      </c>
      <c r="G49" s="156">
        <v>1.1000000000000001</v>
      </c>
    </row>
    <row r="50" spans="1:9" ht="14.5">
      <c r="A50" s="156">
        <v>1.2</v>
      </c>
      <c r="B50" s="157">
        <f>'Wellbeing Acorn Type'!E15</f>
        <v>0</v>
      </c>
      <c r="C50" s="158">
        <f>'Wellbeing Acorn Type'!F15</f>
        <v>0</v>
      </c>
      <c r="D50" s="159">
        <f>'Wellbeing Acorn Type'!K15</f>
        <v>0</v>
      </c>
      <c r="E50" s="158">
        <f t="shared" ref="E50:E73" si="1">IF(C50&gt;0.1,0.1,C50)</f>
        <v>0</v>
      </c>
      <c r="F50" s="159">
        <f t="shared" ref="F50:F73" si="2">IF(D50&gt;200,200,D50)</f>
        <v>0</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5</v>
      </c>
      <c r="C52" s="158">
        <f>'Wellbeing Acorn Type'!F17</f>
        <v>2.4752475247524754E-2</v>
      </c>
      <c r="D52" s="159">
        <f>'Wellbeing Acorn Type'!K17</f>
        <v>60.684673323067706</v>
      </c>
      <c r="E52" s="158">
        <f t="shared" si="1"/>
        <v>2.4752475247524754E-2</v>
      </c>
      <c r="F52" s="159">
        <f t="shared" si="2"/>
        <v>60.684673323067706</v>
      </c>
      <c r="G52" s="156">
        <v>1.4</v>
      </c>
      <c r="H52" s="38"/>
    </row>
    <row r="53" spans="1:9" ht="14.5">
      <c r="A53" s="156">
        <v>1.5</v>
      </c>
      <c r="B53" s="157">
        <f>'Wellbeing Acorn Type'!E18</f>
        <v>0</v>
      </c>
      <c r="C53" s="158">
        <f>'Wellbeing Acorn Type'!F18</f>
        <v>0</v>
      </c>
      <c r="D53" s="159">
        <f>'Wellbeing Acorn Type'!K18</f>
        <v>0</v>
      </c>
      <c r="E53" s="158">
        <f t="shared" si="1"/>
        <v>0</v>
      </c>
      <c r="F53" s="159">
        <f t="shared" si="2"/>
        <v>0</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1</v>
      </c>
      <c r="C57" s="158">
        <f>'Wellbeing Acorn Type'!F24</f>
        <v>4.9504950495049506E-3</v>
      </c>
      <c r="D57" s="159">
        <f>'Wellbeing Acorn Type'!K24</f>
        <v>10.55676327258116</v>
      </c>
      <c r="E57" s="158">
        <f t="shared" si="1"/>
        <v>4.9504950495049506E-3</v>
      </c>
      <c r="F57" s="159">
        <f t="shared" si="2"/>
        <v>10.55676327258116</v>
      </c>
      <c r="G57" s="156">
        <v>2.9</v>
      </c>
      <c r="H57" s="38"/>
      <c r="I57" s="48"/>
    </row>
    <row r="58" spans="1:9" ht="14.5">
      <c r="A58" s="160">
        <v>2.1</v>
      </c>
      <c r="B58" s="157">
        <f>'Wellbeing Acorn Type'!E25</f>
        <v>0</v>
      </c>
      <c r="C58" s="158">
        <f>'Wellbeing Acorn Type'!F25</f>
        <v>0</v>
      </c>
      <c r="D58" s="159">
        <f>'Wellbeing Acorn Type'!K25</f>
        <v>0</v>
      </c>
      <c r="E58" s="158">
        <f t="shared" si="1"/>
        <v>0</v>
      </c>
      <c r="F58" s="159">
        <f t="shared" si="2"/>
        <v>0</v>
      </c>
      <c r="G58" s="160">
        <v>2.1</v>
      </c>
      <c r="H58" s="38"/>
      <c r="I58" s="48"/>
    </row>
    <row r="59" spans="1:9" ht="14.5">
      <c r="A59" s="156">
        <v>2.11</v>
      </c>
      <c r="B59" s="157">
        <f>'Wellbeing Acorn Type'!E26</f>
        <v>0</v>
      </c>
      <c r="C59" s="158">
        <f>'Wellbeing Acorn Type'!F26</f>
        <v>0</v>
      </c>
      <c r="D59" s="159">
        <f>'Wellbeing Acorn Type'!K26</f>
        <v>0</v>
      </c>
      <c r="E59" s="158">
        <f t="shared" si="1"/>
        <v>0</v>
      </c>
      <c r="F59" s="159">
        <f t="shared" si="2"/>
        <v>0</v>
      </c>
      <c r="G59" s="156">
        <v>2.11</v>
      </c>
      <c r="H59" s="38"/>
      <c r="I59" s="48"/>
    </row>
    <row r="60" spans="1:9" ht="14.5">
      <c r="A60" s="156">
        <v>2.12</v>
      </c>
      <c r="B60" s="157">
        <f>'Wellbeing Acorn Type'!E27</f>
        <v>0</v>
      </c>
      <c r="C60" s="158">
        <f>'Wellbeing Acorn Type'!F27</f>
        <v>0</v>
      </c>
      <c r="D60" s="159">
        <f>'Wellbeing Acorn Type'!K27</f>
        <v>0</v>
      </c>
      <c r="E60" s="158">
        <f t="shared" si="1"/>
        <v>0</v>
      </c>
      <c r="F60" s="159">
        <f t="shared" si="2"/>
        <v>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1</v>
      </c>
      <c r="C62" s="158">
        <f>'Wellbeing Acorn Type'!F31</f>
        <v>4.9504950495049506E-3</v>
      </c>
      <c r="D62" s="159">
        <f>'Wellbeing Acorn Type'!K31</f>
        <v>13.1603084001647</v>
      </c>
      <c r="E62" s="158">
        <f t="shared" si="1"/>
        <v>4.9504950495049506E-3</v>
      </c>
      <c r="F62" s="159">
        <f t="shared" si="2"/>
        <v>13.1603084001647</v>
      </c>
      <c r="G62" s="156">
        <v>3.14</v>
      </c>
      <c r="H62" s="38"/>
      <c r="I62" s="48"/>
    </row>
    <row r="63" spans="1:9" ht="14.5">
      <c r="A63" s="156">
        <v>3.15</v>
      </c>
      <c r="B63" s="157">
        <f>'Wellbeing Acorn Type'!E32</f>
        <v>0</v>
      </c>
      <c r="C63" s="158">
        <f>'Wellbeing Acorn Type'!F32</f>
        <v>0</v>
      </c>
      <c r="D63" s="159">
        <f>'Wellbeing Acorn Type'!K32</f>
        <v>0</v>
      </c>
      <c r="E63" s="158">
        <f t="shared" si="1"/>
        <v>0</v>
      </c>
      <c r="F63" s="159">
        <f t="shared" si="2"/>
        <v>0</v>
      </c>
      <c r="G63" s="156">
        <v>3.15</v>
      </c>
      <c r="H63" s="38"/>
      <c r="I63" s="48"/>
    </row>
    <row r="64" spans="1:9" ht="14.5">
      <c r="A64" s="156">
        <v>3.16</v>
      </c>
      <c r="B64" s="157">
        <f>'Wellbeing Acorn Type'!E33</f>
        <v>8</v>
      </c>
      <c r="C64" s="158">
        <f>'Wellbeing Acorn Type'!F33</f>
        <v>3.9603960396039604E-2</v>
      </c>
      <c r="D64" s="159">
        <f>'Wellbeing Acorn Type'!K33</f>
        <v>61.548232710588714</v>
      </c>
      <c r="E64" s="158">
        <f t="shared" si="1"/>
        <v>3.9603960396039604E-2</v>
      </c>
      <c r="F64" s="159">
        <f t="shared" si="2"/>
        <v>61.548232710588714</v>
      </c>
      <c r="G64" s="156">
        <v>3.16</v>
      </c>
      <c r="H64" s="38"/>
      <c r="I64" s="48"/>
    </row>
    <row r="65" spans="1:9" ht="15" customHeight="1">
      <c r="A65" s="156">
        <v>3.17</v>
      </c>
      <c r="B65" s="157">
        <f>'Wellbeing Acorn Type'!E34</f>
        <v>17</v>
      </c>
      <c r="C65" s="158">
        <f>'Wellbeing Acorn Type'!F34</f>
        <v>8.4158415841584164E-2</v>
      </c>
      <c r="D65" s="159">
        <f>'Wellbeing Acorn Type'!K34</f>
        <v>110.83503976602628</v>
      </c>
      <c r="E65" s="158">
        <f t="shared" si="1"/>
        <v>8.4158415841584164E-2</v>
      </c>
      <c r="F65" s="159">
        <f t="shared" si="2"/>
        <v>110.83503976602628</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90</v>
      </c>
      <c r="C67" s="158">
        <f>'Wellbeing Acorn Type'!F38</f>
        <v>0.44554455445544555</v>
      </c>
      <c r="D67" s="159">
        <f>'Wellbeing Acorn Type'!K38</f>
        <v>317.72717627523917</v>
      </c>
      <c r="E67" s="158">
        <f t="shared" si="1"/>
        <v>0.1</v>
      </c>
      <c r="F67" s="159">
        <f t="shared" si="2"/>
        <v>200</v>
      </c>
      <c r="G67" s="156">
        <v>4.1900000000000004</v>
      </c>
      <c r="H67" s="38"/>
      <c r="I67" s="48"/>
    </row>
    <row r="68" spans="1:9" ht="15" customHeight="1">
      <c r="A68" s="160">
        <v>4.2</v>
      </c>
      <c r="B68" s="157">
        <f>'Wellbeing Acorn Type'!E39</f>
        <v>7</v>
      </c>
      <c r="C68" s="158">
        <f>'Wellbeing Acorn Type'!F39</f>
        <v>3.4653465346534656E-2</v>
      </c>
      <c r="D68" s="159">
        <f>'Wellbeing Acorn Type'!K39</f>
        <v>48.128723133834676</v>
      </c>
      <c r="E68" s="158">
        <f t="shared" si="1"/>
        <v>3.4653465346534656E-2</v>
      </c>
      <c r="F68" s="159">
        <f t="shared" si="2"/>
        <v>48.128723133834676</v>
      </c>
      <c r="G68" s="160">
        <v>4.2</v>
      </c>
      <c r="H68" s="38"/>
      <c r="I68" s="48"/>
    </row>
    <row r="69" spans="1:9" ht="15" customHeight="1">
      <c r="A69" s="156">
        <v>4.21</v>
      </c>
      <c r="B69" s="157">
        <f>'Wellbeing Acorn Type'!E40</f>
        <v>3</v>
      </c>
      <c r="C69" s="158">
        <f>'Wellbeing Acorn Type'!F40</f>
        <v>1.4851485148514851E-2</v>
      </c>
      <c r="D69" s="159">
        <f>'Wellbeing Acorn Type'!K40</f>
        <v>98.495626261655289</v>
      </c>
      <c r="E69" s="158">
        <f t="shared" si="1"/>
        <v>1.4851485148514851E-2</v>
      </c>
      <c r="F69" s="159">
        <f t="shared" si="2"/>
        <v>98.495626261655289</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4</v>
      </c>
      <c r="C71" s="158">
        <f>'Wellbeing Acorn Type'!F42</f>
        <v>1.9801980198019802E-2</v>
      </c>
      <c r="D71" s="159">
        <f>'Wellbeing Acorn Type'!K42</f>
        <v>45.19545114888848</v>
      </c>
      <c r="E71" s="158">
        <f t="shared" si="1"/>
        <v>1.9801980198019802E-2</v>
      </c>
      <c r="F71" s="159">
        <f t="shared" si="2"/>
        <v>45.19545114888848</v>
      </c>
      <c r="G71" s="156">
        <v>4.2300000000000004</v>
      </c>
      <c r="H71" s="38"/>
      <c r="I71" s="48"/>
    </row>
    <row r="72" spans="1:9" ht="15" customHeight="1">
      <c r="A72" s="156">
        <v>4.24</v>
      </c>
      <c r="B72" s="157">
        <f>'Wellbeing Acorn Type'!E43</f>
        <v>59</v>
      </c>
      <c r="C72" s="158">
        <f>'Wellbeing Acorn Type'!F43</f>
        <v>0.29207920792079206</v>
      </c>
      <c r="D72" s="159">
        <f>'Wellbeing Acorn Type'!K43</f>
        <v>334.91819674364251</v>
      </c>
      <c r="E72" s="158">
        <f t="shared" si="1"/>
        <v>0.1</v>
      </c>
      <c r="F72" s="159">
        <f t="shared" si="2"/>
        <v>200</v>
      </c>
      <c r="G72" s="156">
        <v>4.24</v>
      </c>
      <c r="H72" s="38"/>
      <c r="I72" s="48"/>
    </row>
    <row r="73" spans="1:9" ht="15" customHeight="1">
      <c r="A73" s="156">
        <v>4.25</v>
      </c>
      <c r="B73" s="157">
        <f>'Wellbeing Acorn Type'!E44</f>
        <v>5</v>
      </c>
      <c r="C73" s="158">
        <f>'Wellbeing Acorn Type'!F44</f>
        <v>2.4752475247524754E-2</v>
      </c>
      <c r="D73" s="159">
        <f>'Wellbeing Acorn Type'!K44</f>
        <v>37.0974062344931</v>
      </c>
      <c r="E73" s="158">
        <f t="shared" si="1"/>
        <v>2.4752475247524754E-2</v>
      </c>
      <c r="F73" s="159">
        <f t="shared" si="2"/>
        <v>37.0974062344931</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A34BF-A153-41EA-AEE8-FC37ED46576C}">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91.871969478849451</v>
      </c>
      <c r="B19" s="40" t="str">
        <f>'Features Data'!AD18</f>
        <v>Asthma</v>
      </c>
      <c r="C19" s="173"/>
      <c r="D19" s="173"/>
      <c r="E19" s="173"/>
      <c r="F19" s="173"/>
      <c r="G19" s="173"/>
      <c r="H19" s="173"/>
      <c r="K19" s="174">
        <f>'Features Data'!AE18</f>
        <v>91.871969478849451</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93.461307233097983</v>
      </c>
      <c r="B20" s="40" t="str">
        <f>'Features Data'!AD19</f>
        <v>Congestive heart failure</v>
      </c>
      <c r="C20" s="173"/>
      <c r="D20" s="173"/>
      <c r="E20" s="173"/>
      <c r="F20" s="173"/>
      <c r="G20" s="173"/>
      <c r="H20" s="173"/>
      <c r="K20" s="174">
        <f>'Features Data'!AE19</f>
        <v>93.461307233097983</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103.94625769463062</v>
      </c>
      <c r="B21" s="40" t="str">
        <f>'Features Data'!AD20</f>
        <v>Coronary heart disease</v>
      </c>
      <c r="C21" s="173"/>
      <c r="D21" s="173"/>
      <c r="E21" s="173"/>
      <c r="F21" s="173"/>
      <c r="G21" s="173"/>
      <c r="H21" s="173"/>
      <c r="K21" s="174">
        <f>'Features Data'!AE20</f>
        <v>103.94625769463062</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85.071712426901883</v>
      </c>
      <c r="B22" s="40" t="str">
        <f>'Features Data'!AD21</f>
        <v>Angina</v>
      </c>
      <c r="C22" s="173"/>
      <c r="D22" s="173"/>
      <c r="E22" s="173"/>
      <c r="F22" s="173"/>
      <c r="G22" s="173"/>
      <c r="H22" s="173"/>
      <c r="K22" s="174">
        <f>'Features Data'!AE21</f>
        <v>85.071712426901883</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91.624927765915132</v>
      </c>
      <c r="B23" s="40" t="str">
        <f>'Features Data'!AD22</f>
        <v>Heart attack or myocardial infarction</v>
      </c>
      <c r="C23" s="173"/>
      <c r="D23" s="173"/>
      <c r="E23" s="173"/>
      <c r="F23" s="173"/>
      <c r="G23" s="173"/>
      <c r="H23" s="173"/>
      <c r="K23" s="174">
        <f>'Features Data'!AE22</f>
        <v>91.624927765915132</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89.624727996531405</v>
      </c>
      <c r="B24" s="40" t="str">
        <f>'Features Data'!AD23</f>
        <v>Stroke</v>
      </c>
      <c r="C24" s="173"/>
      <c r="D24" s="173"/>
      <c r="E24" s="173"/>
      <c r="F24" s="173"/>
      <c r="G24" s="173"/>
      <c r="H24" s="173"/>
      <c r="K24" s="174">
        <f>'Features Data'!AE23</f>
        <v>89.624727996531405</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81.918211150072423</v>
      </c>
      <c r="B25" s="40" t="str">
        <f>'Features Data'!AD24</f>
        <v>Emphysema</v>
      </c>
      <c r="C25" s="173"/>
      <c r="D25" s="173"/>
      <c r="E25" s="173"/>
      <c r="F25" s="173"/>
      <c r="G25" s="173"/>
      <c r="H25" s="173"/>
      <c r="K25" s="174">
        <f>'Features Data'!AE24</f>
        <v>81.918211150072423</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99.751807567198185</v>
      </c>
      <c r="B26" s="40" t="str">
        <f>'Features Data'!AD25</f>
        <v>Hypothyroidism or an under-active thyroid</v>
      </c>
      <c r="C26" s="173"/>
      <c r="D26" s="173"/>
      <c r="E26" s="173"/>
      <c r="F26" s="173"/>
      <c r="G26" s="173"/>
      <c r="H26" s="173"/>
      <c r="K26" s="174">
        <f>'Features Data'!AE25</f>
        <v>99.751807567198185</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82.72177410393023</v>
      </c>
      <c r="B27" s="40" t="str">
        <f>'Features Data'!AD26</f>
        <v>Chronic bronchitis</v>
      </c>
      <c r="C27" s="173"/>
      <c r="D27" s="173"/>
      <c r="E27" s="173"/>
      <c r="F27" s="173"/>
      <c r="G27" s="173"/>
      <c r="H27" s="173"/>
      <c r="K27" s="174">
        <f>'Features Data'!AE26</f>
        <v>82.72177410393023</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89.354942105356201</v>
      </c>
      <c r="B28" s="40" t="str">
        <f>'Features Data'!AD27</f>
        <v>Any kind of liver condition</v>
      </c>
      <c r="C28" s="173"/>
      <c r="D28" s="173"/>
      <c r="E28" s="173"/>
      <c r="F28" s="173"/>
      <c r="G28" s="173"/>
      <c r="H28" s="173"/>
      <c r="K28" s="174">
        <f>'Features Data'!AE27</f>
        <v>89.354942105356201</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88.101272471986363</v>
      </c>
      <c r="B29" s="40" t="str">
        <f>'Features Data'!AD28</f>
        <v>Epilepsy</v>
      </c>
      <c r="C29" s="173"/>
      <c r="D29" s="173"/>
      <c r="E29" s="173"/>
      <c r="F29" s="173"/>
      <c r="G29" s="173"/>
      <c r="H29" s="173"/>
      <c r="K29" s="174">
        <f>'Features Data'!AE28</f>
        <v>88.101272471986363</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101.27117954377556</v>
      </c>
      <c r="B30" s="40" t="str">
        <f>'Features Data'!AD29</f>
        <v>High blood pressure/hypertension</v>
      </c>
      <c r="C30" s="173"/>
      <c r="D30" s="173"/>
      <c r="E30" s="173"/>
      <c r="F30" s="173"/>
      <c r="G30" s="173"/>
      <c r="H30" s="173"/>
      <c r="K30" s="174">
        <f>'Features Data'!AE29</f>
        <v>101.27117954377556</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98.648967584109286</v>
      </c>
      <c r="B31" s="40" t="str">
        <f>'Features Data'!AD30</f>
        <v>Multiple Sclerosis</v>
      </c>
      <c r="C31" s="173"/>
      <c r="D31" s="173"/>
      <c r="E31" s="173"/>
      <c r="F31" s="173"/>
      <c r="G31" s="173"/>
      <c r="H31" s="173"/>
      <c r="K31" s="174">
        <f>'Features Data'!AE30</f>
        <v>98.648967584109286</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72.921324773106306</v>
      </c>
      <c r="B32" s="40" t="str">
        <f>'Features Data'!AD31</f>
        <v>COPD (Chronic Obstructive Pulmonary Disease)</v>
      </c>
      <c r="C32" s="173"/>
      <c r="D32" s="173"/>
      <c r="E32" s="173"/>
      <c r="F32" s="173"/>
      <c r="G32" s="173"/>
      <c r="H32" s="173"/>
      <c r="K32" s="174">
        <f>'Features Data'!AE31</f>
        <v>72.921324773106306</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100.04222979736505</v>
      </c>
      <c r="B33" s="40" t="str">
        <f>'Features Data'!AD32</f>
        <v>Osteoarthritis</v>
      </c>
      <c r="C33" s="173"/>
      <c r="D33" s="173"/>
      <c r="E33" s="173"/>
      <c r="F33" s="173"/>
      <c r="G33" s="173"/>
      <c r="H33" s="173"/>
      <c r="K33" s="174">
        <f>'Features Data'!AE32</f>
        <v>100.04222979736505</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88.421568048312665</v>
      </c>
      <c r="B34" s="40" t="str">
        <f>'Features Data'!AD33</f>
        <v>Rheumatoid arthritis</v>
      </c>
      <c r="C34" s="173"/>
      <c r="D34" s="173"/>
      <c r="E34" s="173"/>
      <c r="F34" s="173"/>
      <c r="G34" s="173"/>
      <c r="H34" s="173"/>
      <c r="K34" s="174">
        <f>'Features Data'!AE33</f>
        <v>88.421568048312665</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101.90162235776825</v>
      </c>
      <c r="B35" s="40" t="str">
        <f>'Features Data'!AD34</f>
        <v>Other arthritis</v>
      </c>
      <c r="C35" s="173"/>
      <c r="D35" s="173"/>
      <c r="E35" s="173"/>
      <c r="F35" s="173"/>
      <c r="G35" s="173"/>
      <c r="H35" s="173"/>
      <c r="K35" s="174">
        <f>'Features Data'!AE34</f>
        <v>101.90162235776825</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101.69662974726701</v>
      </c>
      <c r="B36" s="40" t="str">
        <f>'Features Data'!AD35</f>
        <v>Bowel/colorectal cancer</v>
      </c>
      <c r="C36" s="173"/>
      <c r="D36" s="173"/>
      <c r="E36" s="173"/>
      <c r="F36" s="173"/>
      <c r="G36" s="173"/>
      <c r="H36" s="173"/>
      <c r="K36" s="174">
        <f>'Features Data'!AE35</f>
        <v>101.69662974726701</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98.821490447357434</v>
      </c>
      <c r="B37" s="40" t="str">
        <f>'Features Data'!AD36</f>
        <v>Lung cancer</v>
      </c>
      <c r="C37" s="173"/>
      <c r="D37" s="173"/>
      <c r="E37" s="173"/>
      <c r="F37" s="173"/>
      <c r="G37" s="173"/>
      <c r="H37" s="173"/>
      <c r="K37" s="174">
        <f>'Features Data'!AE36</f>
        <v>98.821490447357434</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115.01944379063629</v>
      </c>
      <c r="B38" s="40" t="str">
        <f>'Features Data'!AD37</f>
        <v>Breast cancer</v>
      </c>
      <c r="C38" s="173"/>
      <c r="D38" s="173"/>
      <c r="E38" s="173"/>
      <c r="F38" s="173"/>
      <c r="G38" s="173"/>
      <c r="H38" s="173"/>
      <c r="K38" s="174">
        <f>'Features Data'!AE37</f>
        <v>115.01944379063629</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123.71459457839539</v>
      </c>
      <c r="B39" s="40" t="str">
        <f>'Features Data'!AD38</f>
        <v>Prostate cancer</v>
      </c>
      <c r="C39" s="173"/>
      <c r="D39" s="173"/>
      <c r="E39" s="173"/>
      <c r="F39" s="173"/>
      <c r="G39" s="173"/>
      <c r="H39" s="173"/>
      <c r="K39" s="174">
        <f>'Features Data'!AE38</f>
        <v>123.71459457839539</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45.239606036361636</v>
      </c>
      <c r="B40" s="40" t="str">
        <f>'Features Data'!AD39</f>
        <v>Liver cancer</v>
      </c>
      <c r="C40" s="173"/>
      <c r="D40" s="173"/>
      <c r="E40" s="173"/>
      <c r="F40" s="173"/>
      <c r="G40" s="173"/>
      <c r="H40" s="173"/>
      <c r="K40" s="174">
        <f>'Features Data'!AE39</f>
        <v>45.239606036361636</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111.28108814134427</v>
      </c>
      <c r="B41" s="40" t="str">
        <f>'Features Data'!AD40</f>
        <v>Skin cancer or melanoma</v>
      </c>
      <c r="C41" s="173"/>
      <c r="D41" s="173"/>
      <c r="E41" s="173"/>
      <c r="F41" s="173"/>
      <c r="G41" s="173"/>
      <c r="H41" s="173"/>
      <c r="K41" s="174">
        <f>'Features Data'!AE40</f>
        <v>111.28108814134427</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113.10144838266409</v>
      </c>
      <c r="B42" s="40" t="str">
        <f>'Features Data'!AD41</f>
        <v>Other cancer</v>
      </c>
      <c r="C42" s="173"/>
      <c r="D42" s="173"/>
      <c r="E42" s="173"/>
      <c r="F42" s="173"/>
      <c r="G42" s="173"/>
      <c r="H42" s="173"/>
      <c r="K42" s="174">
        <f>'Features Data'!AE41</f>
        <v>113.10144838266409</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100.25137896829813</v>
      </c>
      <c r="B43" s="40" t="str">
        <f>'Features Data'!AD42</f>
        <v>Type 1 diabetes</v>
      </c>
      <c r="C43" s="173"/>
      <c r="D43" s="173"/>
      <c r="E43" s="173"/>
      <c r="F43" s="173"/>
      <c r="G43" s="173"/>
      <c r="H43" s="173"/>
      <c r="K43" s="174">
        <f>'Features Data'!AE42</f>
        <v>100.25137896829813</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84.582763791509009</v>
      </c>
      <c r="B44" s="40" t="str">
        <f>'Features Data'!AD43</f>
        <v>Type 2 diabetes</v>
      </c>
      <c r="C44" s="173"/>
      <c r="D44" s="173"/>
      <c r="E44" s="173"/>
      <c r="F44" s="173"/>
      <c r="G44" s="173"/>
      <c r="H44" s="173"/>
      <c r="K44" s="174">
        <f>'Features Data'!AE43</f>
        <v>84.582763791509009</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95.794700605049016</v>
      </c>
      <c r="B45" s="40" t="str">
        <f>'Features Data'!AD44</f>
        <v>Gestational diabetes/during pregnancy</v>
      </c>
      <c r="C45" s="173"/>
      <c r="D45" s="173"/>
      <c r="E45" s="173"/>
      <c r="F45" s="173"/>
      <c r="G45" s="173"/>
      <c r="H45" s="173"/>
      <c r="K45" s="174">
        <f>'Features Data'!AE44</f>
        <v>95.794700605049016</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v>
      </c>
      <c r="B46" s="40" t="str">
        <f>'Features Data'!AD45</f>
        <v>Other diabetes</v>
      </c>
      <c r="C46" s="173"/>
      <c r="D46" s="173"/>
      <c r="E46" s="173"/>
      <c r="F46" s="173"/>
      <c r="G46" s="173"/>
      <c r="H46" s="173"/>
      <c r="K46" s="174">
        <f>'Features Data'!AE45</f>
        <v>100</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85.1514073275182</v>
      </c>
      <c r="B47" s="40" t="str">
        <f>'Features Data'!AD46</f>
        <v>Anxiety</v>
      </c>
      <c r="C47" s="173"/>
      <c r="D47" s="173"/>
      <c r="E47" s="173"/>
      <c r="F47" s="173"/>
      <c r="G47" s="173"/>
      <c r="H47" s="173"/>
      <c r="K47" s="174">
        <f>'Features Data'!AE46</f>
        <v>85.1514073275182</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89.269452381664408</v>
      </c>
      <c r="B48" s="40" t="str">
        <f>'Features Data'!AD47</f>
        <v>Depression</v>
      </c>
      <c r="C48" s="173"/>
      <c r="D48" s="173"/>
      <c r="E48" s="173"/>
      <c r="F48" s="173"/>
      <c r="G48" s="173"/>
      <c r="H48" s="173"/>
      <c r="K48" s="174">
        <f>'Features Data'!AE47</f>
        <v>89.269452381664408</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77.377838915188562</v>
      </c>
      <c r="B49" s="40" t="str">
        <f>'Features Data'!AD48</f>
        <v>Psychosis or schizophrenia</v>
      </c>
      <c r="C49" s="173"/>
      <c r="D49" s="173"/>
      <c r="E49" s="173"/>
      <c r="F49" s="173"/>
      <c r="G49" s="173"/>
      <c r="H49" s="173"/>
      <c r="K49" s="174">
        <f>'Features Data'!AE48</f>
        <v>77.377838915188562</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75.325301485529565</v>
      </c>
      <c r="B50" s="40" t="str">
        <f>'Features Data'!AD49</f>
        <v>Bipolar disorder or manic depression</v>
      </c>
      <c r="C50" s="173"/>
      <c r="D50" s="173"/>
      <c r="E50" s="173"/>
      <c r="F50" s="173"/>
      <c r="G50" s="173"/>
      <c r="H50" s="173"/>
      <c r="K50" s="174">
        <f>'Features Data'!AE49</f>
        <v>75.325301485529565</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98.427806336350315</v>
      </c>
      <c r="B51" s="40" t="str">
        <f>'Features Data'!AD50</f>
        <v>An eating disorder</v>
      </c>
      <c r="C51" s="173"/>
      <c r="D51" s="173"/>
      <c r="E51" s="173"/>
      <c r="F51" s="173"/>
      <c r="G51" s="173"/>
      <c r="H51" s="173"/>
      <c r="K51" s="174">
        <f>'Features Data'!AE50</f>
        <v>98.427806336350315</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81.716453778861748</v>
      </c>
      <c r="B52" s="40" t="str">
        <f>'Features Data'!AD51</f>
        <v>Post-traumatic stress disorder</v>
      </c>
      <c r="C52" s="173"/>
      <c r="D52" s="173"/>
      <c r="E52" s="173"/>
      <c r="F52" s="173"/>
      <c r="G52" s="173"/>
      <c r="H52" s="173"/>
      <c r="K52" s="174">
        <f>'Features Data'!AE51</f>
        <v>81.716453778861748</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91.104630701442701</v>
      </c>
      <c r="B53" s="40" t="str">
        <f>'Features Data'!AD52</f>
        <v>Other emotional, nervous or psychiatric problem</v>
      </c>
      <c r="C53" s="173"/>
      <c r="D53" s="173"/>
      <c r="E53" s="173"/>
      <c r="F53" s="173"/>
      <c r="G53" s="173"/>
      <c r="H53" s="173"/>
      <c r="K53" s="174">
        <f>'Features Data'!AE52</f>
        <v>91.104630701442701</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B8CE0B23-2AA8-4B87-9717-E9D89C65A71D}">
          <x14:formula1>
            <xm:f>'Features Data'!$R$2:$R$17</xm:f>
          </x14:formula1>
          <xm:sqref>B14:O14</xm:sqref>
        </x14:dataValidation>
        <x14:dataValidation type="list" allowBlank="1" showInputMessage="1" showErrorMessage="1" xr:uid="{D2451571-22B4-471B-8924-F5A1E748A2BE}">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3D061-F199-4906-B32C-0ADB0E57C720}">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6</v>
      </c>
      <c r="F13" s="189">
        <f>IF($E$19&lt;&gt;0,E13/$E$19,0)</f>
        <v>2.9702970297029702E-2</v>
      </c>
      <c r="G13" s="188">
        <f>SUM('Wellbeing Acorn Type'!$G$14:$G$18)</f>
        <v>58330</v>
      </c>
      <c r="H13" s="189">
        <f>IF($G$19=0,0,G13/$G$19)</f>
        <v>0.16743163375729445</v>
      </c>
      <c r="I13" s="189">
        <f>IF(G13&gt;0,E13/G13,0)</f>
        <v>1.0286302074404252E-4</v>
      </c>
      <c r="J13" s="190">
        <f>IF(AND((SQRT((H13*(1-H13))/$E$19))&gt;0, $E$19&gt;0),(F13-H13)/(SQRT((H13*(1-H13))/$E$19)),0)</f>
        <v>-5.2428967781479141</v>
      </c>
      <c r="K13" s="191">
        <f>IF(AND(I13&gt;0,$I$19&gt;0),F13/H13*100,0)</f>
        <v>17.740357440510039</v>
      </c>
      <c r="L13" s="161"/>
      <c r="M13" s="161"/>
      <c r="N13" s="161"/>
    </row>
    <row r="14" spans="1:17" ht="18.75" customHeight="1">
      <c r="B14" s="186" t="s">
        <v>1746</v>
      </c>
      <c r="C14" s="192"/>
      <c r="D14" s="176"/>
      <c r="E14" s="188">
        <f>SUM('Wellbeing Acorn Type'!$E$21:$E$28)</f>
        <v>1</v>
      </c>
      <c r="F14" s="189">
        <f>IF($E$19&lt;&gt;0,E14/$E$19,0)</f>
        <v>4.9504950495049506E-3</v>
      </c>
      <c r="G14" s="188">
        <f>SUM('Wellbeing Acorn Type'!$G$21:$G$28)</f>
        <v>59442</v>
      </c>
      <c r="H14" s="189">
        <f>IF($G$19=0,0,G14/$G$19)</f>
        <v>0.17062354146753123</v>
      </c>
      <c r="I14" s="189">
        <f t="shared" ref="I14:I19" si="0">IF(G14&gt;0,E14/G14,0)</f>
        <v>1.6823121698462368E-5</v>
      </c>
      <c r="J14" s="190">
        <f>IF(AND((SQRT((H14*(1-H14))/$E$19))&gt;0, $E$19&gt;0),(F14-H14)/(SQRT((H14*(1-H14))/$E$19)),0)</f>
        <v>-6.259392929248154</v>
      </c>
      <c r="K14" s="191">
        <f>IF(AND(I14&gt;0,$I$19&gt;0),F14/H14*100,0)</f>
        <v>2.9014138417980289</v>
      </c>
      <c r="L14" s="161"/>
      <c r="M14" s="161"/>
      <c r="N14" s="161"/>
      <c r="Q14" s="176"/>
    </row>
    <row r="15" spans="1:17" ht="18.75" customHeight="1">
      <c r="B15" s="186" t="s">
        <v>1747</v>
      </c>
      <c r="C15" s="192"/>
      <c r="D15" s="176"/>
      <c r="E15" s="188">
        <f>SUM('Wellbeing Acorn Type'!$E$31:$E$35)</f>
        <v>26</v>
      </c>
      <c r="F15" s="189">
        <f>IF($E$19&lt;&gt;0,E15/$E$19,0)</f>
        <v>0.12871287128712872</v>
      </c>
      <c r="G15" s="188">
        <f>SUM('Wellbeing Acorn Type'!$G$31:$G$35)</f>
        <v>77198</v>
      </c>
      <c r="H15" s="189">
        <f>IF($G$19=0,0,G15/$G$19)</f>
        <v>0.22159072968962143</v>
      </c>
      <c r="I15" s="189">
        <f t="shared" si="0"/>
        <v>3.3679629005932795E-4</v>
      </c>
      <c r="J15" s="190">
        <f>IF(AND((SQRT((H15*(1-H15))/$E$19))&gt;0, $E$19&gt;0),(F15-H15)/(SQRT((H15*(1-H15))/$E$19)),0)</f>
        <v>-3.1783965745399456</v>
      </c>
      <c r="K15" s="191">
        <f>IF(AND(I15&gt;0,$I$19&gt;0),F15/H15*100,0)</f>
        <v>58.085855607504321</v>
      </c>
      <c r="L15" s="161"/>
      <c r="M15" s="161"/>
      <c r="N15" s="161"/>
      <c r="Q15" s="176"/>
    </row>
    <row r="16" spans="1:17" ht="18.75" customHeight="1">
      <c r="B16" s="186" t="s">
        <v>1748</v>
      </c>
      <c r="C16" s="192"/>
      <c r="D16" s="176"/>
      <c r="E16" s="188">
        <f>SUM('Wellbeing Acorn Type'!$E$38:$E$44)</f>
        <v>168</v>
      </c>
      <c r="F16" s="189">
        <f>IF($E$19&lt;&gt;0,E16/$E$19,0)</f>
        <v>0.83168316831683164</v>
      </c>
      <c r="G16" s="188">
        <f>SUM('Wellbeing Acorn Type'!$G$38:$G$44)</f>
        <v>149388</v>
      </c>
      <c r="H16" s="189">
        <f>IF($G$19=0,0,G16/$G$19)</f>
        <v>0.42880639300076639</v>
      </c>
      <c r="I16" s="189">
        <f t="shared" si="0"/>
        <v>1.1245883203470158E-3</v>
      </c>
      <c r="J16" s="190">
        <f>IF(AND((SQRT((H16*(1-H16))/$E$19))&gt;0, $E$19&gt;0),(F16-H16)/(SQRT((H16*(1-H16))/$E$19)),0)</f>
        <v>11.569793888341405</v>
      </c>
      <c r="K16" s="191">
        <f>IF(AND(I16&gt;0,$I$19&gt;0),F16/H16*100,0)</f>
        <v>193.9530711043632</v>
      </c>
      <c r="L16" s="161"/>
      <c r="M16" s="161"/>
      <c r="N16" s="161"/>
      <c r="Q16" s="176"/>
    </row>
    <row r="17" spans="1:17" ht="18.75" customHeight="1">
      <c r="B17" s="193" t="s">
        <v>1749</v>
      </c>
      <c r="C17" s="192"/>
      <c r="D17" s="176"/>
      <c r="E17" s="188">
        <f>SUM('Wellbeing Acorn Type'!$E$47:$E$48)</f>
        <v>1</v>
      </c>
      <c r="F17" s="189">
        <f>IF($E$19&lt;&gt;0,E17/$E$19,0)</f>
        <v>4.9504950495049506E-3</v>
      </c>
      <c r="G17" s="188">
        <f>SUM('Wellbeing Acorn Type'!$G$47:$G$48)</f>
        <v>4023</v>
      </c>
      <c r="H17" s="189">
        <f>IF($G$19=0,0,G17/$G$19)</f>
        <v>1.1547702084786483E-2</v>
      </c>
      <c r="I17" s="189">
        <f t="shared" si="0"/>
        <v>2.4857071836937607E-4</v>
      </c>
      <c r="J17" s="190">
        <f>IF(AND((SQRT((H17*(1-H17))/$E$19))&gt;0, $E$19&gt;0),(F17-H17)/(SQRT((H17*(1-H17))/$E$19)),0)</f>
        <v>-0.87762736204323555</v>
      </c>
      <c r="K17" s="191">
        <f>IF(AND(I17&gt;0,$I$19&gt;0),F17/H17*100,0)</f>
        <v>42.869958136753269</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202</v>
      </c>
      <c r="F19" s="198"/>
      <c r="G19" s="197">
        <f>SUM(G13:G18)</f>
        <v>348381</v>
      </c>
      <c r="H19" s="199"/>
      <c r="I19" s="200">
        <f t="shared" si="0"/>
        <v>5.798249617516455E-4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2.9702970297029702E-2</v>
      </c>
      <c r="C24" s="38">
        <f>IF($A$23,D24,"")</f>
        <v>0.16743163375729445</v>
      </c>
      <c r="D24" s="39">
        <f>H13</f>
        <v>0.16743163375729445</v>
      </c>
    </row>
    <row r="25" spans="1:17" ht="15" customHeight="1">
      <c r="A25" s="38" t="s">
        <v>1752</v>
      </c>
      <c r="B25" s="39">
        <f>F14</f>
        <v>4.9504950495049506E-3</v>
      </c>
      <c r="C25" s="38">
        <f>IF($A$23,D25,"")</f>
        <v>0.17062354146753123</v>
      </c>
      <c r="D25" s="39">
        <f>H14</f>
        <v>0.17062354146753123</v>
      </c>
    </row>
    <row r="26" spans="1:17" ht="15" customHeight="1">
      <c r="A26" s="38" t="s">
        <v>1753</v>
      </c>
      <c r="B26" s="39">
        <f>F15</f>
        <v>0.12871287128712872</v>
      </c>
      <c r="C26" s="38">
        <f>IF($A$23,D26,"")</f>
        <v>0.22159072968962143</v>
      </c>
      <c r="D26" s="39">
        <f>H15</f>
        <v>0.22159072968962143</v>
      </c>
    </row>
    <row r="27" spans="1:17" ht="15" customHeight="1">
      <c r="A27" s="38" t="s">
        <v>1754</v>
      </c>
      <c r="B27" s="39">
        <f>F16</f>
        <v>0.83168316831683164</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A3FC9-08A7-43CE-8A00-C0F35987ABC6}">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1</v>
      </c>
      <c r="F14" s="207">
        <f>IF($E$51=0,0,E14/$E$51)</f>
        <v>4.9504950495049506E-3</v>
      </c>
      <c r="G14" s="206">
        <f>'Input Sheet'!C8</f>
        <v>3787</v>
      </c>
      <c r="H14" s="207">
        <f>IF($G$51=0,0,G14/$G$51)</f>
        <v>1.0870282822541988E-2</v>
      </c>
      <c r="I14" s="207">
        <f>IF(G14&gt;0,E14/G14,0)</f>
        <v>2.6406126221283337E-4</v>
      </c>
      <c r="J14" s="190">
        <f>IF(AND((SQRT((H14*(1-H14))/$E$51))&gt;0, $E$51&gt;0),(F14-H14)/(SQRT((H14*(1-H14))/$E$51)),0)</f>
        <v>-0.81139957387011652</v>
      </c>
      <c r="K14" s="208">
        <f>IF(AND(I14&gt;0,$I$51&gt;0),F14/H14*100,0)</f>
        <v>45.541547817311432</v>
      </c>
      <c r="P14" s="1">
        <f ca="1">IF(K14="",0,IF($P$11=2,K14+RAND()/1000,F14+RAND()/1000))</f>
        <v>45.542194028414947</v>
      </c>
      <c r="Q14" s="176">
        <f ca="1">RANK(P14,$P$14:$P$48)+COUNTIF($P14:P$14,P14)-1</f>
        <v>9</v>
      </c>
      <c r="R14" s="40">
        <v>1</v>
      </c>
    </row>
    <row r="15" spans="1:18" ht="14.5">
      <c r="C15" s="205" t="s">
        <v>1757</v>
      </c>
      <c r="D15" s="40" t="s">
        <v>2</v>
      </c>
      <c r="E15" s="206">
        <f>'Input Sheet'!B9</f>
        <v>0</v>
      </c>
      <c r="F15" s="207">
        <f>IF($E$51=0,0,E15/$E$51)</f>
        <v>0</v>
      </c>
      <c r="G15" s="206">
        <f>'Input Sheet'!C9</f>
        <v>11136</v>
      </c>
      <c r="H15" s="207">
        <f>IF($G$51=0,0,G15/$G$51)</f>
        <v>3.1965003832011507E-2</v>
      </c>
      <c r="I15" s="207">
        <f>IF(G15&gt;0,E15/G15,0)</f>
        <v>0</v>
      </c>
      <c r="J15" s="190">
        <f>IF(AND((SQRT((H15*(1-H15))/$E$51))&gt;0, $E$51&gt;0),(F15-H15)/(SQRT((H15*(1-H15))/$E$51)),0)</f>
        <v>-2.5826617829246947</v>
      </c>
      <c r="K15" s="208">
        <f>IF(AND(I15&gt;0,$I$51&gt;0),F15/H15*100,0)</f>
        <v>0</v>
      </c>
      <c r="P15" s="1">
        <f t="shared" ref="P15:P48" ca="1" si="0">IF(K15="",0,IF($P$11=2,K15+RAND()/1000,F15+RAND()/1000))</f>
        <v>1.9285953304907456E-5</v>
      </c>
      <c r="Q15" s="176">
        <f ca="1">RANK(P15,$P$14:$P$48)+COUNTIF($P$14:P15,P15)-1</f>
        <v>27</v>
      </c>
      <c r="R15" s="40">
        <v>2</v>
      </c>
    </row>
    <row r="16" spans="1:18" ht="14.5">
      <c r="C16" s="205" t="s">
        <v>1758</v>
      </c>
      <c r="D16" s="40" t="s">
        <v>3</v>
      </c>
      <c r="E16" s="206">
        <f>'Input Sheet'!B10</f>
        <v>0</v>
      </c>
      <c r="F16" s="207">
        <f>IF($E$51=0,0,E16/$E$51)</f>
        <v>0</v>
      </c>
      <c r="G16" s="206">
        <f>'Input Sheet'!C10</f>
        <v>17099</v>
      </c>
      <c r="H16" s="207">
        <f>IF($G$51=0,0,G16/$G$51)</f>
        <v>4.9081321886095972E-2</v>
      </c>
      <c r="I16" s="207">
        <f>IF(G16&gt;0,E16/G16,0)</f>
        <v>0</v>
      </c>
      <c r="J16" s="190">
        <f>IF(AND((SQRT((H16*(1-H16))/$E$51))&gt;0, $E$51&gt;0),(F16-H16)/(SQRT((H16*(1-H16))/$E$51)),0)</f>
        <v>-3.2289559562676753</v>
      </c>
      <c r="K16" s="208">
        <f>IF(AND(I16&gt;0,$I$51&gt;0),F16/H16*100,0)</f>
        <v>0</v>
      </c>
      <c r="P16" s="1">
        <f t="shared" ca="1" si="0"/>
        <v>3.1461818850030322E-4</v>
      </c>
      <c r="Q16" s="176">
        <f ca="1">RANK(P16,$P$14:$P$48)+COUNTIF($P$14:P16,P16)-1</f>
        <v>23</v>
      </c>
      <c r="R16" s="40">
        <v>3</v>
      </c>
    </row>
    <row r="17" spans="1:18" ht="14.5">
      <c r="C17" s="205" t="s">
        <v>1759</v>
      </c>
      <c r="D17" s="40" t="s">
        <v>4</v>
      </c>
      <c r="E17" s="206">
        <f>'Input Sheet'!B11</f>
        <v>5</v>
      </c>
      <c r="F17" s="207">
        <f>IF($E$51=0,0,E17/$E$51)</f>
        <v>2.4752475247524754E-2</v>
      </c>
      <c r="G17" s="206">
        <f>'Input Sheet'!C11</f>
        <v>14210</v>
      </c>
      <c r="H17" s="207">
        <f>IF($G$51=0,0,G17/$G$51)</f>
        <v>4.0788676764806346E-2</v>
      </c>
      <c r="I17" s="207">
        <f>IF(G17&gt;0,E17/G17,0)</f>
        <v>3.5186488388458831E-4</v>
      </c>
      <c r="J17" s="190">
        <f>IF(AND((SQRT((H17*(1-H17))/$E$51))&gt;0, $E$51&gt;0),(F17-H17)/(SQRT((H17*(1-H17))/$E$51)),0)</f>
        <v>-1.1522593295425902</v>
      </c>
      <c r="K17" s="208">
        <f>IF(AND(I17&gt;0,$I$51&gt;0),F17/H17*100,0)</f>
        <v>60.684673323067706</v>
      </c>
      <c r="P17" s="1">
        <f t="shared" ca="1" si="0"/>
        <v>60.685630112101379</v>
      </c>
      <c r="Q17" s="176">
        <f ca="1">RANK(P17,$P$14:$P$48)+COUNTIF($P$14:P17,P17)-1</f>
        <v>6</v>
      </c>
      <c r="R17" s="40">
        <v>4</v>
      </c>
    </row>
    <row r="18" spans="1:18" ht="14.5">
      <c r="C18" s="205" t="s">
        <v>1760</v>
      </c>
      <c r="D18" s="40" t="s">
        <v>5</v>
      </c>
      <c r="E18" s="206">
        <f>'Input Sheet'!B12</f>
        <v>0</v>
      </c>
      <c r="F18" s="207">
        <f>IF($E$51=0,0,E18/$E$51)</f>
        <v>0</v>
      </c>
      <c r="G18" s="206">
        <f>'Input Sheet'!C12</f>
        <v>12098</v>
      </c>
      <c r="H18" s="207">
        <f>IF($G$51=0,0,G18/$G$51)</f>
        <v>3.4726348451838647E-2</v>
      </c>
      <c r="I18" s="207">
        <f>IF(G18&gt;0,E18/G18,0)</f>
        <v>0</v>
      </c>
      <c r="J18" s="190">
        <f>IF(AND((SQRT((H18*(1-H18))/$E$51))&gt;0, $E$51&gt;0),(F18-H18)/(SQRT((H18*(1-H18))/$E$51)),0)</f>
        <v>-2.6957525099619479</v>
      </c>
      <c r="K18" s="208">
        <f>IF(AND(I18&gt;0,$I$51&gt;0),F18/H18*100,0)</f>
        <v>0</v>
      </c>
      <c r="P18" s="1">
        <f t="shared" ca="1" si="0"/>
        <v>7.6126662136327347E-4</v>
      </c>
      <c r="Q18" s="176">
        <f ca="1">RANK(P18,$P$14:$P$48)+COUNTIF($P$14:P18,P18)-1</f>
        <v>16</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3360</v>
      </c>
      <c r="H21" s="207">
        <f t="shared" ref="H21:H28" si="2">IF($G$51=0,0,G21/$G$51)</f>
        <v>9.6446132251758847E-3</v>
      </c>
      <c r="I21" s="207">
        <f t="shared" ref="I21:I28" si="3">IF(G21&gt;0,E21/G21,0)</f>
        <v>0</v>
      </c>
      <c r="J21" s="190">
        <f t="shared" ref="J21:J28" si="4">IF(AND((SQRT((H21*(1-H21))/$E$51))&gt;0, $E$51&gt;0),(F21-H21)/(SQRT((H21*(1-H21))/$E$51)),0)</f>
        <v>-1.4025635836404735</v>
      </c>
      <c r="K21" s="208">
        <f t="shared" ref="K21:K28" si="5">IF(AND(I21&gt;0,$I$51&gt;0),F21/H21*100,0)</f>
        <v>0</v>
      </c>
      <c r="P21" s="1">
        <f t="shared" ca="1" si="0"/>
        <v>9.6850924826435763E-4</v>
      </c>
      <c r="Q21" s="176">
        <f ca="1">RANK(P21,$P$14:$P$48)+COUNTIF($P$14:P21,P21)-1</f>
        <v>14</v>
      </c>
      <c r="R21" s="40">
        <v>6</v>
      </c>
    </row>
    <row r="22" spans="1:18" ht="14.5">
      <c r="C22" s="205" t="s">
        <v>1762</v>
      </c>
      <c r="D22" s="40" t="s">
        <v>8</v>
      </c>
      <c r="E22" s="206">
        <f>'Input Sheet'!B14</f>
        <v>0</v>
      </c>
      <c r="F22" s="207">
        <f t="shared" si="1"/>
        <v>0</v>
      </c>
      <c r="G22" s="206">
        <f>'Input Sheet'!C14</f>
        <v>7077</v>
      </c>
      <c r="H22" s="207">
        <f t="shared" si="2"/>
        <v>2.0313966605526708E-2</v>
      </c>
      <c r="I22" s="207">
        <f t="shared" si="3"/>
        <v>0</v>
      </c>
      <c r="J22" s="190">
        <f t="shared" si="4"/>
        <v>-2.0465840891951363</v>
      </c>
      <c r="K22" s="208">
        <f t="shared" si="5"/>
        <v>0</v>
      </c>
      <c r="P22" s="1">
        <f t="shared" ca="1" si="0"/>
        <v>6.0852657812709944E-4</v>
      </c>
      <c r="Q22" s="176">
        <f ca="1">RANK(P22,$P$14:$P$48)+COUNTIF($P$14:P22,P22)-1</f>
        <v>19</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3.1104998138746731E-4</v>
      </c>
      <c r="Q23" s="176">
        <f ca="1">RANK(P23,$P$14:$P$48)+COUNTIF($P$14:P23,P23)-1</f>
        <v>24</v>
      </c>
      <c r="R23" s="40">
        <v>8</v>
      </c>
    </row>
    <row r="24" spans="1:18" ht="14.5">
      <c r="C24" s="205" t="s">
        <v>1764</v>
      </c>
      <c r="D24" s="40" t="s">
        <v>10</v>
      </c>
      <c r="E24" s="206">
        <f>'Input Sheet'!B16</f>
        <v>1</v>
      </c>
      <c r="F24" s="207">
        <f t="shared" si="1"/>
        <v>4.9504950495049506E-3</v>
      </c>
      <c r="G24" s="206">
        <f>'Input Sheet'!C16</f>
        <v>16337</v>
      </c>
      <c r="H24" s="207">
        <f t="shared" si="2"/>
        <v>4.6894061386815011E-2</v>
      </c>
      <c r="I24" s="207">
        <f t="shared" si="3"/>
        <v>6.1210748607455463E-5</v>
      </c>
      <c r="J24" s="190">
        <f t="shared" si="4"/>
        <v>-2.8197559881227794</v>
      </c>
      <c r="K24" s="208">
        <f t="shared" si="5"/>
        <v>10.55676327258116</v>
      </c>
      <c r="P24" s="1">
        <f t="shared" ca="1" si="0"/>
        <v>10.557282488638839</v>
      </c>
      <c r="Q24" s="176">
        <f ca="1">RANK(P24,$P$14:$P$48)+COUNTIF($P$14:P24,P24)-1</f>
        <v>13</v>
      </c>
      <c r="R24" s="40">
        <v>9</v>
      </c>
    </row>
    <row r="25" spans="1:18" ht="14.5">
      <c r="C25" s="213" t="s">
        <v>1765</v>
      </c>
      <c r="D25" s="40" t="s">
        <v>11</v>
      </c>
      <c r="E25" s="206">
        <f>'Input Sheet'!B17</f>
        <v>0</v>
      </c>
      <c r="F25" s="207">
        <f t="shared" si="1"/>
        <v>0</v>
      </c>
      <c r="G25" s="206">
        <f>'Input Sheet'!C17</f>
        <v>12048</v>
      </c>
      <c r="H25" s="207">
        <f t="shared" si="2"/>
        <v>3.45828274217021E-2</v>
      </c>
      <c r="I25" s="207">
        <f t="shared" si="3"/>
        <v>0</v>
      </c>
      <c r="J25" s="190">
        <f t="shared" si="4"/>
        <v>-2.6899761137487159</v>
      </c>
      <c r="K25" s="208">
        <f t="shared" si="5"/>
        <v>0</v>
      </c>
      <c r="P25" s="1">
        <f t="shared" ca="1" si="0"/>
        <v>5.8731866623865363E-4</v>
      </c>
      <c r="Q25" s="176">
        <f ca="1">RANK(P25,$P$14:$P$48)+COUNTIF($P$14:P25,P25)-1</f>
        <v>20</v>
      </c>
      <c r="R25" s="40">
        <v>10</v>
      </c>
    </row>
    <row r="26" spans="1:18" ht="14.5">
      <c r="C26" s="213" t="s">
        <v>1766</v>
      </c>
      <c r="D26" s="40" t="s">
        <v>12</v>
      </c>
      <c r="E26" s="206">
        <f>'Input Sheet'!B18</f>
        <v>0</v>
      </c>
      <c r="F26" s="207">
        <f t="shared" si="1"/>
        <v>0</v>
      </c>
      <c r="G26" s="206">
        <f>'Input Sheet'!C18</f>
        <v>6926</v>
      </c>
      <c r="H26" s="207">
        <f t="shared" si="2"/>
        <v>1.988053309451434E-2</v>
      </c>
      <c r="I26" s="207">
        <f t="shared" si="3"/>
        <v>0</v>
      </c>
      <c r="J26" s="190">
        <f t="shared" si="4"/>
        <v>-2.0241849431493582</v>
      </c>
      <c r="K26" s="208">
        <f t="shared" si="5"/>
        <v>0</v>
      </c>
      <c r="P26" s="1">
        <f t="shared" ca="1" si="0"/>
        <v>8.4655458349645917E-4</v>
      </c>
      <c r="Q26" s="176">
        <f ca="1">RANK(P26,$P$14:$P$48)+COUNTIF($P$14:P26,P26)-1</f>
        <v>15</v>
      </c>
      <c r="R26" s="40">
        <v>11</v>
      </c>
    </row>
    <row r="27" spans="1:18" ht="14.5">
      <c r="C27" s="213" t="s">
        <v>1767</v>
      </c>
      <c r="D27" s="40" t="s">
        <v>13</v>
      </c>
      <c r="E27" s="206">
        <f>'Input Sheet'!B19</f>
        <v>0</v>
      </c>
      <c r="F27" s="207">
        <f t="shared" si="1"/>
        <v>0</v>
      </c>
      <c r="G27" s="206">
        <f>'Input Sheet'!C19</f>
        <v>6282</v>
      </c>
      <c r="H27" s="207">
        <f t="shared" si="2"/>
        <v>1.8031982226355627E-2</v>
      </c>
      <c r="I27" s="207">
        <f t="shared" si="3"/>
        <v>0</v>
      </c>
      <c r="J27" s="190">
        <f t="shared" si="4"/>
        <v>-1.9259665869906231</v>
      </c>
      <c r="K27" s="208">
        <f t="shared" si="5"/>
        <v>0</v>
      </c>
      <c r="P27" s="1">
        <f t="shared" ca="1" si="0"/>
        <v>7.2764952036258985E-4</v>
      </c>
      <c r="Q27" s="176">
        <f ca="1">RANK(P27,$P$14:$P$48)+COUNTIF($P$14:P27,P27)-1</f>
        <v>17</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-2.0954916861183714</v>
      </c>
      <c r="K28" s="208">
        <f t="shared" si="5"/>
        <v>0</v>
      </c>
      <c r="P28" s="1">
        <f t="shared" ca="1" si="0"/>
        <v>1.2809675884478688E-4</v>
      </c>
      <c r="Q28" s="176">
        <f ca="1">RANK(P28,$P$14:$P$48)+COUNTIF($P$14:P28,P28)-1</f>
        <v>25</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1</v>
      </c>
      <c r="F31" s="207">
        <f>IF($E$51=0,0,E31/$E$51)</f>
        <v>4.9504950495049506E-3</v>
      </c>
      <c r="G31" s="206">
        <f>'Input Sheet'!C21</f>
        <v>13105</v>
      </c>
      <c r="H31" s="207">
        <f>IF($G$51=0,0,G31/$G$51)</f>
        <v>3.7616861998788685E-2</v>
      </c>
      <c r="I31" s="207">
        <f>IF(G31&gt;0,E31/G31,0)</f>
        <v>7.6306753147653561E-5</v>
      </c>
      <c r="J31" s="190">
        <f>IF(AND((SQRT((H31*(1-H31))/$E$51))&gt;0, $E$51&gt;0),(F31-H31)/(SQRT((H31*(1-H31))/$E$51)),0)</f>
        <v>-2.4401202921073137</v>
      </c>
      <c r="K31" s="208">
        <f>IF(AND(I31&gt;0,$I$51&gt;0),F31/H31*100,0)</f>
        <v>13.1603084001647</v>
      </c>
      <c r="P31" s="1">
        <f t="shared" ca="1" si="0"/>
        <v>13.161035545626149</v>
      </c>
      <c r="Q31" s="176">
        <f ca="1">RANK(P31,$P$14:$P$48)+COUNTIF($P$14:P31,P31)-1</f>
        <v>12</v>
      </c>
      <c r="R31" s="40">
        <v>14</v>
      </c>
    </row>
    <row r="32" spans="1:18" ht="14.5">
      <c r="C32" s="213" t="s">
        <v>1771</v>
      </c>
      <c r="D32" s="40" t="s">
        <v>17</v>
      </c>
      <c r="E32" s="206">
        <f>'Input Sheet'!B22</f>
        <v>0</v>
      </c>
      <c r="F32" s="207">
        <f>IF($E$51=0,0,E32/$E$51)</f>
        <v>0</v>
      </c>
      <c r="G32" s="206">
        <f>'Input Sheet'!C22</f>
        <v>15117</v>
      </c>
      <c r="H32" s="207">
        <f>IF($G$51=0,0,G32/$G$51)</f>
        <v>4.3392148251483291E-2</v>
      </c>
      <c r="I32" s="207">
        <f>IF(G32&gt;0,E32/G32,0)</f>
        <v>0</v>
      </c>
      <c r="J32" s="190">
        <f>IF(AND((SQRT((H32*(1-H32))/$E$51))&gt;0, $E$51&gt;0),(F32-H32)/(SQRT((H32*(1-H32))/$E$51)),0)</f>
        <v>-3.0270130267370376</v>
      </c>
      <c r="K32" s="208">
        <f>IF(AND(I32&gt;0,$I$51&gt;0),F32/H32*100,0)</f>
        <v>0</v>
      </c>
      <c r="P32" s="1">
        <f t="shared" ca="1" si="0"/>
        <v>6.2014736187498921E-4</v>
      </c>
      <c r="Q32" s="176">
        <f ca="1">RANK(P32,$P$14:$P$48)+COUNTIF($P$14:P32,P32)-1</f>
        <v>18</v>
      </c>
      <c r="R32" s="40">
        <v>15</v>
      </c>
    </row>
    <row r="33" spans="1:18" ht="14.5">
      <c r="C33" s="213" t="s">
        <v>1772</v>
      </c>
      <c r="D33" s="40" t="s">
        <v>18</v>
      </c>
      <c r="E33" s="206">
        <f>'Input Sheet'!B23</f>
        <v>8</v>
      </c>
      <c r="F33" s="207">
        <f>IF($E$51=0,0,E33/$E$51)</f>
        <v>3.9603960396039604E-2</v>
      </c>
      <c r="G33" s="206">
        <f>'Input Sheet'!C23</f>
        <v>22417</v>
      </c>
      <c r="H33" s="207">
        <f>IF($G$51=0,0,G33/$G$51)</f>
        <v>6.4346218651418999E-2</v>
      </c>
      <c r="I33" s="207">
        <f>IF(G33&gt;0,E33/G33,0)</f>
        <v>3.568720167729848E-4</v>
      </c>
      <c r="J33" s="190">
        <f>IF(AND((SQRT((H33*(1-H33))/$E$51))&gt;0, $E$51&gt;0),(F33-H33)/(SQRT((H33*(1-H33))/$E$51)),0)</f>
        <v>-1.4331640864046207</v>
      </c>
      <c r="K33" s="208">
        <f>IF(AND(I33&gt;0,$I$51&gt;0),F33/H33*100,0)</f>
        <v>61.548232710588714</v>
      </c>
      <c r="P33" s="1">
        <f t="shared" ca="1" si="0"/>
        <v>61.548282823055182</v>
      </c>
      <c r="Q33" s="176">
        <f ca="1">RANK(P33,$P$14:$P$48)+COUNTIF($P$14:P33,P33)-1</f>
        <v>5</v>
      </c>
      <c r="R33" s="40">
        <v>16</v>
      </c>
    </row>
    <row r="34" spans="1:18" ht="14.5">
      <c r="C34" s="213" t="s">
        <v>1773</v>
      </c>
      <c r="D34" s="40" t="s">
        <v>19</v>
      </c>
      <c r="E34" s="206">
        <f>'Input Sheet'!B24</f>
        <v>17</v>
      </c>
      <c r="F34" s="207">
        <f>IF($E$51=0,0,E34/$E$51)</f>
        <v>8.4158415841584164E-2</v>
      </c>
      <c r="G34" s="206">
        <f>'Input Sheet'!C24</f>
        <v>26453</v>
      </c>
      <c r="H34" s="207">
        <f>IF($G$51=0,0,G34/$G$51)</f>
        <v>7.5931236204040978E-2</v>
      </c>
      <c r="I34" s="207">
        <f>IF(G34&gt;0,E34/G34,0)</f>
        <v>6.4264922693078289E-4</v>
      </c>
      <c r="J34" s="190">
        <f>IF(AND((SQRT((H34*(1-H34))/$E$51))&gt;0, $E$51&gt;0),(F34-H34)/(SQRT((H34*(1-H34))/$E$51)),0)</f>
        <v>0.44143247970788291</v>
      </c>
      <c r="K34" s="208">
        <f>IF(AND(I34&gt;0,$I$51&gt;0),F34/H34*100,0)</f>
        <v>110.83503976602628</v>
      </c>
      <c r="P34" s="1">
        <f t="shared" ca="1" si="0"/>
        <v>110.83520092261814</v>
      </c>
      <c r="Q34" s="176">
        <f ca="1">RANK(P34,$P$14:$P$48)+COUNTIF($P$14:P34,P34)-1</f>
        <v>3</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-0.24795191505329114</v>
      </c>
      <c r="K35" s="208">
        <f>IF(AND(I35&gt;0,$I$51&gt;0),F35/H35*100,0)</f>
        <v>0</v>
      </c>
      <c r="P35" s="1">
        <f t="shared" ca="1" si="0"/>
        <v>3.1550364609325589E-5</v>
      </c>
      <c r="Q35" s="176">
        <f ca="1">RANK(P35,$P$14:$P$48)+COUNTIF($P$14:P35,P35)-1</f>
        <v>26</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90</v>
      </c>
      <c r="F38" s="207">
        <f t="shared" ref="F38:F44" si="6">IF($E$51=0,0,E38/$E$51)</f>
        <v>0.44554455445544555</v>
      </c>
      <c r="G38" s="206">
        <f>'Input Sheet'!C26</f>
        <v>48853</v>
      </c>
      <c r="H38" s="207">
        <f t="shared" ref="H38:H44" si="7">IF($G$51=0,0,G38/$G$51)</f>
        <v>0.14022865770521353</v>
      </c>
      <c r="I38" s="207">
        <f t="shared" ref="I38:I44" si="8">IF(G38&gt;0,E38/G38,0)</f>
        <v>1.8422614783124886E-3</v>
      </c>
      <c r="J38" s="190">
        <f t="shared" ref="J38:J44" si="9">IF(AND((SQRT((H38*(1-H38))/$E$51))&gt;0, $E$51&gt;0),(F38-H38)/(SQRT((H38*(1-H38))/$E$51)),0)</f>
        <v>12.49727224559553</v>
      </c>
      <c r="K38" s="208">
        <f t="shared" ref="K38:K44" si="10">IF(AND(I38&gt;0,$I$51&gt;0),F38/H38*100,0)</f>
        <v>317.72717627523917</v>
      </c>
      <c r="P38" s="1">
        <f t="shared" ca="1" si="0"/>
        <v>317.72778299695102</v>
      </c>
      <c r="Q38" s="176">
        <f ca="1">RANK(P38,$P$14:$P$48)+COUNTIF($P$14:P38,P38)-1</f>
        <v>2</v>
      </c>
      <c r="R38" s="40">
        <v>19</v>
      </c>
    </row>
    <row r="39" spans="1:18" ht="14.5">
      <c r="C39" s="213" t="s">
        <v>1777</v>
      </c>
      <c r="D39" s="40" t="s">
        <v>23</v>
      </c>
      <c r="E39" s="206">
        <f>'Input Sheet'!B27</f>
        <v>7</v>
      </c>
      <c r="F39" s="207">
        <f t="shared" si="6"/>
        <v>3.4653465346534656E-2</v>
      </c>
      <c r="G39" s="206">
        <f>'Input Sheet'!C27</f>
        <v>25084</v>
      </c>
      <c r="H39" s="207">
        <f t="shared" si="7"/>
        <v>7.2001630398902353E-2</v>
      </c>
      <c r="I39" s="207">
        <f t="shared" si="8"/>
        <v>2.7906235050231224E-4</v>
      </c>
      <c r="J39" s="190">
        <f t="shared" si="9"/>
        <v>-2.0535258879566691</v>
      </c>
      <c r="K39" s="208">
        <f t="shared" si="10"/>
        <v>48.128723133834676</v>
      </c>
      <c r="P39" s="1">
        <f t="shared" ca="1" si="0"/>
        <v>48.129407498938967</v>
      </c>
      <c r="Q39" s="176">
        <f ca="1">RANK(P39,$P$14:$P$48)+COUNTIF($P$14:P39,P39)-1</f>
        <v>7</v>
      </c>
      <c r="R39" s="40">
        <v>20</v>
      </c>
    </row>
    <row r="40" spans="1:18" ht="14.5">
      <c r="C40" s="213" t="s">
        <v>1778</v>
      </c>
      <c r="D40" s="40" t="s">
        <v>24</v>
      </c>
      <c r="E40" s="206">
        <f>'Input Sheet'!B28</f>
        <v>3</v>
      </c>
      <c r="F40" s="207">
        <f t="shared" si="6"/>
        <v>1.4851485148514851E-2</v>
      </c>
      <c r="G40" s="206">
        <f>'Input Sheet'!C28</f>
        <v>5253</v>
      </c>
      <c r="H40" s="207">
        <f t="shared" si="7"/>
        <v>1.5078319426145513E-2</v>
      </c>
      <c r="I40" s="207">
        <f t="shared" si="8"/>
        <v>5.7110222729868647E-4</v>
      </c>
      <c r="J40" s="190">
        <f t="shared" si="9"/>
        <v>-2.6454956336703618E-2</v>
      </c>
      <c r="K40" s="208">
        <f t="shared" si="10"/>
        <v>98.495626261655289</v>
      </c>
      <c r="P40" s="1">
        <f t="shared" ca="1" si="0"/>
        <v>98.496130686375722</v>
      </c>
      <c r="Q40" s="176">
        <f ca="1">RANK(P40,$P$14:$P$48)+COUNTIF($P$14:P40,P40)-1</f>
        <v>4</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-0.87217259830288196</v>
      </c>
      <c r="K41" s="208">
        <f t="shared" si="10"/>
        <v>0</v>
      </c>
      <c r="P41" s="1">
        <f t="shared" ca="1" si="0"/>
        <v>5.5159046032029232E-4</v>
      </c>
      <c r="Q41" s="176">
        <f ca="1">RANK(P41,$P$14:$P$48)+COUNTIF($P$14:P41,P41)-1</f>
        <v>21</v>
      </c>
      <c r="R41" s="40">
        <v>22</v>
      </c>
    </row>
    <row r="42" spans="1:18" ht="14.5">
      <c r="C42" s="213" t="s">
        <v>1780</v>
      </c>
      <c r="D42" s="40" t="s">
        <v>26</v>
      </c>
      <c r="E42" s="206">
        <f>'Input Sheet'!B30</f>
        <v>4</v>
      </c>
      <c r="F42" s="207">
        <f t="shared" si="6"/>
        <v>1.9801980198019802E-2</v>
      </c>
      <c r="G42" s="206">
        <f>'Input Sheet'!C30</f>
        <v>15264</v>
      </c>
      <c r="H42" s="207">
        <f t="shared" si="7"/>
        <v>4.3814100080084732E-2</v>
      </c>
      <c r="I42" s="207">
        <f t="shared" si="8"/>
        <v>2.6205450733752622E-4</v>
      </c>
      <c r="J42" s="190">
        <f t="shared" si="9"/>
        <v>-1.6673549841439024</v>
      </c>
      <c r="K42" s="208">
        <f t="shared" si="10"/>
        <v>45.19545114888848</v>
      </c>
      <c r="P42" s="1">
        <f t="shared" ca="1" si="0"/>
        <v>45.195468859794509</v>
      </c>
      <c r="Q42" s="176">
        <f ca="1">RANK(P42,$P$14:$P$48)+COUNTIF($P$14:P42,P42)-1</f>
        <v>10</v>
      </c>
      <c r="R42" s="40">
        <v>23</v>
      </c>
    </row>
    <row r="43" spans="1:18" ht="14.5">
      <c r="C43" s="213" t="s">
        <v>1781</v>
      </c>
      <c r="D43" s="40" t="s">
        <v>27</v>
      </c>
      <c r="E43" s="206">
        <f>'Input Sheet'!B31</f>
        <v>59</v>
      </c>
      <c r="F43" s="207">
        <f t="shared" si="6"/>
        <v>0.29207920792079206</v>
      </c>
      <c r="G43" s="206">
        <f>'Input Sheet'!C31</f>
        <v>30382</v>
      </c>
      <c r="H43" s="207">
        <f t="shared" si="7"/>
        <v>8.7209118752170758E-2</v>
      </c>
      <c r="I43" s="207">
        <f t="shared" si="8"/>
        <v>1.941939306168126E-3</v>
      </c>
      <c r="J43" s="190">
        <f t="shared" si="9"/>
        <v>10.320188879108228</v>
      </c>
      <c r="K43" s="208">
        <f t="shared" si="10"/>
        <v>334.91819674364251</v>
      </c>
      <c r="P43" s="1">
        <f t="shared" ca="1" si="0"/>
        <v>334.91915532803893</v>
      </c>
      <c r="Q43" s="176">
        <f ca="1">RANK(P43,$P$14:$P$48)+COUNTIF($P$14:P43,P43)-1</f>
        <v>1</v>
      </c>
      <c r="R43" s="40">
        <v>24</v>
      </c>
    </row>
    <row r="44" spans="1:18" ht="14.5">
      <c r="C44" s="213" t="s">
        <v>1782</v>
      </c>
      <c r="D44" s="40" t="s">
        <v>28</v>
      </c>
      <c r="E44" s="206">
        <f>'Input Sheet'!B32</f>
        <v>5</v>
      </c>
      <c r="F44" s="207">
        <f t="shared" si="6"/>
        <v>2.4752475247524754E-2</v>
      </c>
      <c r="G44" s="206">
        <f>'Input Sheet'!C32</f>
        <v>23245</v>
      </c>
      <c r="H44" s="207">
        <f t="shared" si="7"/>
        <v>6.6722926910480193E-2</v>
      </c>
      <c r="I44" s="207">
        <f t="shared" si="8"/>
        <v>2.1510002151000216E-4</v>
      </c>
      <c r="J44" s="190">
        <f t="shared" si="9"/>
        <v>-2.3904324985464944</v>
      </c>
      <c r="K44" s="208">
        <f t="shared" si="10"/>
        <v>37.0974062344931</v>
      </c>
      <c r="P44" s="1">
        <f t="shared" ca="1" si="0"/>
        <v>37.097839717022552</v>
      </c>
      <c r="Q44" s="176">
        <f ca="1">RANK(P44,$P$14:$P$48)+COUNTIF($P$14:P44,P44)-1</f>
        <v>11</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-0.37082619105657599</v>
      </c>
      <c r="K47" s="208">
        <f>IF(AND(I47&gt;0,$I$51&gt;0),F47/H47*100,0)</f>
        <v>0</v>
      </c>
      <c r="P47" s="1">
        <f t="shared" ca="1" si="0"/>
        <v>4.8311955670954154E-4</v>
      </c>
      <c r="Q47" s="176">
        <f ca="1">RANK(P47,$P$14:$P$48)+COUNTIF($P$14:P47,P47)-1</f>
        <v>22</v>
      </c>
      <c r="R47" s="40">
        <v>60</v>
      </c>
    </row>
    <row r="48" spans="1:18" ht="14.5">
      <c r="C48" s="205" t="s">
        <v>1785</v>
      </c>
      <c r="D48" s="40" t="s">
        <v>1786</v>
      </c>
      <c r="E48" s="206">
        <f>'Input Sheet'!B34</f>
        <v>1</v>
      </c>
      <c r="F48" s="207">
        <f>IF($E$51=0,0,E48/$E$51)</f>
        <v>4.9504950495049506E-3</v>
      </c>
      <c r="G48" s="206">
        <f>'Input Sheet'!C34</f>
        <v>3786</v>
      </c>
      <c r="H48" s="207">
        <f>IF($G$51=0,0,G48/$G$51)</f>
        <v>1.0867412401939256E-2</v>
      </c>
      <c r="I48" s="207">
        <f>IF(G48&gt;0,E48/G48,0)</f>
        <v>2.6413100898045432E-4</v>
      </c>
      <c r="J48" s="190">
        <f>IF(AND((SQRT((H48*(1-H48))/$E$51))&gt;0, $E$51&gt;0),(F48-H48)/(SQRT((H48*(1-H48))/$E$51)),0)</f>
        <v>-0.81111205975150213</v>
      </c>
      <c r="K48" s="208">
        <f>IF(AND(I48&gt;0,$I$51&gt;0),F48/H48*100,0)</f>
        <v>45.553576752286958</v>
      </c>
      <c r="P48" s="1">
        <f t="shared" ca="1" si="0"/>
        <v>45.554294827225881</v>
      </c>
      <c r="Q48" s="176">
        <f ca="1">RANK(P48,$P$14:$P$48)+COUNTIF($P$14:P48,P48)-1</f>
        <v>8</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202</v>
      </c>
      <c r="F51" s="42"/>
      <c r="G51" s="220">
        <f>SUM(G14:G48)</f>
        <v>348381</v>
      </c>
      <c r="H51" s="17"/>
      <c r="I51" s="221">
        <f>IF(G51&gt;0,E51/G51,0)</f>
        <v>5.798249617516455E-4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EEB8A-90AC-4D0E-9702-E705B38F2102}">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30</v>
      </c>
      <c r="C13" s="226" t="str">
        <f ca="1">INDEX('Wellbeing Acorn Type'!$C$14:$C$48,'Type Sorted'!B13)</f>
        <v>4.24</v>
      </c>
      <c r="D13" s="40" t="str">
        <f ca="1">INDEX('Wellbeing Acorn Type'!D$14:D$48,'Type Sorted'!$B13)</f>
        <v>Five-A-Day Greys</v>
      </c>
      <c r="E13" s="40"/>
      <c r="F13" s="40"/>
      <c r="G13" s="40"/>
      <c r="H13" s="40"/>
      <c r="I13" s="40"/>
      <c r="J13" s="40"/>
      <c r="K13" s="40"/>
      <c r="L13" s="40"/>
      <c r="M13" s="40"/>
      <c r="N13" s="40"/>
      <c r="O13" s="40"/>
      <c r="P13" s="206">
        <f ca="1">INDEX('Wellbeing Acorn Type'!E$14:E$48,'Type Sorted'!$B13)</f>
        <v>59</v>
      </c>
      <c r="Q13" s="207">
        <f ca="1">INDEX('Wellbeing Acorn Type'!F$14:F$48,'Type Sorted'!$B13)</f>
        <v>0.29207920792079206</v>
      </c>
      <c r="R13" s="206">
        <f ca="1">INDEX('Wellbeing Acorn Type'!G$14:G$48,'Type Sorted'!$B13)</f>
        <v>30382</v>
      </c>
      <c r="S13" s="207">
        <f ca="1">INDEX('Wellbeing Acorn Type'!H$14:H$48,'Type Sorted'!$B13)</f>
        <v>8.7209118752170758E-2</v>
      </c>
      <c r="T13" s="207">
        <f ca="1">INDEX('Wellbeing Acorn Type'!I$14:I$48,'Type Sorted'!$B13)</f>
        <v>1.941939306168126E-3</v>
      </c>
      <c r="U13" s="227">
        <f ca="1">INDEX('Wellbeing Acorn Type'!J$14:J$48,'Type Sorted'!$B13)</f>
        <v>10.320188879108228</v>
      </c>
      <c r="V13" s="208">
        <f ca="1">INDEX('Wellbeing Acorn Type'!K$14:K$48,'Type Sorted'!$B13)</f>
        <v>334.91819674364251</v>
      </c>
      <c r="W13" s="208"/>
    </row>
    <row r="14" spans="1:28" ht="20.149999999999999" customHeight="1">
      <c r="A14" s="225">
        <v>2</v>
      </c>
      <c r="B14" s="225">
        <f ca="1">MATCH(A14,'Wellbeing Acorn Type'!$Q$14:$Q$48,0)</f>
        <v>25</v>
      </c>
      <c r="C14" s="226" t="str">
        <f ca="1">INDEX('Wellbeing Acorn Type'!$C$14:$C$48,'Type Sorted'!B14)</f>
        <v>4.19</v>
      </c>
      <c r="D14" s="40" t="str">
        <f ca="1">INDEX('Wellbeing Acorn Type'!D$14:D$48,'Type Sorted'!$B14)</f>
        <v>Relishing Retirement</v>
      </c>
      <c r="E14" s="40"/>
      <c r="F14" s="40"/>
      <c r="G14" s="40"/>
      <c r="H14" s="40"/>
      <c r="I14" s="40"/>
      <c r="J14" s="40"/>
      <c r="K14" s="40"/>
      <c r="L14" s="40"/>
      <c r="M14" s="40"/>
      <c r="N14" s="40"/>
      <c r="O14" s="40"/>
      <c r="P14" s="206">
        <f ca="1">INDEX('Wellbeing Acorn Type'!E$14:E$48,'Type Sorted'!$B14)</f>
        <v>90</v>
      </c>
      <c r="Q14" s="207">
        <f ca="1">INDEX('Wellbeing Acorn Type'!F$14:F$48,'Type Sorted'!$B14)</f>
        <v>0.44554455445544555</v>
      </c>
      <c r="R14" s="206">
        <f ca="1">INDEX('Wellbeing Acorn Type'!G$14:G$48,'Type Sorted'!$B14)</f>
        <v>48853</v>
      </c>
      <c r="S14" s="207">
        <f ca="1">INDEX('Wellbeing Acorn Type'!H$14:H$48,'Type Sorted'!$B14)</f>
        <v>0.14022865770521353</v>
      </c>
      <c r="T14" s="207">
        <f ca="1">INDEX('Wellbeing Acorn Type'!I$14:I$48,'Type Sorted'!$B14)</f>
        <v>1.8422614783124886E-3</v>
      </c>
      <c r="U14" s="227">
        <f ca="1">INDEX('Wellbeing Acorn Type'!J$14:J$48,'Type Sorted'!$B14)</f>
        <v>12.49727224559553</v>
      </c>
      <c r="V14" s="208">
        <f ca="1">INDEX('Wellbeing Acorn Type'!K$14:K$48,'Type Sorted'!$B14)</f>
        <v>317.72717627523917</v>
      </c>
      <c r="W14" s="208"/>
    </row>
    <row r="15" spans="1:28" ht="20.149999999999999" customHeight="1">
      <c r="A15" s="225">
        <v>3</v>
      </c>
      <c r="B15" s="225">
        <f ca="1">MATCH(A15,'Wellbeing Acorn Type'!$Q$14:$Q$48,0)</f>
        <v>21</v>
      </c>
      <c r="C15" s="226" t="str">
        <f ca="1">INDEX('Wellbeing Acorn Type'!$C$14:$C$48,'Type Sorted'!B15)</f>
        <v>3.17</v>
      </c>
      <c r="D15" s="40" t="str">
        <f ca="1">INDEX('Wellbeing Acorn Type'!D$14:D$48,'Type Sorted'!$B15)</f>
        <v>Everthing in Moderation</v>
      </c>
      <c r="E15" s="40"/>
      <c r="F15" s="40"/>
      <c r="G15" s="40"/>
      <c r="H15" s="40"/>
      <c r="I15" s="40"/>
      <c r="J15" s="40"/>
      <c r="K15" s="40"/>
      <c r="L15" s="40"/>
      <c r="M15" s="40"/>
      <c r="N15" s="40"/>
      <c r="O15" s="40"/>
      <c r="P15" s="206">
        <f ca="1">INDEX('Wellbeing Acorn Type'!E$14:E$48,'Type Sorted'!$B15)</f>
        <v>17</v>
      </c>
      <c r="Q15" s="207">
        <f ca="1">INDEX('Wellbeing Acorn Type'!F$14:F$48,'Type Sorted'!$B15)</f>
        <v>8.4158415841584164E-2</v>
      </c>
      <c r="R15" s="206">
        <f ca="1">INDEX('Wellbeing Acorn Type'!G$14:G$48,'Type Sorted'!$B15)</f>
        <v>26453</v>
      </c>
      <c r="S15" s="207">
        <f ca="1">INDEX('Wellbeing Acorn Type'!H$14:H$48,'Type Sorted'!$B15)</f>
        <v>7.5931236204040978E-2</v>
      </c>
      <c r="T15" s="207">
        <f ca="1">INDEX('Wellbeing Acorn Type'!I$14:I$48,'Type Sorted'!$B15)</f>
        <v>6.4264922693078289E-4</v>
      </c>
      <c r="U15" s="227">
        <f ca="1">INDEX('Wellbeing Acorn Type'!J$14:J$48,'Type Sorted'!$B15)</f>
        <v>0.44143247970788291</v>
      </c>
      <c r="V15" s="208">
        <f ca="1">INDEX('Wellbeing Acorn Type'!K$14:K$48,'Type Sorted'!$B15)</f>
        <v>110.83503976602628</v>
      </c>
      <c r="W15" s="208"/>
    </row>
    <row r="16" spans="1:28" ht="20.149999999999999" customHeight="1">
      <c r="A16" s="225">
        <v>4</v>
      </c>
      <c r="B16" s="225">
        <f ca="1">MATCH(A16,'Wellbeing Acorn Type'!$Q$14:$Q$48,0)</f>
        <v>27</v>
      </c>
      <c r="C16" s="226" t="str">
        <f ca="1">INDEX('Wellbeing Acorn Type'!$C$14:$C$48,'Type Sorted'!B16)</f>
        <v>4.21</v>
      </c>
      <c r="D16" s="40" t="str">
        <f ca="1">INDEX('Wellbeing Acorn Type'!D$14:D$48,'Type Sorted'!$B16)</f>
        <v>Sensible Seniors</v>
      </c>
      <c r="E16" s="40"/>
      <c r="F16" s="40"/>
      <c r="G16" s="40"/>
      <c r="H16" s="40"/>
      <c r="I16" s="40"/>
      <c r="J16" s="40"/>
      <c r="K16" s="40"/>
      <c r="L16" s="40"/>
      <c r="M16" s="40"/>
      <c r="N16" s="40"/>
      <c r="O16" s="40"/>
      <c r="P16" s="206">
        <f ca="1">INDEX('Wellbeing Acorn Type'!E$14:E$48,'Type Sorted'!$B16)</f>
        <v>3</v>
      </c>
      <c r="Q16" s="207">
        <f ca="1">INDEX('Wellbeing Acorn Type'!F$14:F$48,'Type Sorted'!$B16)</f>
        <v>1.4851485148514851E-2</v>
      </c>
      <c r="R16" s="206">
        <f ca="1">INDEX('Wellbeing Acorn Type'!G$14:G$48,'Type Sorted'!$B16)</f>
        <v>5253</v>
      </c>
      <c r="S16" s="207">
        <f ca="1">INDEX('Wellbeing Acorn Type'!H$14:H$48,'Type Sorted'!$B16)</f>
        <v>1.5078319426145513E-2</v>
      </c>
      <c r="T16" s="207">
        <f ca="1">INDEX('Wellbeing Acorn Type'!I$14:I$48,'Type Sorted'!$B16)</f>
        <v>5.7110222729868647E-4</v>
      </c>
      <c r="U16" s="227">
        <f ca="1">INDEX('Wellbeing Acorn Type'!J$14:J$48,'Type Sorted'!$B16)</f>
        <v>-2.6454956336703618E-2</v>
      </c>
      <c r="V16" s="208">
        <f ca="1">INDEX('Wellbeing Acorn Type'!K$14:K$48,'Type Sorted'!$B16)</f>
        <v>98.495626261655289</v>
      </c>
      <c r="W16" s="208"/>
    </row>
    <row r="17" spans="1:23" ht="20.149999999999999" customHeight="1">
      <c r="A17" s="225">
        <v>5</v>
      </c>
      <c r="B17" s="225">
        <f ca="1">MATCH(A17,'Wellbeing Acorn Type'!$Q$14:$Q$48,0)</f>
        <v>20</v>
      </c>
      <c r="C17" s="226" t="str">
        <f ca="1">INDEX('Wellbeing Acorn Type'!$C$14:$C$48,'Type Sorted'!B17)</f>
        <v>3.16</v>
      </c>
      <c r="D17" s="40" t="str">
        <f ca="1">INDEX('Wellbeing Acorn Type'!D$14:D$48,'Type Sorted'!$B17)</f>
        <v>Countryside Concerns</v>
      </c>
      <c r="E17" s="40"/>
      <c r="F17" s="40"/>
      <c r="G17" s="40"/>
      <c r="H17" s="40"/>
      <c r="I17" s="40"/>
      <c r="J17" s="40"/>
      <c r="K17" s="40"/>
      <c r="L17" s="40"/>
      <c r="M17" s="40"/>
      <c r="N17" s="40"/>
      <c r="O17" s="40"/>
      <c r="P17" s="206">
        <f ca="1">INDEX('Wellbeing Acorn Type'!E$14:E$48,'Type Sorted'!$B17)</f>
        <v>8</v>
      </c>
      <c r="Q17" s="207">
        <f ca="1">INDEX('Wellbeing Acorn Type'!F$14:F$48,'Type Sorted'!$B17)</f>
        <v>3.9603960396039604E-2</v>
      </c>
      <c r="R17" s="206">
        <f ca="1">INDEX('Wellbeing Acorn Type'!G$14:G$48,'Type Sorted'!$B17)</f>
        <v>22417</v>
      </c>
      <c r="S17" s="207">
        <f ca="1">INDEX('Wellbeing Acorn Type'!H$14:H$48,'Type Sorted'!$B17)</f>
        <v>6.4346218651418999E-2</v>
      </c>
      <c r="T17" s="207">
        <f ca="1">INDEX('Wellbeing Acorn Type'!I$14:I$48,'Type Sorted'!$B17)</f>
        <v>3.568720167729848E-4</v>
      </c>
      <c r="U17" s="227">
        <f ca="1">INDEX('Wellbeing Acorn Type'!J$14:J$48,'Type Sorted'!$B17)</f>
        <v>-1.4331640864046207</v>
      </c>
      <c r="V17" s="208">
        <f ca="1">INDEX('Wellbeing Acorn Type'!K$14:K$48,'Type Sorted'!$B17)</f>
        <v>61.548232710588714</v>
      </c>
      <c r="W17" s="208"/>
    </row>
    <row r="18" spans="1:23" ht="20.149999999999999" customHeight="1">
      <c r="A18" s="225">
        <v>6</v>
      </c>
      <c r="B18" s="225">
        <f ca="1">MATCH(A18,'Wellbeing Acorn Type'!$Q$14:$Q$48,0)</f>
        <v>4</v>
      </c>
      <c r="C18" s="226" t="str">
        <f ca="1">INDEX('Wellbeing Acorn Type'!$C$14:$C$48,'Type Sorted'!B18)</f>
        <v>1.4</v>
      </c>
      <c r="D18" s="40" t="str">
        <f ca="1">INDEX('Wellbeing Acorn Type'!D$14:D$48,'Type Sorted'!$B18)</f>
        <v>Elderly Ailments</v>
      </c>
      <c r="E18" s="40"/>
      <c r="F18" s="40"/>
      <c r="G18" s="40"/>
      <c r="H18" s="40"/>
      <c r="I18" s="40"/>
      <c r="J18" s="40"/>
      <c r="K18" s="40"/>
      <c r="L18" s="40"/>
      <c r="M18" s="40"/>
      <c r="N18" s="40"/>
      <c r="O18" s="40"/>
      <c r="P18" s="206">
        <f ca="1">INDEX('Wellbeing Acorn Type'!E$14:E$48,'Type Sorted'!$B18)</f>
        <v>5</v>
      </c>
      <c r="Q18" s="207">
        <f ca="1">INDEX('Wellbeing Acorn Type'!F$14:F$48,'Type Sorted'!$B18)</f>
        <v>2.4752475247524754E-2</v>
      </c>
      <c r="R18" s="206">
        <f ca="1">INDEX('Wellbeing Acorn Type'!G$14:G$48,'Type Sorted'!$B18)</f>
        <v>14210</v>
      </c>
      <c r="S18" s="207">
        <f ca="1">INDEX('Wellbeing Acorn Type'!H$14:H$48,'Type Sorted'!$B18)</f>
        <v>4.0788676764806346E-2</v>
      </c>
      <c r="T18" s="207">
        <f ca="1">INDEX('Wellbeing Acorn Type'!I$14:I$48,'Type Sorted'!$B18)</f>
        <v>3.5186488388458831E-4</v>
      </c>
      <c r="U18" s="227">
        <f ca="1">INDEX('Wellbeing Acorn Type'!J$14:J$48,'Type Sorted'!$B18)</f>
        <v>-1.1522593295425902</v>
      </c>
      <c r="V18" s="208">
        <f ca="1">INDEX('Wellbeing Acorn Type'!K$14:K$48,'Type Sorted'!$B18)</f>
        <v>60.684673323067706</v>
      </c>
      <c r="W18" s="208"/>
    </row>
    <row r="19" spans="1:23" ht="20.149999999999999" customHeight="1">
      <c r="A19" s="225">
        <v>7</v>
      </c>
      <c r="B19" s="225">
        <f ca="1">MATCH(A19,'Wellbeing Acorn Type'!$Q$14:$Q$48,0)</f>
        <v>26</v>
      </c>
      <c r="C19" s="226" t="str">
        <f ca="1">INDEX('Wellbeing Acorn Type'!$C$14:$C$48,'Type Sorted'!B19)</f>
        <v>4.20</v>
      </c>
      <c r="D19" s="40" t="str">
        <f ca="1">INDEX('Wellbeing Acorn Type'!D$14:D$48,'Type Sorted'!$B19)</f>
        <v>Perky Pensioners</v>
      </c>
      <c r="E19" s="40"/>
      <c r="F19" s="40"/>
      <c r="G19" s="40"/>
      <c r="H19" s="40"/>
      <c r="I19" s="40"/>
      <c r="J19" s="40"/>
      <c r="K19" s="40"/>
      <c r="L19" s="40"/>
      <c r="M19" s="40"/>
      <c r="N19" s="40"/>
      <c r="O19" s="40"/>
      <c r="P19" s="206">
        <f ca="1">INDEX('Wellbeing Acorn Type'!E$14:E$48,'Type Sorted'!$B19)</f>
        <v>7</v>
      </c>
      <c r="Q19" s="207">
        <f ca="1">INDEX('Wellbeing Acorn Type'!F$14:F$48,'Type Sorted'!$B19)</f>
        <v>3.4653465346534656E-2</v>
      </c>
      <c r="R19" s="206">
        <f ca="1">INDEX('Wellbeing Acorn Type'!G$14:G$48,'Type Sorted'!$B19)</f>
        <v>25084</v>
      </c>
      <c r="S19" s="207">
        <f ca="1">INDEX('Wellbeing Acorn Type'!H$14:H$48,'Type Sorted'!$B19)</f>
        <v>7.2001630398902353E-2</v>
      </c>
      <c r="T19" s="207">
        <f ca="1">INDEX('Wellbeing Acorn Type'!I$14:I$48,'Type Sorted'!$B19)</f>
        <v>2.7906235050231224E-4</v>
      </c>
      <c r="U19" s="227">
        <f ca="1">INDEX('Wellbeing Acorn Type'!J$14:J$48,'Type Sorted'!$B19)</f>
        <v>-2.0535258879566691</v>
      </c>
      <c r="V19" s="208">
        <f ca="1">INDEX('Wellbeing Acorn Type'!K$14:K$48,'Type Sorted'!$B19)</f>
        <v>48.128723133834676</v>
      </c>
      <c r="W19" s="208"/>
    </row>
    <row r="20" spans="1:23" ht="20.149999999999999" customHeight="1">
      <c r="A20" s="225">
        <v>8</v>
      </c>
      <c r="B20" s="225">
        <f ca="1">MATCH(A20,'Wellbeing Acorn Type'!$Q$14:$Q$48,0)</f>
        <v>35</v>
      </c>
      <c r="C20" s="226" t="str">
        <f ca="1">INDEX('Wellbeing Acorn Type'!$C$14:$C$48,'Type Sorted'!B20)</f>
        <v>61</v>
      </c>
      <c r="D20" s="40" t="str">
        <f ca="1">INDEX('Wellbeing Acorn Type'!D$14:D$48,'Type Sorted'!$B20)</f>
        <v>Inactive Communal Population</v>
      </c>
      <c r="E20" s="40"/>
      <c r="F20" s="40"/>
      <c r="G20" s="40"/>
      <c r="H20" s="40"/>
      <c r="I20" s="40"/>
      <c r="J20" s="40"/>
      <c r="K20" s="40"/>
      <c r="L20" s="40"/>
      <c r="M20" s="40"/>
      <c r="N20" s="40"/>
      <c r="O20" s="40"/>
      <c r="P20" s="206">
        <f ca="1">INDEX('Wellbeing Acorn Type'!E$14:E$48,'Type Sorted'!$B20)</f>
        <v>1</v>
      </c>
      <c r="Q20" s="207">
        <f ca="1">INDEX('Wellbeing Acorn Type'!F$14:F$48,'Type Sorted'!$B20)</f>
        <v>4.9504950495049506E-3</v>
      </c>
      <c r="R20" s="206">
        <f ca="1">INDEX('Wellbeing Acorn Type'!G$14:G$48,'Type Sorted'!$B20)</f>
        <v>3786</v>
      </c>
      <c r="S20" s="207">
        <f ca="1">INDEX('Wellbeing Acorn Type'!H$14:H$48,'Type Sorted'!$B20)</f>
        <v>1.0867412401939256E-2</v>
      </c>
      <c r="T20" s="207">
        <f ca="1">INDEX('Wellbeing Acorn Type'!I$14:I$48,'Type Sorted'!$B20)</f>
        <v>2.6413100898045432E-4</v>
      </c>
      <c r="U20" s="227">
        <f ca="1">INDEX('Wellbeing Acorn Type'!J$14:J$48,'Type Sorted'!$B20)</f>
        <v>-0.81111205975150213</v>
      </c>
      <c r="V20" s="208">
        <f ca="1">INDEX('Wellbeing Acorn Type'!K$14:K$48,'Type Sorted'!$B20)</f>
        <v>45.553576752286958</v>
      </c>
      <c r="W20" s="208"/>
    </row>
    <row r="21" spans="1:23" ht="20.149999999999999" customHeight="1">
      <c r="A21" s="225">
        <v>9</v>
      </c>
      <c r="B21" s="225">
        <f ca="1">MATCH(A21,'Wellbeing Acorn Type'!$Q$14:$Q$48,0)</f>
        <v>1</v>
      </c>
      <c r="C21" s="226" t="str">
        <f ca="1">INDEX('Wellbeing Acorn Type'!$C$14:$C$48,'Type Sorted'!B21)</f>
        <v>1.1</v>
      </c>
      <c r="D21" s="40" t="str">
        <f ca="1">INDEX('Wellbeing Acorn Type'!D$14:D$48,'Type Sorted'!$B21)</f>
        <v>Limited Living</v>
      </c>
      <c r="E21" s="40"/>
      <c r="F21" s="40"/>
      <c r="G21" s="40"/>
      <c r="H21" s="40"/>
      <c r="I21" s="40"/>
      <c r="J21" s="40"/>
      <c r="K21" s="40"/>
      <c r="L21" s="40"/>
      <c r="M21" s="40"/>
      <c r="N21" s="40"/>
      <c r="O21" s="40"/>
      <c r="P21" s="206">
        <f ca="1">INDEX('Wellbeing Acorn Type'!E$14:E$48,'Type Sorted'!$B21)</f>
        <v>1</v>
      </c>
      <c r="Q21" s="207">
        <f ca="1">INDEX('Wellbeing Acorn Type'!F$14:F$48,'Type Sorted'!$B21)</f>
        <v>4.9504950495049506E-3</v>
      </c>
      <c r="R21" s="206">
        <f ca="1">INDEX('Wellbeing Acorn Type'!G$14:G$48,'Type Sorted'!$B21)</f>
        <v>3787</v>
      </c>
      <c r="S21" s="207">
        <f ca="1">INDEX('Wellbeing Acorn Type'!H$14:H$48,'Type Sorted'!$B21)</f>
        <v>1.0870282822541988E-2</v>
      </c>
      <c r="T21" s="207">
        <f ca="1">INDEX('Wellbeing Acorn Type'!I$14:I$48,'Type Sorted'!$B21)</f>
        <v>2.6406126221283337E-4</v>
      </c>
      <c r="U21" s="227">
        <f ca="1">INDEX('Wellbeing Acorn Type'!J$14:J$48,'Type Sorted'!$B21)</f>
        <v>-0.81139957387011652</v>
      </c>
      <c r="V21" s="208">
        <f ca="1">INDEX('Wellbeing Acorn Type'!K$14:K$48,'Type Sorted'!$B21)</f>
        <v>45.541547817311432</v>
      </c>
      <c r="W21" s="208"/>
    </row>
    <row r="22" spans="1:23" ht="20.149999999999999" customHeight="1">
      <c r="A22" s="225">
        <v>10</v>
      </c>
      <c r="B22" s="225">
        <f ca="1">MATCH(A22,'Wellbeing Acorn Type'!$Q$14:$Q$48,0)</f>
        <v>29</v>
      </c>
      <c r="C22" s="226" t="str">
        <f ca="1">INDEX('Wellbeing Acorn Type'!$C$14:$C$48,'Type Sorted'!B22)</f>
        <v>4.23</v>
      </c>
      <c r="D22" s="40" t="str">
        <f ca="1">INDEX('Wellbeing Acorn Type'!D$14:D$48,'Type Sorted'!$B22)</f>
        <v>Happy Families</v>
      </c>
      <c r="E22" s="40"/>
      <c r="F22" s="40"/>
      <c r="G22" s="40"/>
      <c r="H22" s="40"/>
      <c r="I22" s="40"/>
      <c r="J22" s="40"/>
      <c r="K22" s="40"/>
      <c r="L22" s="40"/>
      <c r="M22" s="40"/>
      <c r="N22" s="40"/>
      <c r="O22" s="40"/>
      <c r="P22" s="206">
        <f ca="1">INDEX('Wellbeing Acorn Type'!E$14:E$48,'Type Sorted'!$B22)</f>
        <v>4</v>
      </c>
      <c r="Q22" s="207">
        <f ca="1">INDEX('Wellbeing Acorn Type'!F$14:F$48,'Type Sorted'!$B22)</f>
        <v>1.9801980198019802E-2</v>
      </c>
      <c r="R22" s="206">
        <f ca="1">INDEX('Wellbeing Acorn Type'!G$14:G$48,'Type Sorted'!$B22)</f>
        <v>15264</v>
      </c>
      <c r="S22" s="207">
        <f ca="1">INDEX('Wellbeing Acorn Type'!H$14:H$48,'Type Sorted'!$B22)</f>
        <v>4.3814100080084732E-2</v>
      </c>
      <c r="T22" s="207">
        <f ca="1">INDEX('Wellbeing Acorn Type'!I$14:I$48,'Type Sorted'!$B22)</f>
        <v>2.6205450733752622E-4</v>
      </c>
      <c r="U22" s="227">
        <f ca="1">INDEX('Wellbeing Acorn Type'!J$14:J$48,'Type Sorted'!$B22)</f>
        <v>-1.6673549841439024</v>
      </c>
      <c r="V22" s="208">
        <f ca="1">INDEX('Wellbeing Acorn Type'!K$14:K$48,'Type Sorted'!$B22)</f>
        <v>45.19545114888848</v>
      </c>
      <c r="W22" s="208"/>
    </row>
    <row r="23" spans="1:23" ht="20.149999999999999" customHeight="1">
      <c r="A23" s="225">
        <v>11</v>
      </c>
      <c r="B23" s="225">
        <f ca="1">MATCH(A23,'Wellbeing Acorn Type'!$Q$14:$Q$48,0)</f>
        <v>31</v>
      </c>
      <c r="C23" s="226" t="str">
        <f ca="1">INDEX('Wellbeing Acorn Type'!$C$14:$C$48,'Type Sorted'!B23)</f>
        <v>4.25</v>
      </c>
      <c r="D23" s="40" t="str">
        <f ca="1">INDEX('Wellbeing Acorn Type'!D$14:D$48,'Type Sorted'!$B23)</f>
        <v>Healthy, Wealthy &amp; Wine</v>
      </c>
      <c r="E23" s="40"/>
      <c r="F23" s="40"/>
      <c r="G23" s="40"/>
      <c r="H23" s="40"/>
      <c r="I23" s="40"/>
      <c r="J23" s="40"/>
      <c r="K23" s="40"/>
      <c r="L23" s="40"/>
      <c r="M23" s="40"/>
      <c r="N23" s="40"/>
      <c r="O23" s="40"/>
      <c r="P23" s="206">
        <f ca="1">INDEX('Wellbeing Acorn Type'!E$14:E$48,'Type Sorted'!$B23)</f>
        <v>5</v>
      </c>
      <c r="Q23" s="207">
        <f ca="1">INDEX('Wellbeing Acorn Type'!F$14:F$48,'Type Sorted'!$B23)</f>
        <v>2.4752475247524754E-2</v>
      </c>
      <c r="R23" s="206">
        <f ca="1">INDEX('Wellbeing Acorn Type'!G$14:G$48,'Type Sorted'!$B23)</f>
        <v>23245</v>
      </c>
      <c r="S23" s="207">
        <f ca="1">INDEX('Wellbeing Acorn Type'!H$14:H$48,'Type Sorted'!$B23)</f>
        <v>6.6722926910480193E-2</v>
      </c>
      <c r="T23" s="207">
        <f ca="1">INDEX('Wellbeing Acorn Type'!I$14:I$48,'Type Sorted'!$B23)</f>
        <v>2.1510002151000216E-4</v>
      </c>
      <c r="U23" s="227">
        <f ca="1">INDEX('Wellbeing Acorn Type'!J$14:J$48,'Type Sorted'!$B23)</f>
        <v>-2.3904324985464944</v>
      </c>
      <c r="V23" s="208">
        <f ca="1">INDEX('Wellbeing Acorn Type'!K$14:K$48,'Type Sorted'!$B23)</f>
        <v>37.0974062344931</v>
      </c>
      <c r="W23" s="208"/>
    </row>
    <row r="24" spans="1:23" ht="20.149999999999999" customHeight="1">
      <c r="A24" s="225">
        <v>12</v>
      </c>
      <c r="B24" s="225">
        <f ca="1">MATCH(A24,'Wellbeing Acorn Type'!$Q$14:$Q$48,0)</f>
        <v>18</v>
      </c>
      <c r="C24" s="226" t="str">
        <f ca="1">INDEX('Wellbeing Acorn Type'!$C$14:$C$48,'Type Sorted'!B24)</f>
        <v>3.14</v>
      </c>
      <c r="D24" s="40" t="str">
        <f ca="1">INDEX('Wellbeing Acorn Type'!D$14:D$48,'Type Sorted'!$B24)</f>
        <v>Rooted Routines</v>
      </c>
      <c r="E24" s="40"/>
      <c r="F24" s="40"/>
      <c r="G24" s="40"/>
      <c r="H24" s="40"/>
      <c r="I24" s="40"/>
      <c r="J24" s="40"/>
      <c r="K24" s="40"/>
      <c r="L24" s="40"/>
      <c r="M24" s="40"/>
      <c r="N24" s="40"/>
      <c r="O24" s="40"/>
      <c r="P24" s="206">
        <f ca="1">INDEX('Wellbeing Acorn Type'!E$14:E$48,'Type Sorted'!$B24)</f>
        <v>1</v>
      </c>
      <c r="Q24" s="207">
        <f ca="1">INDEX('Wellbeing Acorn Type'!F$14:F$48,'Type Sorted'!$B24)</f>
        <v>4.9504950495049506E-3</v>
      </c>
      <c r="R24" s="206">
        <f ca="1">INDEX('Wellbeing Acorn Type'!G$14:G$48,'Type Sorted'!$B24)</f>
        <v>13105</v>
      </c>
      <c r="S24" s="207">
        <f ca="1">INDEX('Wellbeing Acorn Type'!H$14:H$48,'Type Sorted'!$B24)</f>
        <v>3.7616861998788685E-2</v>
      </c>
      <c r="T24" s="207">
        <f ca="1">INDEX('Wellbeing Acorn Type'!I$14:I$48,'Type Sorted'!$B24)</f>
        <v>7.6306753147653561E-5</v>
      </c>
      <c r="U24" s="227">
        <f ca="1">INDEX('Wellbeing Acorn Type'!J$14:J$48,'Type Sorted'!$B24)</f>
        <v>-2.4401202921073137</v>
      </c>
      <c r="V24" s="208">
        <f ca="1">INDEX('Wellbeing Acorn Type'!K$14:K$48,'Type Sorted'!$B24)</f>
        <v>13.1603084001647</v>
      </c>
      <c r="W24" s="208"/>
    </row>
    <row r="25" spans="1:23" ht="20.149999999999999" customHeight="1">
      <c r="A25" s="225">
        <v>13</v>
      </c>
      <c r="B25" s="225">
        <f ca="1">MATCH(A25,'Wellbeing Acorn Type'!$Q$14:$Q$48,0)</f>
        <v>11</v>
      </c>
      <c r="C25" s="226" t="str">
        <f ca="1">INDEX('Wellbeing Acorn Type'!$C$14:$C$48,'Type Sorted'!B25)</f>
        <v>2.9</v>
      </c>
      <c r="D25" s="40" t="str">
        <f ca="1">INDEX('Wellbeing Acorn Type'!D$14:D$48,'Type Sorted'!$B25)</f>
        <v>Everyday Excesses</v>
      </c>
      <c r="E25" s="40"/>
      <c r="F25" s="40"/>
      <c r="G25" s="40"/>
      <c r="H25" s="40"/>
      <c r="I25" s="40"/>
      <c r="J25" s="40"/>
      <c r="K25" s="40"/>
      <c r="L25" s="40"/>
      <c r="M25" s="40"/>
      <c r="N25" s="40"/>
      <c r="O25" s="40"/>
      <c r="P25" s="206">
        <f ca="1">INDEX('Wellbeing Acorn Type'!E$14:E$48,'Type Sorted'!$B25)</f>
        <v>1</v>
      </c>
      <c r="Q25" s="207">
        <f ca="1">INDEX('Wellbeing Acorn Type'!F$14:F$48,'Type Sorted'!$B25)</f>
        <v>4.9504950495049506E-3</v>
      </c>
      <c r="R25" s="206">
        <f ca="1">INDEX('Wellbeing Acorn Type'!G$14:G$48,'Type Sorted'!$B25)</f>
        <v>16337</v>
      </c>
      <c r="S25" s="207">
        <f ca="1">INDEX('Wellbeing Acorn Type'!H$14:H$48,'Type Sorted'!$B25)</f>
        <v>4.6894061386815011E-2</v>
      </c>
      <c r="T25" s="207">
        <f ca="1">INDEX('Wellbeing Acorn Type'!I$14:I$48,'Type Sorted'!$B25)</f>
        <v>6.1210748607455463E-5</v>
      </c>
      <c r="U25" s="227">
        <f ca="1">INDEX('Wellbeing Acorn Type'!J$14:J$48,'Type Sorted'!$B25)</f>
        <v>-2.8197559881227794</v>
      </c>
      <c r="V25" s="208">
        <f ca="1">INDEX('Wellbeing Acorn Type'!K$14:K$48,'Type Sorted'!$B25)</f>
        <v>10.55676327258116</v>
      </c>
      <c r="W25" s="208"/>
    </row>
    <row r="26" spans="1:23" ht="20.149999999999999" customHeight="1">
      <c r="A26" s="225">
        <v>14</v>
      </c>
      <c r="B26" s="225">
        <f ca="1">MATCH(A26,'Wellbeing Acorn Type'!$Q$14:$Q$48,0)</f>
        <v>8</v>
      </c>
      <c r="C26" s="226" t="str">
        <f ca="1">INDEX('Wellbeing Acorn Type'!$C$14:$C$48,'Type Sorted'!B26)</f>
        <v>2.6</v>
      </c>
      <c r="D26" s="40" t="str">
        <f ca="1">INDEX('Wellbeing Acorn Type'!D$14:D$48,'Type Sorted'!$B26)</f>
        <v>Dangerous Dependencies</v>
      </c>
      <c r="E26" s="40"/>
      <c r="F26" s="40"/>
      <c r="G26" s="40"/>
      <c r="H26" s="40"/>
      <c r="I26" s="40"/>
      <c r="J26" s="40"/>
      <c r="K26" s="40"/>
      <c r="L26" s="40"/>
      <c r="M26" s="40"/>
      <c r="N26" s="40"/>
      <c r="O26" s="40"/>
      <c r="P26" s="206">
        <f ca="1">INDEX('Wellbeing Acorn Type'!E$14:E$48,'Type Sorted'!$B26)</f>
        <v>0</v>
      </c>
      <c r="Q26" s="207">
        <f ca="1">INDEX('Wellbeing Acorn Type'!F$14:F$48,'Type Sorted'!$B26)</f>
        <v>0</v>
      </c>
      <c r="R26" s="206">
        <f ca="1">INDEX('Wellbeing Acorn Type'!G$14:G$48,'Type Sorted'!$B26)</f>
        <v>3360</v>
      </c>
      <c r="S26" s="207">
        <f ca="1">INDEX('Wellbeing Acorn Type'!H$14:H$48,'Type Sorted'!$B26)</f>
        <v>9.6446132251758847E-3</v>
      </c>
      <c r="T26" s="207">
        <f ca="1">INDEX('Wellbeing Acorn Type'!I$14:I$48,'Type Sorted'!$B26)</f>
        <v>0</v>
      </c>
      <c r="U26" s="227">
        <f ca="1">INDEX('Wellbeing Acorn Type'!J$14:J$48,'Type Sorted'!$B26)</f>
        <v>-1.4025635836404735</v>
      </c>
      <c r="V26" s="208">
        <f ca="1">INDEX('Wellbeing Acorn Type'!K$14:K$48,'Type Sorted'!$B26)</f>
        <v>0</v>
      </c>
      <c r="W26" s="208"/>
    </row>
    <row r="27" spans="1:23" ht="20.149999999999999" customHeight="1">
      <c r="A27" s="225">
        <v>15</v>
      </c>
      <c r="B27" s="225">
        <f ca="1">MATCH(A27,'Wellbeing Acorn Type'!$Q$14:$Q$48,0)</f>
        <v>13</v>
      </c>
      <c r="C27" s="226" t="str">
        <f ca="1">INDEX('Wellbeing Acorn Type'!$C$14:$C$48,'Type Sorted'!B27)</f>
        <v>2.11</v>
      </c>
      <c r="D27" s="40" t="str">
        <f ca="1">INDEX('Wellbeing Acorn Type'!D$14:D$48,'Type Sorted'!$B27)</f>
        <v>Anxious Adversity</v>
      </c>
      <c r="E27" s="40"/>
      <c r="F27" s="40"/>
      <c r="G27" s="40"/>
      <c r="H27" s="40"/>
      <c r="I27" s="40"/>
      <c r="J27" s="40"/>
      <c r="K27" s="40"/>
      <c r="L27" s="40"/>
      <c r="M27" s="40"/>
      <c r="N27" s="40"/>
      <c r="O27" s="40"/>
      <c r="P27" s="206">
        <f ca="1">INDEX('Wellbeing Acorn Type'!E$14:E$48,'Type Sorted'!$B27)</f>
        <v>0</v>
      </c>
      <c r="Q27" s="207">
        <f ca="1">INDEX('Wellbeing Acorn Type'!F$14:F$48,'Type Sorted'!$B27)</f>
        <v>0</v>
      </c>
      <c r="R27" s="206">
        <f ca="1">INDEX('Wellbeing Acorn Type'!G$14:G$48,'Type Sorted'!$B27)</f>
        <v>6926</v>
      </c>
      <c r="S27" s="207">
        <f ca="1">INDEX('Wellbeing Acorn Type'!H$14:H$48,'Type Sorted'!$B27)</f>
        <v>1.988053309451434E-2</v>
      </c>
      <c r="T27" s="207">
        <f ca="1">INDEX('Wellbeing Acorn Type'!I$14:I$48,'Type Sorted'!$B27)</f>
        <v>0</v>
      </c>
      <c r="U27" s="227">
        <f ca="1">INDEX('Wellbeing Acorn Type'!J$14:J$48,'Type Sorted'!$B27)</f>
        <v>-2.0241849431493582</v>
      </c>
      <c r="V27" s="208">
        <f ca="1">INDEX('Wellbeing Acorn Type'!K$14:K$48,'Type Sorted'!$B27)</f>
        <v>0</v>
      </c>
      <c r="W27" s="208"/>
    </row>
    <row r="28" spans="1:23" ht="20.149999999999999" customHeight="1">
      <c r="A28" s="225">
        <v>16</v>
      </c>
      <c r="B28" s="225">
        <f ca="1">MATCH(A28,'Wellbeing Acorn Type'!$Q$14:$Q$48,0)</f>
        <v>5</v>
      </c>
      <c r="C28" s="226" t="str">
        <f ca="1">INDEX('Wellbeing Acorn Type'!$C$14:$C$48,'Type Sorted'!B28)</f>
        <v>1.5</v>
      </c>
      <c r="D28" s="40" t="str">
        <f ca="1">INDEX('Wellbeing Acorn Type'!D$14:D$48,'Type Sorted'!$B28)</f>
        <v>Countryside Complacency</v>
      </c>
      <c r="E28" s="40"/>
      <c r="F28" s="40"/>
      <c r="G28" s="40"/>
      <c r="H28" s="40"/>
      <c r="I28" s="40"/>
      <c r="J28" s="40"/>
      <c r="K28" s="40"/>
      <c r="L28" s="40"/>
      <c r="M28" s="40"/>
      <c r="N28" s="40"/>
      <c r="O28" s="40"/>
      <c r="P28" s="206">
        <f ca="1">INDEX('Wellbeing Acorn Type'!E$14:E$48,'Type Sorted'!$B28)</f>
        <v>0</v>
      </c>
      <c r="Q28" s="207">
        <f ca="1">INDEX('Wellbeing Acorn Type'!F$14:F$48,'Type Sorted'!$B28)</f>
        <v>0</v>
      </c>
      <c r="R28" s="206">
        <f ca="1">INDEX('Wellbeing Acorn Type'!G$14:G$48,'Type Sorted'!$B28)</f>
        <v>12098</v>
      </c>
      <c r="S28" s="207">
        <f ca="1">INDEX('Wellbeing Acorn Type'!H$14:H$48,'Type Sorted'!$B28)</f>
        <v>3.4726348451838647E-2</v>
      </c>
      <c r="T28" s="207">
        <f ca="1">INDEX('Wellbeing Acorn Type'!I$14:I$48,'Type Sorted'!$B28)</f>
        <v>0</v>
      </c>
      <c r="U28" s="227">
        <f ca="1">INDEX('Wellbeing Acorn Type'!J$14:J$48,'Type Sorted'!$B28)</f>
        <v>-2.6957525099619479</v>
      </c>
      <c r="V28" s="208">
        <f ca="1">INDEX('Wellbeing Acorn Type'!K$14:K$48,'Type Sorted'!$B28)</f>
        <v>0</v>
      </c>
      <c r="W28" s="208"/>
    </row>
    <row r="29" spans="1:23" ht="20.149999999999999" customHeight="1">
      <c r="A29" s="225">
        <v>17</v>
      </c>
      <c r="B29" s="225">
        <f ca="1">MATCH(A29,'Wellbeing Acorn Type'!$Q$14:$Q$48,0)</f>
        <v>14</v>
      </c>
      <c r="C29" s="226" t="str">
        <f ca="1">INDEX('Wellbeing Acorn Type'!$C$14:$C$48,'Type Sorted'!B29)</f>
        <v>2.12</v>
      </c>
      <c r="D29" s="40" t="str">
        <f ca="1">INDEX('Wellbeing Acorn Type'!D$14:D$48,'Type Sorted'!$B29)</f>
        <v>Perilous Futures</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6282</v>
      </c>
      <c r="S29" s="207">
        <f ca="1">INDEX('Wellbeing Acorn Type'!H$14:H$48,'Type Sorted'!$B29)</f>
        <v>1.8031982226355627E-2</v>
      </c>
      <c r="T29" s="207">
        <f ca="1">INDEX('Wellbeing Acorn Type'!I$14:I$48,'Type Sorted'!$B29)</f>
        <v>0</v>
      </c>
      <c r="U29" s="227">
        <f ca="1">INDEX('Wellbeing Acorn Type'!J$14:J$48,'Type Sorted'!$B29)</f>
        <v>-1.9259665869906231</v>
      </c>
      <c r="V29" s="208">
        <f ca="1">INDEX('Wellbeing Acorn Type'!K$14:K$48,'Type Sorted'!$B29)</f>
        <v>0</v>
      </c>
      <c r="W29" s="208"/>
    </row>
    <row r="30" spans="1:23" ht="20.149999999999999" customHeight="1">
      <c r="A30" s="225">
        <v>18</v>
      </c>
      <c r="B30" s="225">
        <f ca="1">MATCH(A30,'Wellbeing Acorn Type'!$Q$14:$Q$48,0)</f>
        <v>19</v>
      </c>
      <c r="C30" s="226" t="str">
        <f ca="1">INDEX('Wellbeing Acorn Type'!$C$14:$C$48,'Type Sorted'!B30)</f>
        <v>3.15</v>
      </c>
      <c r="D30" s="40" t="str">
        <f ca="1">INDEX('Wellbeing Acorn Type'!D$14:D$48,'Type Sorted'!$B30)</f>
        <v>Borderline Behaviours</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15117</v>
      </c>
      <c r="S30" s="207">
        <f ca="1">INDEX('Wellbeing Acorn Type'!H$14:H$48,'Type Sorted'!$B30)</f>
        <v>4.3392148251483291E-2</v>
      </c>
      <c r="T30" s="207">
        <f ca="1">INDEX('Wellbeing Acorn Type'!I$14:I$48,'Type Sorted'!$B30)</f>
        <v>0</v>
      </c>
      <c r="U30" s="227">
        <f ca="1">INDEX('Wellbeing Acorn Type'!J$14:J$48,'Type Sorted'!$B30)</f>
        <v>-3.0270130267370376</v>
      </c>
      <c r="V30" s="208">
        <f ca="1">INDEX('Wellbeing Acorn Type'!K$14:K$48,'Type Sorted'!$B30)</f>
        <v>0</v>
      </c>
      <c r="W30" s="208"/>
    </row>
    <row r="31" spans="1:23" ht="20.149999999999999" customHeight="1">
      <c r="A31" s="225">
        <v>19</v>
      </c>
      <c r="B31" s="225">
        <f ca="1">MATCH(A31,'Wellbeing Acorn Type'!$Q$14:$Q$48,0)</f>
        <v>9</v>
      </c>
      <c r="C31" s="226" t="str">
        <f ca="1">INDEX('Wellbeing Acorn Type'!$C$14:$C$48,'Type Sorted'!B31)</f>
        <v>2.7</v>
      </c>
      <c r="D31" s="40" t="str">
        <f ca="1">INDEX('Wellbeing Acorn Type'!D$14:D$48,'Type Sorted'!$B31)</f>
        <v>Struggling Smokers</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7077</v>
      </c>
      <c r="S31" s="207">
        <f ca="1">INDEX('Wellbeing Acorn Type'!H$14:H$48,'Type Sorted'!$B31)</f>
        <v>2.0313966605526708E-2</v>
      </c>
      <c r="T31" s="207">
        <f ca="1">INDEX('Wellbeing Acorn Type'!I$14:I$48,'Type Sorted'!$B31)</f>
        <v>0</v>
      </c>
      <c r="U31" s="227">
        <f ca="1">INDEX('Wellbeing Acorn Type'!J$14:J$48,'Type Sorted'!$B31)</f>
        <v>-2.0465840891951363</v>
      </c>
      <c r="V31" s="208">
        <f ca="1">INDEX('Wellbeing Acorn Type'!K$14:K$48,'Type Sorted'!$B31)</f>
        <v>0</v>
      </c>
      <c r="W31" s="208"/>
    </row>
    <row r="32" spans="1:23" ht="20.149999999999999" customHeight="1">
      <c r="A32" s="225">
        <v>20</v>
      </c>
      <c r="B32" s="225">
        <f ca="1">MATCH(A32,'Wellbeing Acorn Type'!$Q$14:$Q$48,0)</f>
        <v>12</v>
      </c>
      <c r="C32" s="226" t="str">
        <f ca="1">INDEX('Wellbeing Acorn Type'!$C$14:$C$48,'Type Sorted'!B32)</f>
        <v>2.10</v>
      </c>
      <c r="D32" s="40" t="str">
        <f ca="1">INDEX('Wellbeing Acorn Type'!D$14:D$48,'Type Sorted'!$B32)</f>
        <v>Respiratory Risks</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12048</v>
      </c>
      <c r="S32" s="207">
        <f ca="1">INDEX('Wellbeing Acorn Type'!H$14:H$48,'Type Sorted'!$B32)</f>
        <v>3.45828274217021E-2</v>
      </c>
      <c r="T32" s="207">
        <f ca="1">INDEX('Wellbeing Acorn Type'!I$14:I$48,'Type Sorted'!$B32)</f>
        <v>0</v>
      </c>
      <c r="U32" s="227">
        <f ca="1">INDEX('Wellbeing Acorn Type'!J$14:J$48,'Type Sorted'!$B32)</f>
        <v>-2.6899761137487159</v>
      </c>
      <c r="V32" s="208">
        <f ca="1">INDEX('Wellbeing Acorn Type'!K$14:K$48,'Type Sorted'!$B32)</f>
        <v>0</v>
      </c>
      <c r="W32" s="208"/>
    </row>
    <row r="33" spans="1:28" ht="20.149999999999999" customHeight="1">
      <c r="A33" s="225">
        <v>21</v>
      </c>
      <c r="B33" s="225">
        <f ca="1">MATCH(A33,'Wellbeing Acorn Type'!$Q$14:$Q$48,0)</f>
        <v>28</v>
      </c>
      <c r="C33" s="226" t="str">
        <f ca="1">INDEX('Wellbeing Acorn Type'!$C$14:$C$48,'Type Sorted'!B33)</f>
        <v>4.22</v>
      </c>
      <c r="D33" s="40" t="str">
        <f ca="1">INDEX('Wellbeing Acorn Type'!D$14:D$48,'Type Sorted'!$B33)</f>
        <v>Gym &amp; Juices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1307</v>
      </c>
      <c r="S33" s="207">
        <f ca="1">INDEX('Wellbeing Acorn Type'!H$14:H$48,'Type Sorted'!$B33)</f>
        <v>3.7516397277693098E-3</v>
      </c>
      <c r="T33" s="207">
        <f ca="1">INDEX('Wellbeing Acorn Type'!I$14:I$48,'Type Sorted'!$B33)</f>
        <v>0</v>
      </c>
      <c r="U33" s="227">
        <f ca="1">INDEX('Wellbeing Acorn Type'!J$14:J$48,'Type Sorted'!$B33)</f>
        <v>-0.87217259830288196</v>
      </c>
      <c r="V33" s="208">
        <f ca="1">INDEX('Wellbeing Acorn Type'!K$14:K$48,'Type Sorted'!$B33)</f>
        <v>0</v>
      </c>
      <c r="W33" s="208"/>
    </row>
    <row r="34" spans="1:28" ht="20.149999999999999" customHeight="1">
      <c r="A34" s="225">
        <v>22</v>
      </c>
      <c r="B34" s="225">
        <f ca="1">MATCH(A34,'Wellbeing Acorn Type'!$Q$14:$Q$48,0)</f>
        <v>34</v>
      </c>
      <c r="C34" s="226" t="str">
        <f ca="1">INDEX('Wellbeing Acorn Type'!$C$14:$C$48,'Type Sorted'!B34)</f>
        <v>60</v>
      </c>
      <c r="D34" s="40" t="str">
        <f ca="1">INDEX('Wellbeing Acorn Type'!D$14:D$48,'Type Sorted'!$B34)</f>
        <v>Active Communal Population</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237</v>
      </c>
      <c r="S34" s="207">
        <f ca="1">INDEX('Wellbeing Acorn Type'!H$14:H$48,'Type Sorted'!$B34)</f>
        <v>6.8028968284722759E-4</v>
      </c>
      <c r="T34" s="207">
        <f ca="1">INDEX('Wellbeing Acorn Type'!I$14:I$48,'Type Sorted'!$B34)</f>
        <v>0</v>
      </c>
      <c r="U34" s="227">
        <f ca="1">INDEX('Wellbeing Acorn Type'!J$14:J$48,'Type Sorted'!$B34)</f>
        <v>-0.37082619105657599</v>
      </c>
      <c r="V34" s="208">
        <f ca="1">INDEX('Wellbeing Acorn Type'!K$14:K$48,'Type Sorted'!$B34)</f>
        <v>0</v>
      </c>
      <c r="W34" s="208"/>
    </row>
    <row r="35" spans="1:28" ht="20.149999999999999" customHeight="1">
      <c r="A35" s="225">
        <v>23</v>
      </c>
      <c r="B35" s="225">
        <f ca="1">MATCH(A35,'Wellbeing Acorn Type'!$Q$14:$Q$48,0)</f>
        <v>3</v>
      </c>
      <c r="C35" s="226" t="str">
        <f ca="1">INDEX('Wellbeing Acorn Type'!$C$14:$C$48,'Type Sorted'!B35)</f>
        <v>1.3</v>
      </c>
      <c r="D35" s="40" t="str">
        <f ca="1">INDEX('Wellbeing Acorn Type'!D$14:D$48,'Type Sorted'!$B35)</f>
        <v>Hardship Heartlands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17099</v>
      </c>
      <c r="S35" s="207">
        <f ca="1">INDEX('Wellbeing Acorn Type'!H$14:H$48,'Type Sorted'!$B35)</f>
        <v>4.9081321886095972E-2</v>
      </c>
      <c r="T35" s="207">
        <f ca="1">INDEX('Wellbeing Acorn Type'!I$14:I$48,'Type Sorted'!$B35)</f>
        <v>0</v>
      </c>
      <c r="U35" s="227">
        <f ca="1">INDEX('Wellbeing Acorn Type'!J$14:J$48,'Type Sorted'!$B35)</f>
        <v>-3.2289559562676753</v>
      </c>
      <c r="V35" s="208">
        <f ca="1">INDEX('Wellbeing Acorn Type'!K$14:K$48,'Type Sorted'!$B35)</f>
        <v>0</v>
      </c>
      <c r="W35" s="208"/>
    </row>
    <row r="36" spans="1:28" ht="20.149999999999999" customHeight="1">
      <c r="A36" s="225">
        <v>24</v>
      </c>
      <c r="B36" s="225">
        <f ca="1">MATCH(A36,'Wellbeing Acorn Type'!$Q$14:$Q$48,0)</f>
        <v>10</v>
      </c>
      <c r="C36" s="226" t="str">
        <f ca="1">INDEX('Wellbeing Acorn Type'!$C$14:$C$48,'Type Sorted'!B36)</f>
        <v>2.8</v>
      </c>
      <c r="D36" s="40" t="str">
        <f ca="1">INDEX('Wellbeing Acorn Type'!D$14:D$48,'Type Sorted'!$B36)</f>
        <v>Despondent Diversity</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0</v>
      </c>
      <c r="S36" s="207">
        <f ca="1">INDEX('Wellbeing Acorn Type'!H$14:H$48,'Type Sorted'!$B36)</f>
        <v>0</v>
      </c>
      <c r="T36" s="207">
        <f ca="1">INDEX('Wellbeing Acorn Type'!I$14:I$48,'Type Sorted'!$B36)</f>
        <v>0</v>
      </c>
      <c r="U36" s="227">
        <f ca="1">INDEX('Wellbeing Acorn Type'!J$14:J$48,'Type Sorted'!$B36)</f>
        <v>0</v>
      </c>
      <c r="V36" s="208">
        <f ca="1">INDEX('Wellbeing Acorn Type'!K$14:K$48,'Type Sorted'!$B36)</f>
        <v>0</v>
      </c>
      <c r="W36" s="208"/>
    </row>
    <row r="37" spans="1:28" ht="20.149999999999999" customHeight="1">
      <c r="A37" s="225">
        <v>25</v>
      </c>
      <c r="B37" s="225">
        <f ca="1">MATCH(A37,'Wellbeing Acorn Type'!$Q$14:$Q$48,0)</f>
        <v>15</v>
      </c>
      <c r="C37" s="226" t="str">
        <f ca="1">INDEX('Wellbeing Acorn Type'!$C$14:$C$48,'Type Sorted'!B37)</f>
        <v>2.13</v>
      </c>
      <c r="D37" s="40" t="str">
        <f ca="1">INDEX('Wellbeing Acorn Type'!D$14:D$48,'Type Sorted'!$B37)</f>
        <v>Regular Revellers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7412</v>
      </c>
      <c r="S37" s="207">
        <f ca="1">INDEX('Wellbeing Acorn Type'!H$14:H$48,'Type Sorted'!$B37)</f>
        <v>2.1275557507441565E-2</v>
      </c>
      <c r="T37" s="207">
        <f ca="1">INDEX('Wellbeing Acorn Type'!I$14:I$48,'Type Sorted'!$B37)</f>
        <v>0</v>
      </c>
      <c r="U37" s="227">
        <f ca="1">INDEX('Wellbeing Acorn Type'!J$14:J$48,'Type Sorted'!$B37)</f>
        <v>-2.0954916861183714</v>
      </c>
      <c r="V37" s="208">
        <f ca="1">INDEX('Wellbeing Acorn Type'!K$14:K$48,'Type Sorted'!$B37)</f>
        <v>0</v>
      </c>
      <c r="W37" s="208"/>
    </row>
    <row r="38" spans="1:28" ht="20.149999999999999" customHeight="1">
      <c r="A38" s="225">
        <v>26</v>
      </c>
      <c r="B38" s="225">
        <f ca="1">MATCH(A38,'Wellbeing Acorn Type'!$Q$14:$Q$48,0)</f>
        <v>22</v>
      </c>
      <c r="C38" s="226" t="str">
        <f ca="1">INDEX('Wellbeing Acorn Type'!$C$14:$C$48,'Type Sorted'!B38)</f>
        <v>3.18</v>
      </c>
      <c r="D38" s="40" t="str">
        <f ca="1">INDEX('Wellbeing Acorn Type'!D$14:D$48,'Type Sorted'!$B38)</f>
        <v>Cultural Concerns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106</v>
      </c>
      <c r="S38" s="207">
        <f ca="1">INDEX('Wellbeing Acorn Type'!H$14:H$48,'Type Sorted'!$B38)</f>
        <v>3.0426458388947735E-4</v>
      </c>
      <c r="T38" s="207">
        <f ca="1">INDEX('Wellbeing Acorn Type'!I$14:I$48,'Type Sorted'!$B38)</f>
        <v>0</v>
      </c>
      <c r="U38" s="227">
        <f ca="1">INDEX('Wellbeing Acorn Type'!J$14:J$48,'Type Sorted'!$B38)</f>
        <v>-0.24795191505329114</v>
      </c>
      <c r="V38" s="208">
        <f ca="1">INDEX('Wellbeing Acorn Type'!K$14:K$48,'Type Sorted'!$B38)</f>
        <v>0</v>
      </c>
      <c r="W38" s="208"/>
    </row>
    <row r="39" spans="1:28" ht="20.149999999999999" customHeight="1">
      <c r="A39" s="225">
        <v>27</v>
      </c>
      <c r="B39" s="225">
        <f ca="1">MATCH(A39,'Wellbeing Acorn Type'!$Q$14:$Q$48,0)</f>
        <v>2</v>
      </c>
      <c r="C39" s="226" t="str">
        <f ca="1">INDEX('Wellbeing Acorn Type'!$C$14:$C$48,'Type Sorted'!B39)</f>
        <v>1.2</v>
      </c>
      <c r="D39" s="40" t="str">
        <f ca="1">INDEX('Wellbeing Acorn Type'!D$14:D$48,'Type Sorted'!$B39)</f>
        <v>Poorly Pensioners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11136</v>
      </c>
      <c r="S39" s="207">
        <f ca="1">INDEX('Wellbeing Acorn Type'!H$14:H$48,'Type Sorted'!$B39)</f>
        <v>3.1965003832011507E-2</v>
      </c>
      <c r="T39" s="207">
        <f ca="1">INDEX('Wellbeing Acorn Type'!I$14:I$48,'Type Sorted'!$B39)</f>
        <v>0</v>
      </c>
      <c r="U39" s="227">
        <f ca="1">INDEX('Wellbeing Acorn Type'!J$14:J$48,'Type Sorted'!$B39)</f>
        <v>-2.5826617829246947</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202</v>
      </c>
      <c r="Q41" s="230"/>
      <c r="R41" s="229">
        <f ca="1">SUM(R13:R40)</f>
        <v>348381</v>
      </c>
      <c r="S41" s="17"/>
      <c r="T41" s="221">
        <f ca="1">IF(R41&gt;0,P41/R41,0)</f>
        <v>5.798249617516455E-4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24</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334.91819674364251</v>
      </c>
      <c r="Z53" s="231">
        <f t="shared" ca="1" si="0"/>
        <v>100</v>
      </c>
      <c r="AA53" s="231">
        <f t="shared" ca="1" si="0"/>
        <v>100</v>
      </c>
      <c r="AB53" s="231">
        <f t="shared" ca="1" si="0"/>
        <v>100</v>
      </c>
    </row>
    <row r="54" spans="1:28" ht="15" hidden="1" customHeight="1">
      <c r="A54" s="231">
        <f ca="1">INDEX('Wellbeing Acorn Type'!$R$14:$R$48,'Type Sorted'!B14)</f>
        <v>19</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317.72717627523917</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17</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110.83503976602628</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21</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98.495626261655289</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16</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61.548232710588714</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4</v>
      </c>
      <c r="B58" s="231">
        <f t="shared" ca="1" si="1"/>
        <v>100</v>
      </c>
      <c r="C58" s="231">
        <f t="shared" ca="1" si="1"/>
        <v>100</v>
      </c>
      <c r="D58" s="231">
        <f t="shared" ca="1" si="1"/>
        <v>100</v>
      </c>
      <c r="E58" s="231">
        <f t="shared" ca="1" si="1"/>
        <v>60.684673323067706</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20</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48.128723133834676</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61</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45.553576752286958</v>
      </c>
    </row>
    <row r="61" spans="1:28" ht="15" hidden="1" customHeight="1">
      <c r="A61" s="231">
        <f ca="1">INDEX('Wellbeing Acorn Type'!$R$14:$R$48,'Type Sorted'!B21)</f>
        <v>1</v>
      </c>
      <c r="B61" s="231">
        <f t="shared" ca="1" si="1"/>
        <v>45.541547817311432</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23</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45.19545114888848</v>
      </c>
      <c r="Y62" s="231">
        <f t="shared" ca="1" si="1"/>
        <v>100</v>
      </c>
      <c r="Z62" s="231">
        <f t="shared" ca="1" si="1"/>
        <v>100</v>
      </c>
      <c r="AA62" s="231">
        <f t="shared" ca="1" si="1"/>
        <v>100</v>
      </c>
      <c r="AB62" s="231">
        <f t="shared" ca="1" si="1"/>
        <v>100</v>
      </c>
    </row>
    <row r="63" spans="1:28" ht="15" hidden="1" customHeight="1">
      <c r="A63" s="231">
        <f ca="1">INDEX('Wellbeing Acorn Type'!$R$14:$R$48,'Type Sorted'!B23)</f>
        <v>25</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37.0974062344931</v>
      </c>
      <c r="AA63" s="231">
        <f t="shared" ca="1" si="2"/>
        <v>100</v>
      </c>
      <c r="AB63" s="231">
        <f t="shared" ca="1" si="2"/>
        <v>100</v>
      </c>
    </row>
    <row r="64" spans="1:28" ht="15" hidden="1" customHeight="1">
      <c r="A64" s="231">
        <f ca="1">INDEX('Wellbeing Acorn Type'!$R$14:$R$48,'Type Sorted'!B24)</f>
        <v>14</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13.1603084001647</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9</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10.55676327258116</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6</v>
      </c>
      <c r="B66" s="231">
        <f t="shared" ca="1" si="3"/>
        <v>100</v>
      </c>
      <c r="C66" s="231">
        <f t="shared" ca="1" si="3"/>
        <v>100</v>
      </c>
      <c r="D66" s="231">
        <f t="shared" ca="1" si="3"/>
        <v>100</v>
      </c>
      <c r="E66" s="231">
        <f t="shared" ca="1" si="3"/>
        <v>100</v>
      </c>
      <c r="F66" s="231">
        <f t="shared" ca="1" si="3"/>
        <v>100</v>
      </c>
      <c r="G66" s="231">
        <f t="shared" ca="1" si="3"/>
        <v>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11</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5</v>
      </c>
      <c r="B68" s="231">
        <f t="shared" ca="1" si="3"/>
        <v>100</v>
      </c>
      <c r="C68" s="231">
        <f t="shared" ca="1" si="3"/>
        <v>100</v>
      </c>
      <c r="D68" s="231">
        <f t="shared" ca="1" si="3"/>
        <v>100</v>
      </c>
      <c r="E68" s="231">
        <f t="shared" ca="1" si="3"/>
        <v>100</v>
      </c>
      <c r="F68" s="231">
        <f t="shared" ca="1" si="3"/>
        <v>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12</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15</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7</v>
      </c>
      <c r="B71" s="231">
        <f t="shared" ca="1" si="3"/>
        <v>100</v>
      </c>
      <c r="C71" s="231">
        <f t="shared" ca="1" si="3"/>
        <v>100</v>
      </c>
      <c r="D71" s="231">
        <f t="shared" ca="1" si="3"/>
        <v>100</v>
      </c>
      <c r="E71" s="231">
        <f t="shared" ca="1" si="3"/>
        <v>100</v>
      </c>
      <c r="F71" s="231">
        <f t="shared" ca="1" si="3"/>
        <v>100</v>
      </c>
      <c r="G71" s="231">
        <f t="shared" ca="1" si="3"/>
        <v>100</v>
      </c>
      <c r="H71" s="231">
        <f t="shared" ca="1" si="3"/>
        <v>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10</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22</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60</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0</v>
      </c>
      <c r="AB74" s="231">
        <f t="shared" ca="1" si="5"/>
        <v>100</v>
      </c>
    </row>
    <row r="75" spans="1:28" ht="15" hidden="1" customHeight="1">
      <c r="A75" s="231">
        <f ca="1">INDEX('Wellbeing Acorn Type'!$R$14:$R$48,'Type Sorted'!B35)</f>
        <v>3</v>
      </c>
      <c r="B75" s="231">
        <f t="shared" ca="1" si="5"/>
        <v>100</v>
      </c>
      <c r="C75" s="231">
        <f t="shared" ca="1" si="5"/>
        <v>100</v>
      </c>
      <c r="D75" s="231">
        <f t="shared" ca="1" si="5"/>
        <v>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8</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13</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18</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2</v>
      </c>
      <c r="B79" s="231">
        <f t="shared" ca="1" si="5"/>
        <v>100</v>
      </c>
      <c r="C79" s="231">
        <f t="shared" ca="1" si="5"/>
        <v>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821EC-B16B-4328-92A2-3A3D9FE63C23}">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B1830-FB76-40ED-8E91-3C315B960755}">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0.11927363184079602</v>
      </c>
      <c r="H2" s="245" cm="1">
        <f t="array" ref="H2:H797">INDEX('Data - Knowledge'!J:J,MATCH(_xlfn.ANCHORARRAY('Features Data'!A2),'Data - Knowledge'!A:A,0))</f>
        <v>91.871969478849451</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6.6069651741293535E-3</v>
      </c>
      <c r="H3" s="245">
        <v>93.461307233097983</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1.928855721393035E-2</v>
      </c>
      <c r="H4" s="245">
        <v>103.94625769463062</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1.7223880597014928E-2</v>
      </c>
      <c r="H5" s="245">
        <v>85.071712426901883</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1.7641791044776124E-2</v>
      </c>
      <c r="H6" s="245">
        <v>91.624927765915132</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1.7238805970149255E-2</v>
      </c>
      <c r="H7" s="245">
        <v>89.624727996531405</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4.1393034825870654E-3</v>
      </c>
      <c r="H8" s="245">
        <v>81.918211150072423</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3.8845771144278604E-2</v>
      </c>
      <c r="H9" s="245">
        <v>99.751807567198185</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7.2835820895522383E-3</v>
      </c>
      <c r="H10" s="245">
        <v>82.72177410393023</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1.2815920398009951E-2</v>
      </c>
      <c r="H11" s="245">
        <v>89.354942105356201</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9.6567164179104485E-3</v>
      </c>
      <c r="H12" s="245">
        <v>88.101272471986363</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0.1769502487562189</v>
      </c>
      <c r="H13" s="245">
        <v>101.27117954377556</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3.0049751243781094E-3</v>
      </c>
      <c r="H14" s="245">
        <v>98.648967584109286</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1.9487562189054727E-2</v>
      </c>
      <c r="H15" s="245">
        <v>72.921324773106306</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8.9477611940298504E-2</v>
      </c>
      <c r="H16" s="245">
        <v>100.04222979736505</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2.2034825870646767E-2</v>
      </c>
      <c r="H17" s="245">
        <v>88.421568048312665</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1.1099502487562191E-2</v>
      </c>
      <c r="H18" s="245">
        <v>101.90162235776825</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91.871969478849451</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5.1243781094527366E-3</v>
      </c>
      <c r="H19" s="245">
        <v>101.69662974726701</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93.461307233097983</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1.0099502487562189E-3</v>
      </c>
      <c r="H20" s="245">
        <v>98.821490447357434</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103.94625769463062</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1.3278606965174126E-2</v>
      </c>
      <c r="H21" s="245">
        <v>115.01944379063629</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85.071712426901883</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9.3184079601990061E-3</v>
      </c>
      <c r="H22" s="245">
        <v>123.71459457839539</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91.624927765915132</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4.9751243781094529E-6</v>
      </c>
      <c r="H23" s="245">
        <v>45.239606036361636</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89.624727996531405</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1.0636815920398009E-2</v>
      </c>
      <c r="H24" s="245">
        <v>111.28108814134427</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81.918211150072423</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1.828855721393035E-2</v>
      </c>
      <c r="H25" s="245">
        <v>113.10144838266409</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99.751807567198185</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8.0149253731343281E-3</v>
      </c>
      <c r="H26" s="245">
        <v>100.25137896829813</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82.72177410393023</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4.9363184079601996E-2</v>
      </c>
      <c r="H27" s="245">
        <v>84.582763791509009</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89.354942105356201</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1E-3</v>
      </c>
      <c r="H28" s="245">
        <v>95.794700605049016</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88.101272471986363</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101.27117954377556</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3.7766169154228854E-2</v>
      </c>
      <c r="H30" s="245">
        <v>85.1514073275182</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98.648967584109286</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4.2646766169154235E-2</v>
      </c>
      <c r="H31" s="245">
        <v>89.269452381664408</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72.921324773106306</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2.0099502487562191E-3</v>
      </c>
      <c r="H32" s="245">
        <v>77.377838915188562</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100.04222979736505</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2.1691542288557217E-3</v>
      </c>
      <c r="H33" s="245">
        <v>75.325301485529565</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88.421568048312665</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2.9800995024875628E-3</v>
      </c>
      <c r="H34" s="245">
        <v>98.427806336350315</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101.90162235776825</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5.1840796019900501E-3</v>
      </c>
      <c r="H35" s="245">
        <v>81.716453778861748</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101.69662974726701</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5.2288557213930357E-3</v>
      </c>
      <c r="H36" s="245">
        <v>91.104630701442701</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98.821490447357434</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0.10252736318407961</v>
      </c>
      <c r="H37" s="245">
        <v>54.963360006664338</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115.01944379063629</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0.18724378109452733</v>
      </c>
      <c r="H38" s="245">
        <v>87.011102999013303</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123.71459457839539</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0.30738805970149258</v>
      </c>
      <c r="H39" s="245">
        <v>110.02215956786313</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45.239606036361636</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0.32796517412935322</v>
      </c>
      <c r="H40" s="245">
        <v>108.55495187196603</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111.28108814134427</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0.40902985074626869</v>
      </c>
      <c r="H41" s="245">
        <v>97.304763855423886</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113.10144838266409</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3.3263681592039802E-2</v>
      </c>
      <c r="H42" s="245">
        <v>85.75581273019634</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100.25137896829813</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9.7462686567164197E-3</v>
      </c>
      <c r="H43" s="245">
        <v>68.580178560925191</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84.582763791509009</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0.20405970149253733</v>
      </c>
      <c r="H44" s="245">
        <v>101.87119599810029</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95.794700605049016</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0.13791542288557215</v>
      </c>
      <c r="H45" s="245">
        <v>85.083091850412458</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6.1631840796019889E-2</v>
      </c>
      <c r="H46" s="245">
        <v>89.550386546161107</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85.1514073275182</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2.4388059701492541E-2</v>
      </c>
      <c r="H47" s="245">
        <v>73.033009056326677</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89.269452381664408</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0.16791542288557212</v>
      </c>
      <c r="H48" s="245">
        <v>98.286149029563944</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77.377838915188562</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0.16392537313432839</v>
      </c>
      <c r="H49" s="245">
        <v>77.280216790595844</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75.325301485529565</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0.21604477611940298</v>
      </c>
      <c r="H50" s="245">
        <v>83.787076349317388</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98.427806336350315</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0.24794527363184077</v>
      </c>
      <c r="H51" s="245">
        <v>83.257696669037799</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81.716453778861748</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8.9636815920398002E-2</v>
      </c>
      <c r="H52" s="245">
        <v>78.131476278877699</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91.104630701442701</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7.2054726368159197E-2</v>
      </c>
      <c r="H53" s="245">
        <v>72.731601384429354</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5.6597014925373133E-2</v>
      </c>
      <c r="H54" s="245">
        <v>66.857618205288489</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3.6472636815920403E-2</v>
      </c>
      <c r="H55" s="245">
        <v>62.747888124824257</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7.1109452736318399E-2</v>
      </c>
      <c r="H56" s="245">
        <v>70.834050750050565</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0.13661691542288557</v>
      </c>
      <c r="H57" s="245">
        <v>84.598497039166801</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0.19337313432835818</v>
      </c>
      <c r="H58" s="245">
        <v>82.454745406660464</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6.1840796019900494E-2</v>
      </c>
      <c r="H59" s="245">
        <v>72.318635579313408</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5.6507462686567166E-2</v>
      </c>
      <c r="H60" s="245">
        <v>67.867048935310464</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9.8333333333333314E-2</v>
      </c>
      <c r="H61" s="245">
        <v>76.10046522549122</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0.10598009950248757</v>
      </c>
      <c r="H62" s="245">
        <v>80.223225306143547</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4.6099502487562199E-2</v>
      </c>
      <c r="H63" s="245">
        <v>81.438365188772408</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3.9283582089552238E-2</v>
      </c>
      <c r="H64" s="245">
        <v>87.192422611104561</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2.73681592039801E-2</v>
      </c>
      <c r="H65" s="245">
        <v>83.997161550046869</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2.729353233830846E-2</v>
      </c>
      <c r="H66" s="245">
        <v>86.705588606576384</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1.1124378109452738E-2</v>
      </c>
      <c r="H67" s="245">
        <v>73.094079289349949</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3.9746268656716419E-2</v>
      </c>
      <c r="H68" s="245">
        <v>73.147254404936675</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6.800995024875623E-3</v>
      </c>
      <c r="H69" s="245">
        <v>69.388108941468985</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3.8452736318407954E-2</v>
      </c>
      <c r="H70" s="245">
        <v>74.511848894648168</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2.5587064676616915E-2</v>
      </c>
      <c r="H71" s="245">
        <v>69.959108202147675</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6.6223880597014936E-2</v>
      </c>
      <c r="H72" s="245">
        <v>78.854655756180975</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4.7805970149253731E-2</v>
      </c>
      <c r="H73" s="245">
        <v>62.062620501999724</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0.28073134328358207</v>
      </c>
      <c r="H74" s="245">
        <v>76.545219576910455</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0.14326368159203981</v>
      </c>
      <c r="H75" s="245">
        <v>62.422796940510338</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7.8621890547263679E-2</v>
      </c>
      <c r="H76" s="245">
        <v>59.032274180988111</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1.6487562189054727E-2</v>
      </c>
      <c r="H77" s="245">
        <v>54.680731598238438</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0.10082587064676617</v>
      </c>
      <c r="H78" s="245">
        <v>76.001750666361303</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0.22584079601990054</v>
      </c>
      <c r="H79" s="245">
        <v>75.994271224304597</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0.31204477611940301</v>
      </c>
      <c r="H80" s="245">
        <v>81.654103613696023</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0.32663184079601992</v>
      </c>
      <c r="H81" s="245">
        <v>80.647682041009844</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4.1194029850746272E-3</v>
      </c>
      <c r="H82" s="245">
        <v>102.93015092759646</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2.4915422885572143E-2</v>
      </c>
      <c r="H83" s="245">
        <v>104.43182384925595</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2.4129353233830843E-2</v>
      </c>
      <c r="H84" s="245">
        <v>96.515809747850568</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1.2716417910447763E-2</v>
      </c>
      <c r="H85" s="245">
        <v>96.934515056414611</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0.93455223880597016</v>
      </c>
      <c r="H86" s="245">
        <v>100.00961897214724</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0.95167164179104469</v>
      </c>
      <c r="H87" s="245">
        <v>99.915648725846154</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1.6208955223880599E-2</v>
      </c>
      <c r="H88" s="245">
        <v>104.35844434249748</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1.4288557213930348E-2</v>
      </c>
      <c r="H89" s="245">
        <v>99.093365245007135</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1.2293532338308459E-2</v>
      </c>
      <c r="H90" s="245">
        <v>101.73841657266512</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4.0895522388059704E-3</v>
      </c>
      <c r="H91" s="245">
        <v>101.87042727829862</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1.5472636815920401E-3</v>
      </c>
      <c r="H92" s="245">
        <v>85.451549232216735</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0.96453233830845786</v>
      </c>
      <c r="H93" s="245">
        <v>99.813909059009916</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2.5985074626865671E-2</v>
      </c>
      <c r="H94" s="245">
        <v>106.00822825836435</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6.412935323383084E-3</v>
      </c>
      <c r="H95" s="245">
        <v>107.72948238374435</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1.9701492537313433E-3</v>
      </c>
      <c r="H96" s="245">
        <v>107.62241812419975</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99.969227553532448</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0.15234328358208957</v>
      </c>
      <c r="H100" s="245">
        <v>88.96390001086381</v>
      </c>
    </row>
    <row r="101" spans="1:35">
      <c r="A101" s="86" t="str">
        <v>scghqb_sleeploss</v>
      </c>
      <c r="B101" s="239">
        <v>100</v>
      </c>
      <c r="C101" s="86" t="s">
        <v>373</v>
      </c>
      <c r="D101" s="241">
        <f>COUNTIF($C$1:$C101,C101)</f>
        <v>2</v>
      </c>
      <c r="E101" s="241" t="str">
        <f t="shared" si="13"/>
        <v>Wellbeing (GHQ)2</v>
      </c>
      <c r="F101" s="86" t="s">
        <v>376</v>
      </c>
      <c r="G101" s="242">
        <v>0.13147263681592039</v>
      </c>
      <c r="H101" s="245">
        <v>89.181771520869319</v>
      </c>
    </row>
    <row r="102" spans="1:35">
      <c r="A102" s="86" t="str">
        <v>scghqc_usefulrole</v>
      </c>
      <c r="B102" s="239">
        <v>101</v>
      </c>
      <c r="C102" s="86" t="s">
        <v>373</v>
      </c>
      <c r="D102" s="241">
        <f>COUNTIF($C$1:$C102,C102)</f>
        <v>3</v>
      </c>
      <c r="E102" s="241" t="str">
        <f t="shared" si="13"/>
        <v>Wellbeing (GHQ)3</v>
      </c>
      <c r="F102" s="86" t="s">
        <v>378</v>
      </c>
      <c r="G102" s="242">
        <v>0.13102487562189055</v>
      </c>
      <c r="H102" s="245">
        <v>88.416764816064656</v>
      </c>
    </row>
    <row r="103" spans="1:35">
      <c r="A103" s="86" t="str">
        <v>scghqd_decisions</v>
      </c>
      <c r="B103" s="239">
        <v>102</v>
      </c>
      <c r="C103" s="86" t="s">
        <v>373</v>
      </c>
      <c r="D103" s="241">
        <f>COUNTIF($C$1:$C103,C103)</f>
        <v>4</v>
      </c>
      <c r="E103" s="241" t="str">
        <f t="shared" si="13"/>
        <v>Wellbeing (GHQ)4</v>
      </c>
      <c r="F103" s="86" t="s">
        <v>380</v>
      </c>
      <c r="G103" s="242">
        <v>9.0990049751243765E-2</v>
      </c>
      <c r="H103" s="245">
        <v>91.187742620672935</v>
      </c>
    </row>
    <row r="104" spans="1:35">
      <c r="A104" s="86" t="str">
        <v>scghqe_strain</v>
      </c>
      <c r="B104" s="239">
        <v>103</v>
      </c>
      <c r="C104" s="86" t="s">
        <v>373</v>
      </c>
      <c r="D104" s="241">
        <f>COUNTIF($C$1:$C104,C104)</f>
        <v>5</v>
      </c>
      <c r="E104" s="241" t="str">
        <f t="shared" si="13"/>
        <v>Wellbeing (GHQ)5</v>
      </c>
      <c r="F104" s="86" t="s">
        <v>382</v>
      </c>
      <c r="G104" s="242">
        <v>0.20117412935323378</v>
      </c>
      <c r="H104" s="245">
        <v>93.635467737878514</v>
      </c>
    </row>
    <row r="105" spans="1:35">
      <c r="A105" s="86" t="str">
        <v>scghqf_difficulties</v>
      </c>
      <c r="B105" s="239">
        <v>104</v>
      </c>
      <c r="C105" s="86" t="s">
        <v>373</v>
      </c>
      <c r="D105" s="241">
        <f>COUNTIF($C$1:$C105,C105)</f>
        <v>6</v>
      </c>
      <c r="E105" s="241" t="str">
        <f t="shared" si="13"/>
        <v>Wellbeing (GHQ)6</v>
      </c>
      <c r="F105" s="86" t="s">
        <v>384</v>
      </c>
      <c r="G105" s="242">
        <v>0.12359701492537316</v>
      </c>
      <c r="H105" s="245">
        <v>87.954800529419089</v>
      </c>
    </row>
    <row r="106" spans="1:35">
      <c r="A106" s="86" t="str">
        <v>scghqg_enjoyactivs</v>
      </c>
      <c r="B106" s="239">
        <v>105</v>
      </c>
      <c r="C106" s="86" t="s">
        <v>373</v>
      </c>
      <c r="D106" s="241">
        <f>COUNTIF($C$1:$C106,C106)</f>
        <v>7</v>
      </c>
      <c r="E106" s="241" t="str">
        <f t="shared" si="13"/>
        <v>Wellbeing (GHQ)7</v>
      </c>
      <c r="F106" s="86" t="s">
        <v>386</v>
      </c>
      <c r="G106" s="242">
        <v>0.1551243781094527</v>
      </c>
      <c r="H106" s="245">
        <v>89.979112124193861</v>
      </c>
    </row>
    <row r="107" spans="1:35">
      <c r="A107" s="86" t="str">
        <v>scghqh_faceproblems</v>
      </c>
      <c r="B107" s="239">
        <v>106</v>
      </c>
      <c r="C107" s="86" t="s">
        <v>373</v>
      </c>
      <c r="D107" s="241">
        <f>COUNTIF($C$1:$C107,C107)</f>
        <v>8</v>
      </c>
      <c r="E107" s="241" t="str">
        <f t="shared" si="13"/>
        <v>Wellbeing (GHQ)8</v>
      </c>
      <c r="F107" s="86" t="s">
        <v>388</v>
      </c>
      <c r="G107" s="242">
        <v>9.313930348258706E-2</v>
      </c>
      <c r="H107" s="245">
        <v>85.164082079880004</v>
      </c>
    </row>
    <row r="108" spans="1:35">
      <c r="A108" s="86" t="str">
        <v>scghqi_depressed</v>
      </c>
      <c r="B108" s="239">
        <v>107</v>
      </c>
      <c r="C108" s="86" t="s">
        <v>373</v>
      </c>
      <c r="D108" s="241">
        <f>COUNTIF($C$1:$C108,C108)</f>
        <v>9</v>
      </c>
      <c r="E108" s="241" t="str">
        <f t="shared" si="13"/>
        <v>Wellbeing (GHQ)9</v>
      </c>
      <c r="F108" s="86" t="s">
        <v>390</v>
      </c>
      <c r="G108" s="242">
        <v>0.18434825870646765</v>
      </c>
      <c r="H108" s="245">
        <v>91.994472476551778</v>
      </c>
    </row>
    <row r="109" spans="1:35">
      <c r="A109" s="86" t="str">
        <v>scghqj_confidence</v>
      </c>
      <c r="B109" s="239">
        <v>108</v>
      </c>
      <c r="C109" s="86" t="s">
        <v>373</v>
      </c>
      <c r="D109" s="241">
        <f>COUNTIF($C$1:$C109,C109)</f>
        <v>10</v>
      </c>
      <c r="E109" s="241" t="str">
        <f t="shared" si="13"/>
        <v>Wellbeing (GHQ)10</v>
      </c>
      <c r="F109" s="86" t="s">
        <v>392</v>
      </c>
      <c r="G109" s="242">
        <v>0.1488407960199005</v>
      </c>
      <c r="H109" s="245">
        <v>87.812154470698118</v>
      </c>
    </row>
    <row r="110" spans="1:35">
      <c r="A110" s="86" t="str">
        <v>scghqk_selfworth</v>
      </c>
      <c r="B110" s="239">
        <v>109</v>
      </c>
      <c r="C110" s="86" t="s">
        <v>373</v>
      </c>
      <c r="D110" s="241">
        <f>COUNTIF($C$1:$C110,C110)</f>
        <v>11</v>
      </c>
      <c r="E110" s="241" t="str">
        <f t="shared" si="13"/>
        <v>Wellbeing (GHQ)11</v>
      </c>
      <c r="F110" s="86" t="s">
        <v>111</v>
      </c>
      <c r="G110" s="242">
        <v>7.7154228855721402E-2</v>
      </c>
      <c r="H110" s="245">
        <v>80.763029311991801</v>
      </c>
    </row>
    <row r="111" spans="1:35">
      <c r="A111" s="86" t="str">
        <v>scghql_happiness</v>
      </c>
      <c r="B111" s="239">
        <v>110</v>
      </c>
      <c r="C111" s="86" t="s">
        <v>373</v>
      </c>
      <c r="D111" s="241">
        <f>COUNTIF($C$1:$C111,C111)</f>
        <v>12</v>
      </c>
      <c r="E111" s="241" t="str">
        <f t="shared" si="13"/>
        <v>Wellbeing (GHQ)12</v>
      </c>
      <c r="F111" s="86" t="s">
        <v>109</v>
      </c>
      <c r="G111" s="242">
        <v>0.13584079601990051</v>
      </c>
      <c r="H111" s="245">
        <v>91.210451743833914</v>
      </c>
    </row>
    <row r="112" spans="1:35">
      <c r="A112" s="86" t="str">
        <v>SCOPNGBHA</v>
      </c>
      <c r="B112" s="239">
        <v>111</v>
      </c>
      <c r="C112" s="86" t="s">
        <v>395</v>
      </c>
      <c r="D112" s="241">
        <f>COUNTIF($C$1:$C112,C112)</f>
        <v>1</v>
      </c>
      <c r="E112" s="241" t="str">
        <f t="shared" si="13"/>
        <v>Isolation1</v>
      </c>
      <c r="F112" s="86" t="s">
        <v>396</v>
      </c>
      <c r="G112" s="242">
        <v>6.2726368159203974E-2</v>
      </c>
      <c r="H112" s="245">
        <v>78.380143121309032</v>
      </c>
    </row>
    <row r="113" spans="1:8">
      <c r="A113" s="86" t="str">
        <v>SCOPNGBHD</v>
      </c>
      <c r="B113" s="239">
        <v>112</v>
      </c>
      <c r="C113" s="86" t="s">
        <v>395</v>
      </c>
      <c r="D113" s="241">
        <f>COUNTIF($C$1:$C113,C113)</f>
        <v>2</v>
      </c>
      <c r="E113" s="241" t="str">
        <f t="shared" si="13"/>
        <v>Isolation2</v>
      </c>
      <c r="F113" s="86" t="s">
        <v>398</v>
      </c>
      <c r="G113" s="242">
        <v>0.31459701492537312</v>
      </c>
      <c r="H113" s="245">
        <v>86.245701171667974</v>
      </c>
    </row>
    <row r="114" spans="1:8">
      <c r="A114" s="86" t="str">
        <v>SCOPNGBHH</v>
      </c>
      <c r="B114" s="239">
        <v>113</v>
      </c>
      <c r="C114" s="86" t="s">
        <v>395</v>
      </c>
      <c r="D114" s="241">
        <f>COUNTIF($C$1:$C114,C114)</f>
        <v>3</v>
      </c>
      <c r="E114" s="241" t="str">
        <f t="shared" si="13"/>
        <v>Isolation3</v>
      </c>
      <c r="F114" s="86" t="s">
        <v>400</v>
      </c>
      <c r="G114" s="242">
        <v>0.12575621890547267</v>
      </c>
      <c r="H114" s="245">
        <v>84.795778585579839</v>
      </c>
    </row>
    <row r="115" spans="1:8">
      <c r="A115" s="86" t="str">
        <v>SCOPNGBHC</v>
      </c>
      <c r="B115" s="239">
        <v>114</v>
      </c>
      <c r="C115" s="86" t="s">
        <v>395</v>
      </c>
      <c r="D115" s="241">
        <f>COUNTIF($C$1:$C115,C115)</f>
        <v>4</v>
      </c>
      <c r="E115" s="241" t="str">
        <f t="shared" si="13"/>
        <v>Isolation4</v>
      </c>
      <c r="F115" s="86" t="s">
        <v>402</v>
      </c>
      <c r="G115" s="242">
        <v>0.23098507462686568</v>
      </c>
      <c r="H115" s="245">
        <v>87.370605918942942</v>
      </c>
    </row>
    <row r="116" spans="1:8">
      <c r="A116" s="86" t="str">
        <v>SCOPNGBHA_x</v>
      </c>
      <c r="B116" s="239">
        <v>115</v>
      </c>
      <c r="C116" s="86" t="s">
        <v>395</v>
      </c>
      <c r="D116" s="241">
        <f>COUNTIF($C$1:$C116,C116)</f>
        <v>5</v>
      </c>
      <c r="E116" s="241" t="str">
        <f t="shared" si="13"/>
        <v>Isolation5</v>
      </c>
      <c r="F116" s="86" t="s">
        <v>404</v>
      </c>
      <c r="G116" s="242">
        <v>0.70324378109452734</v>
      </c>
      <c r="H116" s="245">
        <v>109.94923242639207</v>
      </c>
    </row>
    <row r="117" spans="1:8">
      <c r="A117" s="86" t="str">
        <v>SCOPNGBHD_x</v>
      </c>
      <c r="B117" s="239">
        <v>116</v>
      </c>
      <c r="C117" s="86" t="s">
        <v>395</v>
      </c>
      <c r="D117" s="241">
        <f>COUNTIF($C$1:$C117,C117)</f>
        <v>6</v>
      </c>
      <c r="E117" s="241" t="str">
        <f t="shared" si="13"/>
        <v>Isolation6</v>
      </c>
      <c r="F117" s="86" t="s">
        <v>406</v>
      </c>
      <c r="G117" s="242">
        <v>0.44973134328358211</v>
      </c>
      <c r="H117" s="245">
        <v>113.31212455445656</v>
      </c>
    </row>
    <row r="118" spans="1:8">
      <c r="A118" s="86" t="str">
        <v>SCOPNGBHH_x</v>
      </c>
      <c r="B118" s="239">
        <v>117</v>
      </c>
      <c r="C118" s="86" t="s">
        <v>395</v>
      </c>
      <c r="D118" s="241">
        <f>COUNTIF($C$1:$C118,C118)</f>
        <v>7</v>
      </c>
      <c r="E118" s="241" t="str">
        <f t="shared" si="13"/>
        <v>Isolation7</v>
      </c>
      <c r="F118" s="86" t="s">
        <v>408</v>
      </c>
      <c r="G118" s="242">
        <v>0.68422388059701489</v>
      </c>
      <c r="H118" s="245">
        <v>106.05686191009474</v>
      </c>
    </row>
    <row r="119" spans="1:8">
      <c r="A119" s="86" t="str">
        <v>SCOPNGBHC_x</v>
      </c>
      <c r="B119" s="239">
        <v>118</v>
      </c>
      <c r="C119" s="86" t="s">
        <v>395</v>
      </c>
      <c r="D119" s="241">
        <f>COUNTIF($C$1:$C119,C119)</f>
        <v>8</v>
      </c>
      <c r="E119" s="241" t="str">
        <f t="shared" si="13"/>
        <v>Isolation8</v>
      </c>
      <c r="F119" s="86" t="s">
        <v>410</v>
      </c>
      <c r="G119" s="242">
        <v>0.5368507462686567</v>
      </c>
      <c r="H119" s="245">
        <v>110.46335743163731</v>
      </c>
    </row>
    <row r="120" spans="1:8">
      <c r="A120" s="86" t="str">
        <v>ORGM5</v>
      </c>
      <c r="B120" s="239">
        <v>119</v>
      </c>
      <c r="C120" s="86" t="s">
        <v>412</v>
      </c>
      <c r="D120" s="241">
        <f>COUNTIF($C$1:$C120,C120)</f>
        <v>1</v>
      </c>
      <c r="E120" s="241" t="str">
        <f t="shared" si="13"/>
        <v>Community1</v>
      </c>
      <c r="F120" s="86" t="s">
        <v>413</v>
      </c>
      <c r="G120" s="242">
        <v>7.9507462686567165E-2</v>
      </c>
      <c r="H120" s="245">
        <v>122.09583826117284</v>
      </c>
    </row>
    <row r="121" spans="1:8">
      <c r="A121" s="86" t="str">
        <v>ORGM3</v>
      </c>
      <c r="B121" s="239">
        <v>120</v>
      </c>
      <c r="C121" s="86" t="s">
        <v>412</v>
      </c>
      <c r="D121" s="241">
        <f>COUNTIF($C$1:$C121,C121)</f>
        <v>2</v>
      </c>
      <c r="E121" s="241" t="str">
        <f t="shared" si="13"/>
        <v>Community2</v>
      </c>
      <c r="F121" s="86" t="s">
        <v>415</v>
      </c>
      <c r="G121" s="242">
        <v>5.5656716417910444E-2</v>
      </c>
      <c r="H121" s="245">
        <v>127.00204580832539</v>
      </c>
    </row>
    <row r="122" spans="1:8">
      <c r="A122" s="86" t="str">
        <v>ORGM11</v>
      </c>
      <c r="B122" s="239">
        <v>121</v>
      </c>
      <c r="C122" s="86" t="s">
        <v>412</v>
      </c>
      <c r="D122" s="241">
        <f>COUNTIF($C$1:$C122,C122)</f>
        <v>3</v>
      </c>
      <c r="E122" s="241" t="str">
        <f t="shared" si="13"/>
        <v>Community3</v>
      </c>
      <c r="F122" s="86" t="s">
        <v>417</v>
      </c>
      <c r="G122" s="242">
        <v>8.3218905472636814E-2</v>
      </c>
      <c r="H122" s="245">
        <v>130.30140665095706</v>
      </c>
    </row>
    <row r="123" spans="1:8">
      <c r="A123" s="86" t="str">
        <v>ORGM12</v>
      </c>
      <c r="B123" s="239">
        <v>122</v>
      </c>
      <c r="C123" s="86" t="s">
        <v>412</v>
      </c>
      <c r="D123" s="241">
        <f>COUNTIF($C$1:$C123,C123)</f>
        <v>4</v>
      </c>
      <c r="E123" s="241" t="str">
        <f t="shared" si="13"/>
        <v>Community4</v>
      </c>
      <c r="F123" s="86" t="s">
        <v>419</v>
      </c>
      <c r="G123" s="242">
        <v>6.9532338308457703E-2</v>
      </c>
      <c r="H123" s="245">
        <v>66.766765497500515</v>
      </c>
    </row>
    <row r="124" spans="1:8">
      <c r="A124" s="86" t="str">
        <v>ORGM7</v>
      </c>
      <c r="B124" s="239">
        <v>123</v>
      </c>
      <c r="C124" s="86" t="s">
        <v>412</v>
      </c>
      <c r="D124" s="241">
        <f>COUNTIF($C$1:$C124,C124)</f>
        <v>5</v>
      </c>
      <c r="E124" s="241" t="str">
        <f t="shared" si="13"/>
        <v>Community5</v>
      </c>
      <c r="F124" s="86" t="s">
        <v>421</v>
      </c>
      <c r="G124" s="242">
        <v>0.11640298507462686</v>
      </c>
      <c r="H124" s="245">
        <v>107.26001836210261</v>
      </c>
    </row>
    <row r="125" spans="1:8">
      <c r="A125" s="86" t="str">
        <v>ORGM5_x</v>
      </c>
      <c r="B125" s="239">
        <v>124</v>
      </c>
      <c r="C125" s="86" t="s">
        <v>412</v>
      </c>
      <c r="D125" s="241">
        <f>COUNTIF($C$1:$C125,C125)</f>
        <v>6</v>
      </c>
      <c r="E125" s="241" t="str">
        <f t="shared" si="13"/>
        <v>Community6</v>
      </c>
      <c r="F125" s="86" t="s">
        <v>423</v>
      </c>
      <c r="G125" s="242">
        <v>0.92019900497512441</v>
      </c>
      <c r="H125" s="245">
        <v>98.431461460275287</v>
      </c>
    </row>
    <row r="126" spans="1:8">
      <c r="A126" s="86" t="str">
        <v>ORGM3_x</v>
      </c>
      <c r="B126" s="239">
        <v>125</v>
      </c>
      <c r="C126" s="86" t="s">
        <v>412</v>
      </c>
      <c r="D126" s="241">
        <f>COUNTIF($C$1:$C126,C126)</f>
        <v>7</v>
      </c>
      <c r="E126" s="241" t="str">
        <f t="shared" si="13"/>
        <v>Community7</v>
      </c>
      <c r="F126" s="86" t="s">
        <v>425</v>
      </c>
      <c r="G126" s="242">
        <v>0.94434328358208952</v>
      </c>
      <c r="H126" s="245">
        <v>98.761434484681061</v>
      </c>
    </row>
    <row r="127" spans="1:8">
      <c r="A127" s="86" t="str">
        <v>ORGM11_x</v>
      </c>
      <c r="B127" s="239">
        <v>126</v>
      </c>
      <c r="C127" s="86" t="s">
        <v>412</v>
      </c>
      <c r="D127" s="241">
        <f>COUNTIF($C$1:$C127,C127)</f>
        <v>8</v>
      </c>
      <c r="E127" s="241" t="str">
        <f t="shared" si="13"/>
        <v>Community8</v>
      </c>
      <c r="F127" s="86" t="s">
        <v>427</v>
      </c>
      <c r="G127" s="242">
        <v>0.91567164179104488</v>
      </c>
      <c r="H127" s="245">
        <v>97.848384118117053</v>
      </c>
    </row>
    <row r="128" spans="1:8">
      <c r="A128" s="86" t="str">
        <v>ORGM12_x</v>
      </c>
      <c r="B128" s="239">
        <v>127</v>
      </c>
      <c r="C128" s="86" t="s">
        <v>412</v>
      </c>
      <c r="D128" s="241">
        <f>COUNTIF($C$1:$C128,C128)</f>
        <v>9</v>
      </c>
      <c r="E128" s="241" t="str">
        <f t="shared" si="13"/>
        <v>Community9</v>
      </c>
      <c r="F128" s="86" t="s">
        <v>429</v>
      </c>
      <c r="G128" s="242">
        <v>0.93090049751243775</v>
      </c>
      <c r="H128" s="245">
        <v>103.92070492219348</v>
      </c>
    </row>
    <row r="129" spans="1:8">
      <c r="A129" s="86" t="str">
        <v>ORGM7_x</v>
      </c>
      <c r="B129" s="239">
        <v>128</v>
      </c>
      <c r="C129" s="86" t="s">
        <v>412</v>
      </c>
      <c r="D129" s="241">
        <f>COUNTIF($C$1:$C129,C129)</f>
        <v>10</v>
      </c>
      <c r="E129" s="241" t="str">
        <f t="shared" si="13"/>
        <v>Community10</v>
      </c>
      <c r="F129" s="86" t="s">
        <v>431</v>
      </c>
      <c r="G129" s="242">
        <v>0.88359701492537301</v>
      </c>
      <c r="H129" s="245">
        <v>99.116233465828302</v>
      </c>
    </row>
    <row r="130" spans="1:8">
      <c r="A130" s="86" t="str">
        <v>NOISYN</v>
      </c>
      <c r="B130" s="239">
        <v>129</v>
      </c>
      <c r="C130" s="86" t="s">
        <v>433</v>
      </c>
      <c r="D130" s="241">
        <f>COUNTIF($C$1:$C130,C130)</f>
        <v>1</v>
      </c>
      <c r="E130" s="241" t="str">
        <f t="shared" si="13"/>
        <v>Accommodation &amp; Neighbourhood1</v>
      </c>
      <c r="F130" s="86" t="s">
        <v>434</v>
      </c>
      <c r="G130" s="242">
        <v>0.12475621890547262</v>
      </c>
      <c r="H130" s="245">
        <v>67.043348833048086</v>
      </c>
    </row>
    <row r="131" spans="1:8">
      <c r="A131" s="86" t="str">
        <v>NOHEATCH</v>
      </c>
      <c r="B131" s="239">
        <v>130</v>
      </c>
      <c r="C131" s="86" t="s">
        <v>433</v>
      </c>
      <c r="D131" s="241">
        <f>COUNTIF($C$1:$C131,C131)</f>
        <v>2</v>
      </c>
      <c r="E131" s="241" t="str">
        <f t="shared" ref="E131:E194" si="22">C131&amp;D131</f>
        <v>Accommodation &amp; Neighbourhood2</v>
      </c>
      <c r="F131" s="86" t="s">
        <v>436</v>
      </c>
      <c r="G131" s="242">
        <v>0.10976616915422886</v>
      </c>
      <c r="H131" s="245">
        <v>101.53939848342281</v>
      </c>
    </row>
    <row r="132" spans="1:8">
      <c r="A132" s="86" t="str">
        <v>GRIMYN</v>
      </c>
      <c r="B132" s="239">
        <v>131</v>
      </c>
      <c r="C132" s="86" t="s">
        <v>433</v>
      </c>
      <c r="D132" s="241">
        <f>COUNTIF($C$1:$C132,C132)</f>
        <v>3</v>
      </c>
      <c r="E132" s="241" t="str">
        <f t="shared" si="22"/>
        <v>Accommodation &amp; Neighbourhood3</v>
      </c>
      <c r="F132" s="86" t="s">
        <v>438</v>
      </c>
      <c r="G132" s="242">
        <v>9.920895522388061E-2</v>
      </c>
      <c r="H132" s="245">
        <v>87.265050920926598</v>
      </c>
    </row>
    <row r="133" spans="1:8">
      <c r="A133" s="86" t="str">
        <v>CRVAND</v>
      </c>
      <c r="B133" s="239">
        <v>132</v>
      </c>
      <c r="C133" s="86" t="s">
        <v>433</v>
      </c>
      <c r="D133" s="241">
        <f>COUNTIF($C$1:$C133,C133)</f>
        <v>4</v>
      </c>
      <c r="E133" s="241" t="str">
        <f t="shared" si="22"/>
        <v>Accommodation &amp; Neighbourhood4</v>
      </c>
      <c r="F133" s="86" t="s">
        <v>440</v>
      </c>
      <c r="G133" s="242">
        <v>2.6835820895522392E-2</v>
      </c>
      <c r="H133" s="245">
        <v>43.158278686205428</v>
      </c>
    </row>
    <row r="134" spans="1:8">
      <c r="A134" s="86" t="str">
        <v>NOISYN_x</v>
      </c>
      <c r="B134" s="239">
        <v>133</v>
      </c>
      <c r="C134" s="86" t="s">
        <v>433</v>
      </c>
      <c r="D134" s="241">
        <f>COUNTIF($C$1:$C134,C134)</f>
        <v>5</v>
      </c>
      <c r="E134" s="241" t="str">
        <f t="shared" si="22"/>
        <v>Accommodation &amp; Neighbourhood5</v>
      </c>
      <c r="F134" s="86" t="s">
        <v>442</v>
      </c>
      <c r="G134" s="242">
        <v>0.87524378109452738</v>
      </c>
      <c r="H134" s="245">
        <v>107.53210262523632</v>
      </c>
    </row>
    <row r="135" spans="1:8">
      <c r="A135" s="86" t="str">
        <v>HEATCH</v>
      </c>
      <c r="B135" s="239">
        <v>134</v>
      </c>
      <c r="C135" s="86" t="s">
        <v>433</v>
      </c>
      <c r="D135" s="241">
        <f>COUNTIF($C$1:$C135,C135)</f>
        <v>6</v>
      </c>
      <c r="E135" s="241" t="str">
        <f t="shared" si="22"/>
        <v>Accommodation &amp; Neighbourhood6</v>
      </c>
      <c r="F135" s="86" t="s">
        <v>444</v>
      </c>
      <c r="G135" s="242">
        <v>0.89023383084577123</v>
      </c>
      <c r="H135" s="245">
        <v>99.813383523730408</v>
      </c>
    </row>
    <row r="136" spans="1:8">
      <c r="A136" s="86" t="str">
        <v>GRIMYN_x</v>
      </c>
      <c r="B136" s="239">
        <v>135</v>
      </c>
      <c r="C136" s="86" t="s">
        <v>433</v>
      </c>
      <c r="D136" s="241">
        <f>COUNTIF($C$1:$C136,C136)</f>
        <v>7</v>
      </c>
      <c r="E136" s="241" t="str">
        <f t="shared" si="22"/>
        <v>Accommodation &amp; Neighbourhood7</v>
      </c>
      <c r="F136" s="86" t="s">
        <v>446</v>
      </c>
      <c r="G136" s="242">
        <v>0.90122885572139311</v>
      </c>
      <c r="H136" s="245">
        <v>101.68171829162671</v>
      </c>
    </row>
    <row r="137" spans="1:8">
      <c r="A137" s="86" t="str">
        <v>CRVAND_x</v>
      </c>
      <c r="B137" s="239">
        <v>136</v>
      </c>
      <c r="C137" s="86" t="s">
        <v>433</v>
      </c>
      <c r="D137" s="241">
        <f>COUNTIF($C$1:$C137,C137)</f>
        <v>8</v>
      </c>
      <c r="E137" s="241" t="str">
        <f t="shared" si="22"/>
        <v>Accommodation &amp; Neighbourhood8</v>
      </c>
      <c r="F137" s="86" t="s">
        <v>448</v>
      </c>
      <c r="G137" s="242">
        <v>0.97327860696517421</v>
      </c>
      <c r="H137" s="245">
        <v>103.76935586184408</v>
      </c>
    </row>
    <row r="138" spans="1:8">
      <c r="A138" s="86" t="str">
        <v>SCLFSATO_lo</v>
      </c>
      <c r="B138" s="239">
        <v>137</v>
      </c>
      <c r="C138" s="86" t="s">
        <v>450</v>
      </c>
      <c r="D138" s="241">
        <f>COUNTIF($C$1:$C138,C138)</f>
        <v>1</v>
      </c>
      <c r="E138" s="241" t="str">
        <f t="shared" si="22"/>
        <v>Contentment1</v>
      </c>
      <c r="F138" s="86" t="s">
        <v>451</v>
      </c>
      <c r="G138" s="242">
        <v>4.7960199004975126E-2</v>
      </c>
      <c r="H138" s="245">
        <v>74.596258971358537</v>
      </c>
    </row>
    <row r="139" spans="1:8">
      <c r="A139" s="86" t="str">
        <v>SCLFSAT1_lo</v>
      </c>
      <c r="B139" s="239">
        <v>138</v>
      </c>
      <c r="C139" s="86" t="s">
        <v>450</v>
      </c>
      <c r="D139" s="241">
        <f>COUNTIF($C$1:$C139,C139)</f>
        <v>2</v>
      </c>
      <c r="E139" s="241" t="str">
        <f t="shared" si="22"/>
        <v>Contentment2</v>
      </c>
      <c r="F139" s="86" t="s">
        <v>453</v>
      </c>
      <c r="G139" s="242">
        <v>8.641293532338308E-2</v>
      </c>
      <c r="H139" s="245">
        <v>82.393592424364329</v>
      </c>
    </row>
    <row r="140" spans="1:8">
      <c r="A140" s="86" t="str">
        <v>SCLFSAT2_lo</v>
      </c>
      <c r="B140" s="239">
        <v>139</v>
      </c>
      <c r="C140" s="86" t="s">
        <v>450</v>
      </c>
      <c r="D140" s="241">
        <f>COUNTIF($C$1:$C140,C140)</f>
        <v>3</v>
      </c>
      <c r="E140" s="241" t="str">
        <f t="shared" si="22"/>
        <v>Contentment3</v>
      </c>
      <c r="F140" s="86" t="s">
        <v>455</v>
      </c>
      <c r="G140" s="242">
        <v>7.5980099502487575E-2</v>
      </c>
      <c r="H140" s="245">
        <v>78.105427296705045</v>
      </c>
    </row>
    <row r="141" spans="1:8">
      <c r="A141" s="86" t="str">
        <v>JBSAT_lo</v>
      </c>
      <c r="B141" s="239">
        <v>140</v>
      </c>
      <c r="C141" s="86" t="s">
        <v>450</v>
      </c>
      <c r="D141" s="241">
        <f>COUNTIF($C$1:$C141,C141)</f>
        <v>4</v>
      </c>
      <c r="E141" s="241" t="str">
        <f t="shared" si="22"/>
        <v>Contentment4</v>
      </c>
      <c r="F141" s="86" t="s">
        <v>457</v>
      </c>
      <c r="G141" s="242">
        <v>3.9452736318407962E-2</v>
      </c>
      <c r="H141" s="245">
        <v>92.521443198546393</v>
      </c>
    </row>
    <row r="142" spans="1:8">
      <c r="A142" s="86" t="str">
        <v>SCLFSAT7_lo</v>
      </c>
      <c r="B142" s="239">
        <v>141</v>
      </c>
      <c r="C142" s="86" t="s">
        <v>450</v>
      </c>
      <c r="D142" s="241">
        <f>COUNTIF($C$1:$C142,C142)</f>
        <v>5</v>
      </c>
      <c r="E142" s="241" t="str">
        <f t="shared" si="22"/>
        <v>Contentment5</v>
      </c>
      <c r="F142" s="86" t="s">
        <v>459</v>
      </c>
      <c r="G142" s="242">
        <v>7.0054726368159195E-2</v>
      </c>
      <c r="H142" s="245">
        <v>82.987771924348465</v>
      </c>
    </row>
    <row r="143" spans="1:8">
      <c r="A143" s="86" t="str">
        <v>SCLFSATO_med</v>
      </c>
      <c r="B143" s="239">
        <v>142</v>
      </c>
      <c r="C143" s="86" t="s">
        <v>450</v>
      </c>
      <c r="D143" s="241">
        <f>COUNTIF($C$1:$C143,C143)</f>
        <v>6</v>
      </c>
      <c r="E143" s="241" t="str">
        <f t="shared" si="22"/>
        <v>Contentment6</v>
      </c>
      <c r="F143" s="86" t="s">
        <v>461</v>
      </c>
      <c r="G143" s="242">
        <v>0.33482089552238797</v>
      </c>
      <c r="H143" s="245">
        <v>86.970544041425399</v>
      </c>
    </row>
    <row r="144" spans="1:8">
      <c r="A144" s="86" t="str">
        <v>SCLFSAT1_med</v>
      </c>
      <c r="B144" s="239">
        <v>143</v>
      </c>
      <c r="C144" s="86" t="s">
        <v>450</v>
      </c>
      <c r="D144" s="241">
        <f>COUNTIF($C$1:$C144,C144)</f>
        <v>7</v>
      </c>
      <c r="E144" s="241" t="str">
        <f t="shared" si="22"/>
        <v>Contentment7</v>
      </c>
      <c r="F144" s="86" t="s">
        <v>463</v>
      </c>
      <c r="G144" s="242">
        <v>0.36081094527363183</v>
      </c>
      <c r="H144" s="245">
        <v>89.770840031653933</v>
      </c>
    </row>
    <row r="145" spans="1:8">
      <c r="A145" s="86" t="str">
        <v>SCLFSAT2_med</v>
      </c>
      <c r="B145" s="239">
        <v>144</v>
      </c>
      <c r="C145" s="86" t="s">
        <v>450</v>
      </c>
      <c r="D145" s="241">
        <f>COUNTIF($C$1:$C145,C145)</f>
        <v>8</v>
      </c>
      <c r="E145" s="241" t="str">
        <f t="shared" si="22"/>
        <v>Contentment8</v>
      </c>
      <c r="F145" s="86" t="s">
        <v>465</v>
      </c>
      <c r="G145" s="242">
        <v>0.36958208955223881</v>
      </c>
      <c r="H145" s="245">
        <v>83.414249219534938</v>
      </c>
    </row>
    <row r="146" spans="1:8">
      <c r="A146" s="86" t="str">
        <v>JBSAT_med</v>
      </c>
      <c r="B146" s="239">
        <v>145</v>
      </c>
      <c r="C146" s="86" t="s">
        <v>450</v>
      </c>
      <c r="D146" s="241">
        <f>COUNTIF($C$1:$C146,C146)</f>
        <v>9</v>
      </c>
      <c r="E146" s="241" t="str">
        <f t="shared" si="22"/>
        <v>Contentment9</v>
      </c>
      <c r="F146" s="86" t="s">
        <v>467</v>
      </c>
      <c r="G146" s="242">
        <v>0.36075621890547266</v>
      </c>
      <c r="H146" s="245">
        <v>95.933502119384002</v>
      </c>
    </row>
    <row r="147" spans="1:8">
      <c r="A147" s="86" t="str">
        <v>SCLFSAT7_med</v>
      </c>
      <c r="B147" s="239">
        <v>146</v>
      </c>
      <c r="C147" s="86" t="s">
        <v>450</v>
      </c>
      <c r="D147" s="241">
        <f>COUNTIF($C$1:$C147,C147)</f>
        <v>10</v>
      </c>
      <c r="E147" s="241" t="str">
        <f t="shared" si="22"/>
        <v>Contentment10</v>
      </c>
      <c r="F147" s="86" t="s">
        <v>469</v>
      </c>
      <c r="G147" s="242">
        <v>0.41446268656716412</v>
      </c>
      <c r="H147" s="245">
        <v>89.357152238254386</v>
      </c>
    </row>
    <row r="148" spans="1:8">
      <c r="A148" s="86" t="str">
        <v>SCLFSATO_hi</v>
      </c>
      <c r="B148" s="239">
        <v>147</v>
      </c>
      <c r="C148" s="86" t="s">
        <v>450</v>
      </c>
      <c r="D148" s="241">
        <f>COUNTIF($C$1:$C148,C148)</f>
        <v>11</v>
      </c>
      <c r="E148" s="241" t="str">
        <f t="shared" si="22"/>
        <v>Contentment11</v>
      </c>
      <c r="F148" s="86" t="s">
        <v>471</v>
      </c>
      <c r="G148" s="242">
        <v>0.6177412935323382</v>
      </c>
      <c r="H148" s="245">
        <v>112.07952662510306</v>
      </c>
    </row>
    <row r="149" spans="1:8">
      <c r="A149" s="86" t="str">
        <v>SCLFSAT1_hi</v>
      </c>
      <c r="B149" s="239">
        <v>148</v>
      </c>
      <c r="C149" s="86" t="s">
        <v>450</v>
      </c>
      <c r="D149" s="241">
        <f>COUNTIF($C$1:$C149,C149)</f>
        <v>12</v>
      </c>
      <c r="E149" s="241" t="str">
        <f t="shared" si="22"/>
        <v>Contentment12</v>
      </c>
      <c r="F149" s="86" t="s">
        <v>473</v>
      </c>
      <c r="G149" s="242">
        <v>0.55277114427860707</v>
      </c>
      <c r="H149" s="245">
        <v>112.07370007432355</v>
      </c>
    </row>
    <row r="150" spans="1:8">
      <c r="A150" s="86" t="str">
        <v>SCLFSAT2_hi</v>
      </c>
      <c r="B150" s="239">
        <v>149</v>
      </c>
      <c r="C150" s="86" t="s">
        <v>450</v>
      </c>
      <c r="D150" s="241">
        <f>COUNTIF($C$1:$C150,C150)</f>
        <v>13</v>
      </c>
      <c r="E150" s="241" t="str">
        <f t="shared" si="22"/>
        <v>Contentment13</v>
      </c>
      <c r="F150" s="86" t="s">
        <v>475</v>
      </c>
      <c r="G150" s="242">
        <v>0.55446766169154238</v>
      </c>
      <c r="H150" s="245">
        <v>120.63088476448731</v>
      </c>
    </row>
    <row r="151" spans="1:8">
      <c r="A151" s="86" t="str">
        <v>JBSAT_hi</v>
      </c>
      <c r="B151" s="239">
        <v>150</v>
      </c>
      <c r="C151" s="86" t="s">
        <v>450</v>
      </c>
      <c r="D151" s="241">
        <f>COUNTIF($C$1:$C151,C151)</f>
        <v>14</v>
      </c>
      <c r="E151" s="241" t="str">
        <f t="shared" si="22"/>
        <v>Contentment14</v>
      </c>
      <c r="F151" s="86" t="s">
        <v>477</v>
      </c>
      <c r="G151" s="242">
        <v>0.59960199004975112</v>
      </c>
      <c r="H151" s="245">
        <v>103.15643821921292</v>
      </c>
    </row>
    <row r="152" spans="1:8">
      <c r="A152" s="86" t="str">
        <v>SCLFSAT7_hi</v>
      </c>
      <c r="B152" s="239">
        <v>151</v>
      </c>
      <c r="C152" s="86" t="s">
        <v>450</v>
      </c>
      <c r="D152" s="241">
        <f>COUNTIF($C$1:$C152,C152)</f>
        <v>15</v>
      </c>
      <c r="E152" s="241" t="str">
        <f t="shared" si="22"/>
        <v>Contentment15</v>
      </c>
      <c r="F152" s="86" t="s">
        <v>479</v>
      </c>
      <c r="G152" s="242">
        <v>0.51527363184079611</v>
      </c>
      <c r="H152" s="245">
        <v>114.0757244254289</v>
      </c>
    </row>
    <row r="153" spans="1:8">
      <c r="A153" s="86" t="str">
        <v>age0004</v>
      </c>
      <c r="B153" s="239">
        <v>152</v>
      </c>
      <c r="C153" s="86" t="s">
        <v>52</v>
      </c>
      <c r="D153" s="241">
        <f>COUNTIF($C$1:$C153,C153)</f>
        <v>1</v>
      </c>
      <c r="E153" s="241" t="str">
        <f t="shared" si="22"/>
        <v>Age1</v>
      </c>
      <c r="F153" s="86" t="s">
        <v>481</v>
      </c>
      <c r="G153" s="242">
        <v>4.3398009950248749E-2</v>
      </c>
      <c r="H153" s="245">
        <v>82.377688131317001</v>
      </c>
    </row>
    <row r="154" spans="1:8">
      <c r="A154" s="86" t="str">
        <v>age0517</v>
      </c>
      <c r="B154" s="239">
        <v>153</v>
      </c>
      <c r="C154" s="86" t="s">
        <v>52</v>
      </c>
      <c r="D154" s="241">
        <f>COUNTIF($C$1:$C154,C154)</f>
        <v>2</v>
      </c>
      <c r="E154" s="241" t="str">
        <f t="shared" si="22"/>
        <v>Age2</v>
      </c>
      <c r="F154" s="86" t="s">
        <v>482</v>
      </c>
      <c r="G154" s="242">
        <v>0.151228855721393</v>
      </c>
      <c r="H154" s="245">
        <v>96.946629062665053</v>
      </c>
    </row>
    <row r="155" spans="1:8">
      <c r="A155" s="86" t="str">
        <v>age1824</v>
      </c>
      <c r="B155" s="239">
        <v>154</v>
      </c>
      <c r="C155" s="86" t="s">
        <v>52</v>
      </c>
      <c r="D155" s="241">
        <f>COUNTIF($C$1:$C155,C155)</f>
        <v>3</v>
      </c>
      <c r="E155" s="241" t="str">
        <f t="shared" si="22"/>
        <v>Age3</v>
      </c>
      <c r="F155" s="86" t="s">
        <v>483</v>
      </c>
      <c r="G155" s="242">
        <v>5.5383084577114432E-2</v>
      </c>
      <c r="H155" s="245">
        <v>76.557953392726517</v>
      </c>
    </row>
    <row r="156" spans="1:8">
      <c r="A156" s="86" t="str">
        <v>age2534</v>
      </c>
      <c r="B156" s="239">
        <v>155</v>
      </c>
      <c r="C156" s="86" t="s">
        <v>52</v>
      </c>
      <c r="D156" s="241">
        <f>COUNTIF($C$1:$C156,C156)</f>
        <v>4</v>
      </c>
      <c r="E156" s="241" t="str">
        <f t="shared" si="22"/>
        <v>Age4</v>
      </c>
      <c r="F156" s="86" t="s">
        <v>484</v>
      </c>
      <c r="G156" s="242">
        <v>8.5462686567164187E-2</v>
      </c>
      <c r="H156" s="245">
        <v>72.607628972470366</v>
      </c>
    </row>
    <row r="157" spans="1:8">
      <c r="A157" s="86" t="str">
        <v>age3549</v>
      </c>
      <c r="B157" s="239">
        <v>156</v>
      </c>
      <c r="C157" s="86" t="s">
        <v>52</v>
      </c>
      <c r="D157" s="241">
        <f>COUNTIF($C$1:$C157,C157)</f>
        <v>5</v>
      </c>
      <c r="E157" s="241" t="str">
        <f t="shared" si="22"/>
        <v>Age5</v>
      </c>
      <c r="F157" s="86" t="s">
        <v>485</v>
      </c>
      <c r="G157" s="242">
        <v>0.17852736318407961</v>
      </c>
      <c r="H157" s="245">
        <v>96.428599744759396</v>
      </c>
    </row>
    <row r="158" spans="1:8">
      <c r="A158" s="86" t="str">
        <v>age5064</v>
      </c>
      <c r="B158" s="239">
        <v>157</v>
      </c>
      <c r="C158" s="86" t="s">
        <v>52</v>
      </c>
      <c r="D158" s="241">
        <f>COUNTIF($C$1:$C158,C158)</f>
        <v>6</v>
      </c>
      <c r="E158" s="241" t="str">
        <f t="shared" si="22"/>
        <v>Age6</v>
      </c>
      <c r="F158" s="86" t="s">
        <v>486</v>
      </c>
      <c r="G158" s="242">
        <v>0.24096517412935323</v>
      </c>
      <c r="H158" s="245">
        <v>114.86465352050939</v>
      </c>
    </row>
    <row r="159" spans="1:8">
      <c r="A159" s="86" t="str">
        <v>age6574</v>
      </c>
      <c r="B159" s="239">
        <v>158</v>
      </c>
      <c r="C159" s="86" t="s">
        <v>52</v>
      </c>
      <c r="D159" s="241">
        <f>COUNTIF($C$1:$C159,C159)</f>
        <v>7</v>
      </c>
      <c r="E159" s="241" t="str">
        <f t="shared" si="22"/>
        <v>Age7</v>
      </c>
      <c r="F159" s="86" t="s">
        <v>487</v>
      </c>
      <c r="G159" s="242">
        <v>0.13659203980099505</v>
      </c>
      <c r="H159" s="245">
        <v>121.45922766216906</v>
      </c>
    </row>
    <row r="160" spans="1:8">
      <c r="A160" s="86" t="str">
        <v>age75p</v>
      </c>
      <c r="B160" s="239">
        <v>159</v>
      </c>
      <c r="C160" s="86" t="s">
        <v>52</v>
      </c>
      <c r="D160" s="241">
        <f>COUNTIF($C$1:$C160,C160)</f>
        <v>8</v>
      </c>
      <c r="E160" s="241" t="str">
        <f t="shared" si="22"/>
        <v>Age8</v>
      </c>
      <c r="F160" s="86" t="s">
        <v>488</v>
      </c>
      <c r="G160" s="242">
        <v>0.10908457711442787</v>
      </c>
      <c r="H160" s="245">
        <v>116.0450097611629</v>
      </c>
    </row>
    <row r="161" spans="1:8">
      <c r="A161" s="86" t="str">
        <v>rcd_gor_dv_101</v>
      </c>
      <c r="B161" s="239">
        <v>160</v>
      </c>
      <c r="C161" s="86" t="s">
        <v>491</v>
      </c>
      <c r="D161" s="241">
        <f>COUNTIF($C$1:$C161,C161)</f>
        <v>1</v>
      </c>
      <c r="E161" s="241" t="str">
        <f t="shared" si="22"/>
        <v>Geography1</v>
      </c>
      <c r="F161" s="86" t="s">
        <v>492</v>
      </c>
      <c r="G161" s="242">
        <v>0.84737313432835826</v>
      </c>
      <c r="H161" s="245">
        <v>100.9516863724093</v>
      </c>
    </row>
    <row r="162" spans="1:8">
      <c r="A162" s="86" t="str">
        <v>rcd_gor_dv_102</v>
      </c>
      <c r="B162" s="239">
        <v>161</v>
      </c>
      <c r="C162" s="86" t="s">
        <v>491</v>
      </c>
      <c r="D162" s="241">
        <f>COUNTIF($C$1:$C162,C162)</f>
        <v>2</v>
      </c>
      <c r="E162" s="241" t="str">
        <f t="shared" si="22"/>
        <v>Geography2</v>
      </c>
      <c r="F162" s="86" t="s">
        <v>494</v>
      </c>
      <c r="G162" s="242">
        <v>4.5223880597014925E-2</v>
      </c>
      <c r="H162" s="245">
        <v>92.292096904340326</v>
      </c>
    </row>
    <row r="163" spans="1:8">
      <c r="A163" s="86" t="str">
        <v>rcd_gor_dv_103</v>
      </c>
      <c r="B163" s="239">
        <v>162</v>
      </c>
      <c r="C163" s="86" t="s">
        <v>491</v>
      </c>
      <c r="D163" s="241">
        <f>COUNTIF($C$1:$C163,C163)</f>
        <v>3</v>
      </c>
      <c r="E163" s="241" t="str">
        <f t="shared" si="22"/>
        <v>Geography3</v>
      </c>
      <c r="F163" s="86" t="s">
        <v>496</v>
      </c>
      <c r="G163" s="242">
        <v>8.0109452736318407E-2</v>
      </c>
      <c r="H163" s="245">
        <v>96.16931636474979</v>
      </c>
    </row>
    <row r="164" spans="1:8">
      <c r="A164" s="86" t="str">
        <v>rcd_gor_dv_104</v>
      </c>
      <c r="B164" s="239">
        <v>163</v>
      </c>
      <c r="C164" s="86" t="s">
        <v>491</v>
      </c>
      <c r="D164" s="241">
        <f>COUNTIF($C$1:$C164,C164)</f>
        <v>4</v>
      </c>
      <c r="E164" s="241" t="str">
        <f t="shared" si="22"/>
        <v>Geography4</v>
      </c>
      <c r="F164" s="86" t="s">
        <v>498</v>
      </c>
      <c r="G164" s="242">
        <v>2.7786069651741289E-2</v>
      </c>
      <c r="H164" s="245">
        <v>97.395285615565399</v>
      </c>
    </row>
    <row r="165" spans="1:8">
      <c r="A165" s="86" t="str">
        <v>rcd_RACEL_DV_101</v>
      </c>
      <c r="B165" s="239">
        <v>164</v>
      </c>
      <c r="C165" s="86" t="s">
        <v>500</v>
      </c>
      <c r="D165" s="241">
        <f>COUNTIF($C$1:$C165,C165)</f>
        <v>1</v>
      </c>
      <c r="E165" s="241" t="str">
        <f t="shared" si="22"/>
        <v>Ethnicity1</v>
      </c>
      <c r="F165" s="86" t="s">
        <v>501</v>
      </c>
      <c r="G165" s="242">
        <v>0.95484079601990068</v>
      </c>
      <c r="H165" s="245">
        <v>101.82005343351423</v>
      </c>
    </row>
    <row r="166" spans="1:8">
      <c r="A166" s="86" t="str">
        <v>rcd_RACEL_DV_102</v>
      </c>
      <c r="B166" s="239">
        <v>165</v>
      </c>
      <c r="C166" s="86" t="s">
        <v>500</v>
      </c>
      <c r="D166" s="241">
        <f>COUNTIF($C$1:$C166,C166)</f>
        <v>2</v>
      </c>
      <c r="E166" s="241" t="str">
        <f t="shared" si="22"/>
        <v>Ethnicity2</v>
      </c>
      <c r="F166" s="86" t="s">
        <v>503</v>
      </c>
      <c r="G166" s="242">
        <v>1.0522388059701491E-2</v>
      </c>
      <c r="H166" s="245">
        <v>89.215910225945478</v>
      </c>
    </row>
    <row r="167" spans="1:8">
      <c r="A167" s="86" t="str">
        <v>rcd_RACEL_DV_103</v>
      </c>
      <c r="B167" s="239">
        <v>166</v>
      </c>
      <c r="C167" s="86" t="s">
        <v>500</v>
      </c>
      <c r="D167" s="241">
        <f>COUNTIF($C$1:$C167,C167)</f>
        <v>3</v>
      </c>
      <c r="E167" s="241" t="str">
        <f t="shared" si="22"/>
        <v>Ethnicity3</v>
      </c>
      <c r="F167" s="86" t="s">
        <v>505</v>
      </c>
      <c r="G167" s="242">
        <v>2.419900497512438E-2</v>
      </c>
      <c r="H167" s="245">
        <v>74.269412820479999</v>
      </c>
    </row>
    <row r="168" spans="1:8">
      <c r="A168" s="86" t="str">
        <v>rcd_RACEL_DV_104</v>
      </c>
      <c r="B168" s="239">
        <v>167</v>
      </c>
      <c r="C168" s="86" t="s">
        <v>500</v>
      </c>
      <c r="D168" s="241">
        <f>COUNTIF($C$1:$C168,C168)</f>
        <v>4</v>
      </c>
      <c r="E168" s="241" t="str">
        <f t="shared" si="22"/>
        <v>Ethnicity4</v>
      </c>
      <c r="F168" s="86" t="s">
        <v>507</v>
      </c>
      <c r="G168" s="242">
        <v>6.6318407960199001E-3</v>
      </c>
      <c r="H168" s="245">
        <v>52.149932802953202</v>
      </c>
    </row>
    <row r="169" spans="1:8">
      <c r="A169" s="86" t="str">
        <v>rcd_RACEL_DV_105</v>
      </c>
      <c r="B169" s="239">
        <v>168</v>
      </c>
      <c r="C169" s="86" t="s">
        <v>500</v>
      </c>
      <c r="D169" s="241">
        <f>COUNTIF($C$1:$C169,C169)</f>
        <v>5</v>
      </c>
      <c r="E169" s="241" t="str">
        <f t="shared" si="22"/>
        <v>Ethnicity5</v>
      </c>
      <c r="F169" s="86" t="s">
        <v>509</v>
      </c>
      <c r="G169" s="242">
        <v>4.1194029850746272E-3</v>
      </c>
      <c r="H169" s="245">
        <v>84.176065938946067</v>
      </c>
    </row>
    <row r="170" spans="1:8">
      <c r="A170" s="86" t="str">
        <v>rcd_plbornc_101</v>
      </c>
      <c r="B170" s="239">
        <v>169</v>
      </c>
      <c r="C170" s="86" t="s">
        <v>511</v>
      </c>
      <c r="D170" s="241">
        <f>COUNTIF($C$1:$C170,C170)</f>
        <v>1</v>
      </c>
      <c r="E170" s="241" t="str">
        <f t="shared" si="22"/>
        <v>Country of Birth1</v>
      </c>
      <c r="F170" s="86" t="s">
        <v>512</v>
      </c>
      <c r="G170" s="242">
        <v>0.9330796019900498</v>
      </c>
      <c r="H170" s="245">
        <v>101.6575337370392</v>
      </c>
    </row>
    <row r="171" spans="1:8">
      <c r="A171" s="86" t="str">
        <v>rcd_plbornc_102</v>
      </c>
      <c r="B171" s="239">
        <v>170</v>
      </c>
      <c r="C171" s="86" t="s">
        <v>511</v>
      </c>
      <c r="D171" s="241">
        <f>COUNTIF($C$1:$C171,C171)</f>
        <v>2</v>
      </c>
      <c r="E171" s="241" t="str">
        <f t="shared" si="22"/>
        <v>Country of Birth2</v>
      </c>
      <c r="F171" s="86" t="s">
        <v>514</v>
      </c>
      <c r="G171" s="242">
        <v>1.2686567164179104E-2</v>
      </c>
      <c r="H171" s="245">
        <v>79.248455617982216</v>
      </c>
    </row>
    <row r="172" spans="1:8">
      <c r="A172" s="86" t="str">
        <v>rcd_plbornc_103</v>
      </c>
      <c r="B172" s="239">
        <v>171</v>
      </c>
      <c r="C172" s="86" t="s">
        <v>511</v>
      </c>
      <c r="D172" s="241">
        <f>COUNTIF($C$1:$C172,C172)</f>
        <v>3</v>
      </c>
      <c r="E172" s="241" t="str">
        <f t="shared" si="22"/>
        <v>Country of Birth3</v>
      </c>
      <c r="F172" s="86" t="s">
        <v>516</v>
      </c>
      <c r="G172" s="242">
        <v>2.766169154228856E-3</v>
      </c>
      <c r="H172" s="245">
        <v>123.2571847684433</v>
      </c>
    </row>
    <row r="173" spans="1:8">
      <c r="A173" s="86" t="str">
        <v>rcd_plbornc_104</v>
      </c>
      <c r="B173" s="239">
        <v>172</v>
      </c>
      <c r="C173" s="86" t="s">
        <v>511</v>
      </c>
      <c r="D173" s="241">
        <f>COUNTIF($C$1:$C173,C173)</f>
        <v>4</v>
      </c>
      <c r="E173" s="241" t="str">
        <f t="shared" si="22"/>
        <v>Country of Birth4</v>
      </c>
      <c r="F173" s="86" t="s">
        <v>518</v>
      </c>
      <c r="G173" s="242">
        <v>4.2388059701492543E-3</v>
      </c>
      <c r="H173" s="245">
        <v>99.774959261924423</v>
      </c>
    </row>
    <row r="174" spans="1:8">
      <c r="A174" s="86" t="str">
        <v>rcd_plbornc_105</v>
      </c>
      <c r="B174" s="239">
        <v>173</v>
      </c>
      <c r="C174" s="86" t="s">
        <v>511</v>
      </c>
      <c r="D174" s="241">
        <f>COUNTIF($C$1:$C174,C174)</f>
        <v>5</v>
      </c>
      <c r="E174" s="241" t="str">
        <f t="shared" si="22"/>
        <v>Country of Birth5</v>
      </c>
      <c r="F174" s="86" t="s">
        <v>520</v>
      </c>
      <c r="G174" s="242">
        <v>1.4368159203980104E-2</v>
      </c>
      <c r="H174" s="245">
        <v>78.525726074932706</v>
      </c>
    </row>
    <row r="175" spans="1:8">
      <c r="A175" s="86" t="str">
        <v>rcd_plbornc_106</v>
      </c>
      <c r="B175" s="239">
        <v>174</v>
      </c>
      <c r="C175" s="86" t="s">
        <v>511</v>
      </c>
      <c r="D175" s="241">
        <f>COUNTIF($C$1:$C175,C175)</f>
        <v>6</v>
      </c>
      <c r="E175" s="241" t="str">
        <f t="shared" si="22"/>
        <v>Country of Birth6</v>
      </c>
      <c r="F175" s="86" t="s">
        <v>522</v>
      </c>
      <c r="G175" s="242">
        <v>7.2935323383084586E-3</v>
      </c>
      <c r="H175" s="245">
        <v>88.477132676804629</v>
      </c>
    </row>
    <row r="176" spans="1:8">
      <c r="A176" s="86" t="str">
        <v>rcd_plbornc_107</v>
      </c>
      <c r="B176" s="239">
        <v>175</v>
      </c>
      <c r="C176" s="86" t="s">
        <v>511</v>
      </c>
      <c r="D176" s="241">
        <f>COUNTIF($C$1:$C176,C176)</f>
        <v>7</v>
      </c>
      <c r="E176" s="241" t="str">
        <f t="shared" si="22"/>
        <v>Country of Birth7</v>
      </c>
      <c r="F176" s="86" t="s">
        <v>49</v>
      </c>
      <c r="G176" s="242">
        <v>2.5641791044776124E-2</v>
      </c>
      <c r="H176" s="245">
        <v>77.251964012802162</v>
      </c>
    </row>
    <row r="177" spans="1:8">
      <c r="A177" s="86" t="str">
        <v>rcd_religion_101</v>
      </c>
      <c r="B177" s="239">
        <v>176</v>
      </c>
      <c r="C177" s="86" t="s">
        <v>525</v>
      </c>
      <c r="D177" s="241">
        <f>COUNTIF($C$1:$C177,C177)</f>
        <v>1</v>
      </c>
      <c r="E177" s="241" t="str">
        <f t="shared" si="22"/>
        <v>Religion1</v>
      </c>
      <c r="F177" s="86" t="s">
        <v>526</v>
      </c>
      <c r="G177" s="242">
        <v>0.48450746268656719</v>
      </c>
      <c r="H177" s="245">
        <v>110.95808060701526</v>
      </c>
    </row>
    <row r="178" spans="1:8">
      <c r="A178" s="86" t="str">
        <v>rcd_religion_102</v>
      </c>
      <c r="B178" s="239">
        <v>177</v>
      </c>
      <c r="C178" s="86" t="s">
        <v>525</v>
      </c>
      <c r="D178" s="241">
        <f>COUNTIF($C$1:$C178,C178)</f>
        <v>2</v>
      </c>
      <c r="E178" s="241" t="str">
        <f t="shared" si="22"/>
        <v>Religion2</v>
      </c>
      <c r="F178" s="86" t="s">
        <v>528</v>
      </c>
      <c r="G178" s="242">
        <v>5.333333333333334E-3</v>
      </c>
      <c r="H178" s="245">
        <v>131.72671406193521</v>
      </c>
    </row>
    <row r="179" spans="1:8">
      <c r="A179" s="86" t="str">
        <v>rcd_religion_103</v>
      </c>
      <c r="B179" s="239">
        <v>178</v>
      </c>
      <c r="C179" s="86" t="s">
        <v>525</v>
      </c>
      <c r="D179" s="241">
        <f>COUNTIF($C$1:$C179,C179)</f>
        <v>3</v>
      </c>
      <c r="E179" s="241" t="str">
        <f t="shared" si="22"/>
        <v>Religion3</v>
      </c>
      <c r="F179" s="86" t="s">
        <v>530</v>
      </c>
      <c r="G179" s="242">
        <v>3.0199004975124382E-3</v>
      </c>
      <c r="H179" s="245">
        <v>89.955883530289015</v>
      </c>
    </row>
    <row r="180" spans="1:8">
      <c r="A180" s="86" t="str">
        <v>rcd_religion_104</v>
      </c>
      <c r="B180" s="239">
        <v>179</v>
      </c>
      <c r="C180" s="86" t="s">
        <v>525</v>
      </c>
      <c r="D180" s="241">
        <f>COUNTIF($C$1:$C180,C180)</f>
        <v>4</v>
      </c>
      <c r="E180" s="241" t="str">
        <f t="shared" si="22"/>
        <v>Religion4</v>
      </c>
      <c r="F180" s="86" t="s">
        <v>532</v>
      </c>
      <c r="G180" s="242">
        <v>8.2835820895522383E-3</v>
      </c>
      <c r="H180" s="245">
        <v>50.044583897341433</v>
      </c>
    </row>
    <row r="181" spans="1:8">
      <c r="A181" s="86" t="str">
        <v>rcd_religion_105</v>
      </c>
      <c r="B181" s="239">
        <v>180</v>
      </c>
      <c r="C181" s="86" t="s">
        <v>525</v>
      </c>
      <c r="D181" s="241">
        <f>COUNTIF($C$1:$C181,C181)</f>
        <v>5</v>
      </c>
      <c r="E181" s="241" t="str">
        <f t="shared" si="22"/>
        <v>Religion5</v>
      </c>
      <c r="F181" s="86" t="s">
        <v>534</v>
      </c>
      <c r="G181" s="242">
        <v>9.6616915422885561E-3</v>
      </c>
      <c r="H181" s="245">
        <v>100.41374092976589</v>
      </c>
    </row>
    <row r="182" spans="1:8">
      <c r="A182" s="86" t="str">
        <v>rcd_religion_106</v>
      </c>
      <c r="B182" s="239">
        <v>181</v>
      </c>
      <c r="C182" s="86" t="s">
        <v>525</v>
      </c>
      <c r="D182" s="241">
        <f>COUNTIF($C$1:$C182,C182)</f>
        <v>6</v>
      </c>
      <c r="E182" s="241" t="str">
        <f t="shared" si="22"/>
        <v>Religion6</v>
      </c>
      <c r="F182" s="86" t="s">
        <v>536</v>
      </c>
      <c r="G182" s="242">
        <v>3.2139303482587073E-3</v>
      </c>
      <c r="H182" s="245">
        <v>98.819394076214166</v>
      </c>
    </row>
    <row r="183" spans="1:8">
      <c r="A183" s="86" t="str">
        <v>rcd_religion_107</v>
      </c>
      <c r="B183" s="239">
        <v>182</v>
      </c>
      <c r="C183" s="86" t="s">
        <v>525</v>
      </c>
      <c r="D183" s="241">
        <f>COUNTIF($C$1:$C183,C183)</f>
        <v>7</v>
      </c>
      <c r="E183" s="241" t="str">
        <f t="shared" si="22"/>
        <v>Religion7</v>
      </c>
      <c r="F183" s="86" t="s">
        <v>538</v>
      </c>
      <c r="G183" s="242">
        <v>7.8855721393034824E-3</v>
      </c>
      <c r="H183" s="245">
        <v>81.488665863209491</v>
      </c>
    </row>
    <row r="184" spans="1:8">
      <c r="A184" s="86" t="str">
        <v>rcd_religion_108</v>
      </c>
      <c r="B184" s="239">
        <v>183</v>
      </c>
      <c r="C184" s="86" t="s">
        <v>525</v>
      </c>
      <c r="D184" s="241">
        <f>COUNTIF($C$1:$C184,C184)</f>
        <v>8</v>
      </c>
      <c r="E184" s="241" t="str">
        <f t="shared" si="22"/>
        <v>Religion8</v>
      </c>
      <c r="F184" s="86" t="s">
        <v>540</v>
      </c>
      <c r="G184" s="242">
        <v>0.4784378109452736</v>
      </c>
      <c r="H184" s="245">
        <v>92.533781602351823</v>
      </c>
    </row>
    <row r="185" spans="1:8">
      <c r="A185" s="86" t="str">
        <v>A2_HOUSE5</v>
      </c>
      <c r="B185" s="239">
        <v>184</v>
      </c>
      <c r="C185" s="86" t="s">
        <v>543</v>
      </c>
      <c r="D185" s="241">
        <f>COUNTIF($C$1:$C185,C185)</f>
        <v>1</v>
      </c>
      <c r="E185" s="241" t="str">
        <f t="shared" si="22"/>
        <v>House Type1</v>
      </c>
      <c r="F185" s="86" t="s">
        <v>544</v>
      </c>
      <c r="G185" s="242">
        <v>0.53808955223880595</v>
      </c>
      <c r="H185" s="245">
        <v>183.3306362683843</v>
      </c>
    </row>
    <row r="186" spans="1:8">
      <c r="A186" s="86" t="str">
        <v>A2_HOUSE6</v>
      </c>
      <c r="B186" s="239">
        <v>185</v>
      </c>
      <c r="C186" s="86" t="s">
        <v>543</v>
      </c>
      <c r="D186" s="241">
        <f>COUNTIF($C$1:$C186,C186)</f>
        <v>2</v>
      </c>
      <c r="E186" s="241" t="str">
        <f t="shared" si="22"/>
        <v>House Type2</v>
      </c>
      <c r="F186" s="86" t="s">
        <v>546</v>
      </c>
      <c r="G186" s="242">
        <v>7.3049751243781089E-2</v>
      </c>
      <c r="H186" s="245">
        <v>55.416999505814623</v>
      </c>
    </row>
    <row r="187" spans="1:8">
      <c r="A187" s="86" t="str">
        <v>A2_HOUSE7</v>
      </c>
      <c r="B187" s="239">
        <v>186</v>
      </c>
      <c r="C187" s="86" t="s">
        <v>543</v>
      </c>
      <c r="D187" s="241">
        <f>COUNTIF($C$1:$C187,C187)</f>
        <v>3</v>
      </c>
      <c r="E187" s="241" t="str">
        <f t="shared" si="22"/>
        <v>House Type3</v>
      </c>
      <c r="F187" s="86" t="s">
        <v>548</v>
      </c>
      <c r="G187" s="242">
        <v>0.28281094527363176</v>
      </c>
      <c r="H187" s="245">
        <v>79.71417706253952</v>
      </c>
    </row>
    <row r="188" spans="1:8">
      <c r="A188" s="86" t="str">
        <v>A2_HOUSE8</v>
      </c>
      <c r="B188" s="239">
        <v>187</v>
      </c>
      <c r="C188" s="86" t="s">
        <v>543</v>
      </c>
      <c r="D188" s="241">
        <f>COUNTIF($C$1:$C188,C188)</f>
        <v>4</v>
      </c>
      <c r="E188" s="241" t="str">
        <f t="shared" si="22"/>
        <v>House Type4</v>
      </c>
      <c r="F188" s="86" t="s">
        <v>550</v>
      </c>
      <c r="G188" s="242">
        <v>0.10607960199004976</v>
      </c>
      <c r="H188" s="245">
        <v>48.200216922050338</v>
      </c>
    </row>
    <row r="189" spans="1:8">
      <c r="A189" s="86" t="str">
        <v>TENURE2</v>
      </c>
      <c r="B189" s="239">
        <v>188</v>
      </c>
      <c r="C189" s="86" t="s">
        <v>552</v>
      </c>
      <c r="D189" s="241">
        <f>COUNTIF($C$1:$C189,C189)</f>
        <v>1</v>
      </c>
      <c r="E189" s="241" t="str">
        <f t="shared" si="22"/>
        <v>House Tenure1</v>
      </c>
      <c r="F189" s="86" t="s">
        <v>553</v>
      </c>
      <c r="G189" s="242">
        <v>0.49975621890547256</v>
      </c>
      <c r="H189" s="245">
        <v>129.32451191300547</v>
      </c>
    </row>
    <row r="190" spans="1:8">
      <c r="A190" s="86" t="str">
        <v>TENURE1</v>
      </c>
      <c r="B190" s="239">
        <v>189</v>
      </c>
      <c r="C190" s="86" t="s">
        <v>552</v>
      </c>
      <c r="D190" s="241">
        <f>COUNTIF($C$1:$C190,C190)</f>
        <v>2</v>
      </c>
      <c r="E190" s="241" t="str">
        <f t="shared" si="22"/>
        <v>House Tenure2</v>
      </c>
      <c r="F190" s="86" t="s">
        <v>555</v>
      </c>
      <c r="G190" s="242">
        <v>0.3066666666666667</v>
      </c>
      <c r="H190" s="245">
        <v>110.48061718256996</v>
      </c>
    </row>
    <row r="191" spans="1:8">
      <c r="A191" s="86" t="str">
        <v>TENURE7</v>
      </c>
      <c r="B191" s="239">
        <v>190</v>
      </c>
      <c r="C191" s="86" t="s">
        <v>552</v>
      </c>
      <c r="D191" s="241">
        <f>COUNTIF($C$1:$C191,C191)</f>
        <v>3</v>
      </c>
      <c r="E191" s="241" t="str">
        <f t="shared" si="22"/>
        <v>House Tenure3</v>
      </c>
      <c r="F191" s="86" t="s">
        <v>557</v>
      </c>
      <c r="G191" s="242">
        <v>6.8905472636815934E-3</v>
      </c>
      <c r="H191" s="245">
        <v>89.71399967434516</v>
      </c>
    </row>
    <row r="192" spans="1:8">
      <c r="A192" s="86" t="str">
        <v>TENURE4</v>
      </c>
      <c r="B192" s="239">
        <v>191</v>
      </c>
      <c r="C192" s="86" t="s">
        <v>552</v>
      </c>
      <c r="D192" s="241">
        <f>COUNTIF($C$1:$C192,C192)</f>
        <v>4</v>
      </c>
      <c r="E192" s="241" t="str">
        <f t="shared" si="22"/>
        <v>House Tenure4</v>
      </c>
      <c r="F192" s="86" t="s">
        <v>559</v>
      </c>
      <c r="G192" s="242">
        <v>0.13636815920398013</v>
      </c>
      <c r="H192" s="245">
        <v>81.402179154093801</v>
      </c>
    </row>
    <row r="193" spans="1:8">
      <c r="A193" s="86" t="str">
        <v>TENURE9</v>
      </c>
      <c r="B193" s="239">
        <v>192</v>
      </c>
      <c r="C193" s="86" t="s">
        <v>552</v>
      </c>
      <c r="D193" s="241">
        <f>COUNTIF($C$1:$C193,C193)</f>
        <v>5</v>
      </c>
      <c r="E193" s="241" t="str">
        <f t="shared" si="22"/>
        <v>House Tenure5</v>
      </c>
      <c r="F193" s="86" t="s">
        <v>561</v>
      </c>
      <c r="G193" s="242">
        <v>5.0353233830845764E-2</v>
      </c>
      <c r="H193" s="245">
        <v>31.313591320585051</v>
      </c>
    </row>
    <row r="194" spans="1:8">
      <c r="A194" s="86" t="str">
        <v>NBEDS1</v>
      </c>
      <c r="B194" s="239">
        <v>193</v>
      </c>
      <c r="C194" s="86" t="s">
        <v>563</v>
      </c>
      <c r="D194" s="241">
        <f>COUNTIF($C$1:$C194,C194)</f>
        <v>1</v>
      </c>
      <c r="E194" s="241" t="str">
        <f t="shared" si="22"/>
        <v>House Size1</v>
      </c>
      <c r="F194" s="86" t="s">
        <v>564</v>
      </c>
      <c r="G194" s="242">
        <v>3.7228855721393041E-2</v>
      </c>
      <c r="H194" s="245">
        <v>57.261806070393327</v>
      </c>
    </row>
    <row r="195" spans="1:8">
      <c r="A195" s="86" t="str">
        <v>NBEDS2</v>
      </c>
      <c r="B195" s="239">
        <v>194</v>
      </c>
      <c r="C195" s="86" t="s">
        <v>563</v>
      </c>
      <c r="D195" s="241">
        <f>COUNTIF($C$1:$C195,C195)</f>
        <v>2</v>
      </c>
      <c r="E195" s="241" t="str">
        <f t="shared" ref="E195:E258" si="23">C195&amp;D195</f>
        <v>House Size2</v>
      </c>
      <c r="F195" s="86" t="s">
        <v>566</v>
      </c>
      <c r="G195" s="242">
        <v>0.15350248756218907</v>
      </c>
      <c r="H195" s="245">
        <v>65.878968895879709</v>
      </c>
    </row>
    <row r="196" spans="1:8">
      <c r="A196" s="86" t="str">
        <v>NBEDS3</v>
      </c>
      <c r="B196" s="239">
        <v>195</v>
      </c>
      <c r="C196" s="86" t="s">
        <v>563</v>
      </c>
      <c r="D196" s="241">
        <f>COUNTIF($C$1:$C196,C196)</f>
        <v>3</v>
      </c>
      <c r="E196" s="241" t="str">
        <f t="shared" si="23"/>
        <v>House Size3</v>
      </c>
      <c r="F196" s="86" t="s">
        <v>568</v>
      </c>
      <c r="G196" s="242">
        <v>0.38310945273631841</v>
      </c>
      <c r="H196" s="245">
        <v>85.656285242281442</v>
      </c>
    </row>
    <row r="197" spans="1:8">
      <c r="A197" s="86" t="str">
        <v>NBEDS4</v>
      </c>
      <c r="B197" s="239">
        <v>196</v>
      </c>
      <c r="C197" s="86" t="s">
        <v>563</v>
      </c>
      <c r="D197" s="241">
        <f>COUNTIF($C$1:$C197,C197)</f>
        <v>4</v>
      </c>
      <c r="E197" s="241" t="str">
        <f t="shared" si="23"/>
        <v>House Size4</v>
      </c>
      <c r="F197" s="86" t="s">
        <v>570</v>
      </c>
      <c r="G197" s="242">
        <v>0.31302487562189057</v>
      </c>
      <c r="H197" s="245">
        <v>159.88889618914024</v>
      </c>
    </row>
    <row r="198" spans="1:8">
      <c r="A198" s="86" t="str">
        <v>NBEDS5P</v>
      </c>
      <c r="B198" s="239">
        <v>197</v>
      </c>
      <c r="C198" s="86" t="s">
        <v>563</v>
      </c>
      <c r="D198" s="241">
        <f>COUNTIF($C$1:$C198,C198)</f>
        <v>5</v>
      </c>
      <c r="E198" s="241" t="str">
        <f t="shared" si="23"/>
        <v>House Size5</v>
      </c>
      <c r="F198" s="86" t="s">
        <v>572</v>
      </c>
      <c r="G198" s="242">
        <v>0.11204975124378108</v>
      </c>
      <c r="H198" s="245">
        <v>191.37759977655784</v>
      </c>
    </row>
    <row r="199" spans="1:8">
      <c r="A199" s="86" t="str">
        <v>hhdval0to100k</v>
      </c>
      <c r="B199" s="239">
        <v>198</v>
      </c>
      <c r="C199" s="86" t="s">
        <v>574</v>
      </c>
      <c r="D199" s="241">
        <f>COUNTIF($C$1:$C199,C199)</f>
        <v>1</v>
      </c>
      <c r="E199" s="241" t="str">
        <f t="shared" si="23"/>
        <v>House Value1</v>
      </c>
      <c r="F199" s="86" t="s">
        <v>575</v>
      </c>
      <c r="G199" s="242">
        <v>1.5169154228855721E-2</v>
      </c>
      <c r="H199" s="245">
        <v>14.696498337887023</v>
      </c>
    </row>
    <row r="200" spans="1:8">
      <c r="A200" s="86" t="str">
        <v>hhdval100to150k</v>
      </c>
      <c r="B200" s="239">
        <v>199</v>
      </c>
      <c r="C200" s="86" t="s">
        <v>574</v>
      </c>
      <c r="D200" s="241">
        <f>COUNTIF($C$1:$C200,C200)</f>
        <v>2</v>
      </c>
      <c r="E200" s="241" t="str">
        <f t="shared" si="23"/>
        <v>House Value2</v>
      </c>
      <c r="F200" s="86" t="s">
        <v>577</v>
      </c>
      <c r="G200" s="242">
        <v>4.0582089552238812E-2</v>
      </c>
      <c r="H200" s="245">
        <v>30.643758788639058</v>
      </c>
    </row>
    <row r="201" spans="1:8">
      <c r="A201" s="86" t="str">
        <v>hhdval150to250k</v>
      </c>
      <c r="B201" s="239">
        <v>200</v>
      </c>
      <c r="C201" s="86" t="s">
        <v>574</v>
      </c>
      <c r="D201" s="241">
        <f>COUNTIF($C$1:$C201,C201)</f>
        <v>3</v>
      </c>
      <c r="E201" s="241" t="str">
        <f t="shared" si="23"/>
        <v>House Value3</v>
      </c>
      <c r="F201" s="86" t="s">
        <v>579</v>
      </c>
      <c r="G201" s="242">
        <v>0.15631840796019902</v>
      </c>
      <c r="H201" s="245">
        <v>61.507533210590061</v>
      </c>
    </row>
    <row r="202" spans="1:8">
      <c r="A202" s="86" t="str">
        <v>hhdval250to500k</v>
      </c>
      <c r="B202" s="239">
        <v>201</v>
      </c>
      <c r="C202" s="86" t="s">
        <v>574</v>
      </c>
      <c r="D202" s="241">
        <f>COUNTIF($C$1:$C202,C202)</f>
        <v>4</v>
      </c>
      <c r="E202" s="241" t="str">
        <f t="shared" si="23"/>
        <v>House Value4</v>
      </c>
      <c r="F202" s="86" t="s">
        <v>581</v>
      </c>
      <c r="G202" s="242">
        <v>0.39122388059701491</v>
      </c>
      <c r="H202" s="245">
        <v>118.14759747706627</v>
      </c>
    </row>
    <row r="203" spans="1:8">
      <c r="A203" s="86" t="str">
        <v>hhdval500to750k</v>
      </c>
      <c r="B203" s="239">
        <v>202</v>
      </c>
      <c r="C203" s="86" t="s">
        <v>574</v>
      </c>
      <c r="D203" s="241">
        <f>COUNTIF($C$1:$C203,C203)</f>
        <v>5</v>
      </c>
      <c r="E203" s="241" t="str">
        <f t="shared" si="23"/>
        <v>House Value5</v>
      </c>
      <c r="F203" s="86" t="s">
        <v>583</v>
      </c>
      <c r="G203" s="242">
        <v>0.20254726368159201</v>
      </c>
      <c r="H203" s="245">
        <v>194.48995268628727</v>
      </c>
    </row>
    <row r="204" spans="1:8">
      <c r="A204" s="86" t="str">
        <v>hhdval750kto1m</v>
      </c>
      <c r="B204" s="239">
        <v>203</v>
      </c>
      <c r="C204" s="86" t="s">
        <v>574</v>
      </c>
      <c r="D204" s="241">
        <f>COUNTIF($C$1:$C204,C204)</f>
        <v>6</v>
      </c>
      <c r="E204" s="241" t="str">
        <f t="shared" si="23"/>
        <v>House Value6</v>
      </c>
      <c r="F204" s="86" t="s">
        <v>585</v>
      </c>
      <c r="G204" s="242">
        <v>9.3228855721393042E-2</v>
      </c>
      <c r="H204" s="245">
        <v>241.41374199964193</v>
      </c>
    </row>
    <row r="205" spans="1:8">
      <c r="A205" s="86" t="str">
        <v>hhdval1mplus</v>
      </c>
      <c r="B205" s="239">
        <v>204</v>
      </c>
      <c r="C205" s="86" t="s">
        <v>574</v>
      </c>
      <c r="D205" s="241">
        <f>COUNTIF($C$1:$C205,C205)</f>
        <v>7</v>
      </c>
      <c r="E205" s="241" t="str">
        <f t="shared" si="23"/>
        <v>House Value7</v>
      </c>
      <c r="F205" s="86" t="s">
        <v>587</v>
      </c>
      <c r="G205" s="242">
        <v>0.10146268656716419</v>
      </c>
      <c r="H205" s="245">
        <v>278.05969283340801</v>
      </c>
    </row>
    <row r="206" spans="1:8">
      <c r="A206" s="86" t="str">
        <v>move_ind</v>
      </c>
      <c r="B206" s="239">
        <v>205</v>
      </c>
      <c r="C206" s="86" t="s">
        <v>589</v>
      </c>
      <c r="D206" s="241">
        <f>COUNTIF($C$1:$C206,C206)</f>
        <v>1</v>
      </c>
      <c r="E206" s="241" t="str">
        <f t="shared" si="23"/>
        <v>House Move1</v>
      </c>
      <c r="F206" s="86" t="s">
        <v>590</v>
      </c>
      <c r="G206" s="242">
        <v>0.14469651741293532</v>
      </c>
      <c r="H206" s="245">
        <v>91.319015208411415</v>
      </c>
    </row>
    <row r="207" spans="1:8">
      <c r="A207" s="86" t="str">
        <v>RCD_HHTYPE_DV_101</v>
      </c>
      <c r="B207" s="239">
        <v>206</v>
      </c>
      <c r="C207" s="86" t="s">
        <v>54</v>
      </c>
      <c r="D207" s="241">
        <f>COUNTIF($C$1:$C207,C207)</f>
        <v>1</v>
      </c>
      <c r="E207" s="241" t="str">
        <f t="shared" si="23"/>
        <v>Structure1</v>
      </c>
      <c r="F207" s="86" t="s">
        <v>591</v>
      </c>
      <c r="G207" s="242">
        <v>0.12349751243781094</v>
      </c>
      <c r="H207" s="245">
        <v>76.925707139718625</v>
      </c>
    </row>
    <row r="208" spans="1:8">
      <c r="A208" s="86" t="str">
        <v>RCD_HHTYPE_DV_102</v>
      </c>
      <c r="B208" s="239">
        <v>207</v>
      </c>
      <c r="C208" s="86" t="s">
        <v>54</v>
      </c>
      <c r="D208" s="241">
        <f>COUNTIF($C$1:$C208,C208)</f>
        <v>2</v>
      </c>
      <c r="E208" s="241" t="str">
        <f t="shared" si="23"/>
        <v>Structure2</v>
      </c>
      <c r="F208" s="86" t="s">
        <v>592</v>
      </c>
      <c r="G208" s="242">
        <v>1.9776119402985074E-2</v>
      </c>
      <c r="H208" s="245">
        <v>64.976693295787157</v>
      </c>
    </row>
    <row r="209" spans="1:8">
      <c r="A209" s="86" t="str">
        <v>RCD_HHTYPE_DV_103</v>
      </c>
      <c r="B209" s="239">
        <v>208</v>
      </c>
      <c r="C209" s="86" t="s">
        <v>54</v>
      </c>
      <c r="D209" s="241">
        <f>COUNTIF($C$1:$C209,C209)</f>
        <v>3</v>
      </c>
      <c r="E209" s="241" t="str">
        <f t="shared" si="23"/>
        <v>Structure3</v>
      </c>
      <c r="F209" s="86" t="s">
        <v>593</v>
      </c>
      <c r="G209" s="242">
        <v>0.37501990049751244</v>
      </c>
      <c r="H209" s="245">
        <v>123.77650063063021</v>
      </c>
    </row>
    <row r="210" spans="1:8">
      <c r="A210" s="86" t="str">
        <v>RCD_HHTYPE_DV_104</v>
      </c>
      <c r="B210" s="239">
        <v>209</v>
      </c>
      <c r="C210" s="86" t="s">
        <v>54</v>
      </c>
      <c r="D210" s="241">
        <f>COUNTIF($C$1:$C210,C210)</f>
        <v>4</v>
      </c>
      <c r="E210" s="241" t="str">
        <f t="shared" si="23"/>
        <v>Structure4</v>
      </c>
      <c r="F210" s="86" t="s">
        <v>160</v>
      </c>
      <c r="G210" s="242">
        <v>0.18935323383084579</v>
      </c>
      <c r="H210" s="245">
        <v>100.24752344640065</v>
      </c>
    </row>
    <row r="211" spans="1:8">
      <c r="A211" s="86" t="str">
        <v>RCD_HHTYPE_DV_105</v>
      </c>
      <c r="B211" s="239">
        <v>210</v>
      </c>
      <c r="C211" s="86" t="s">
        <v>54</v>
      </c>
      <c r="D211" s="241">
        <f>COUNTIF($C$1:$C211,C211)</f>
        <v>5</v>
      </c>
      <c r="E211" s="241" t="str">
        <f t="shared" si="23"/>
        <v>Structure5</v>
      </c>
      <c r="F211" s="86" t="s">
        <v>594</v>
      </c>
      <c r="G211" s="242">
        <v>0.29262189054726367</v>
      </c>
      <c r="H211" s="245">
        <v>92.211357925515628</v>
      </c>
    </row>
    <row r="212" spans="1:8">
      <c r="A212" s="86" t="str">
        <v>RCD_NKIDS05_101</v>
      </c>
      <c r="B212" s="239">
        <v>211</v>
      </c>
      <c r="C212" s="86" t="s">
        <v>596</v>
      </c>
      <c r="D212" s="241">
        <f>COUNTIF($C$1:$C212,C212)</f>
        <v>1</v>
      </c>
      <c r="E212" s="241" t="str">
        <f t="shared" si="23"/>
        <v>Number of Children by Age1</v>
      </c>
      <c r="F212" s="86" t="s">
        <v>597</v>
      </c>
      <c r="G212" s="242">
        <v>0.9194577114427861</v>
      </c>
      <c r="H212" s="245">
        <v>102.15694451016144</v>
      </c>
    </row>
    <row r="213" spans="1:8">
      <c r="A213" s="86" t="str">
        <v>RCD_NKIDS05_102</v>
      </c>
      <c r="B213" s="239">
        <v>212</v>
      </c>
      <c r="C213" s="86" t="s">
        <v>596</v>
      </c>
      <c r="D213" s="241">
        <f>COUNTIF($C$1:$C213,C213)</f>
        <v>2</v>
      </c>
      <c r="E213" s="241" t="str">
        <f t="shared" si="23"/>
        <v>Number of Children by Age2</v>
      </c>
      <c r="F213" s="86" t="s">
        <v>599</v>
      </c>
      <c r="G213" s="242">
        <v>5.7238805970149249E-2</v>
      </c>
      <c r="H213" s="245">
        <v>77.175933270902803</v>
      </c>
    </row>
    <row r="214" spans="1:8">
      <c r="A214" s="86" t="str">
        <v>RCD_NKIDS05_103</v>
      </c>
      <c r="B214" s="239">
        <v>213</v>
      </c>
      <c r="C214" s="86" t="s">
        <v>596</v>
      </c>
      <c r="D214" s="241">
        <f>COUNTIF($C$1:$C214,C214)</f>
        <v>3</v>
      </c>
      <c r="E214" s="241" t="str">
        <f t="shared" si="23"/>
        <v>Number of Children by Age3</v>
      </c>
      <c r="F214" s="86" t="s">
        <v>601</v>
      </c>
      <c r="G214" s="242">
        <v>2.2865671641791045E-2</v>
      </c>
      <c r="H214" s="245">
        <v>88.956162415220874</v>
      </c>
    </row>
    <row r="215" spans="1:8">
      <c r="A215" s="86" t="str">
        <v>RCD_NKIDS615_101</v>
      </c>
      <c r="B215" s="239">
        <v>214</v>
      </c>
      <c r="C215" s="86" t="s">
        <v>596</v>
      </c>
      <c r="D215" s="241">
        <f>COUNTIF($C$1:$C215,C215)</f>
        <v>4</v>
      </c>
      <c r="E215" s="241" t="str">
        <f t="shared" si="23"/>
        <v>Number of Children by Age4</v>
      </c>
      <c r="F215" s="86" t="s">
        <v>603</v>
      </c>
      <c r="G215" s="242">
        <v>0.79926865671641789</v>
      </c>
      <c r="H215" s="245">
        <v>101.96698141643989</v>
      </c>
    </row>
    <row r="216" spans="1:8">
      <c r="A216" s="86" t="str">
        <v>RCD_NKIDS615_102</v>
      </c>
      <c r="B216" s="239">
        <v>215</v>
      </c>
      <c r="C216" s="86" t="s">
        <v>596</v>
      </c>
      <c r="D216" s="241">
        <f>COUNTIF($C$1:$C216,C216)</f>
        <v>5</v>
      </c>
      <c r="E216" s="241" t="str">
        <f t="shared" si="23"/>
        <v>Number of Children by Age5</v>
      </c>
      <c r="F216" s="86" t="s">
        <v>605</v>
      </c>
      <c r="G216" s="242">
        <v>0.11082089552238805</v>
      </c>
      <c r="H216" s="245">
        <v>90.137835507145908</v>
      </c>
    </row>
    <row r="217" spans="1:8">
      <c r="A217" s="86" t="str">
        <v>RCD_NKIDS615_103</v>
      </c>
      <c r="B217" s="239">
        <v>216</v>
      </c>
      <c r="C217" s="86" t="s">
        <v>596</v>
      </c>
      <c r="D217" s="241">
        <f>COUNTIF($C$1:$C217,C217)</f>
        <v>6</v>
      </c>
      <c r="E217" s="241" t="str">
        <f t="shared" si="23"/>
        <v>Number of Children by Age6</v>
      </c>
      <c r="F217" s="86" t="s">
        <v>607</v>
      </c>
      <c r="G217" s="242">
        <v>8.9955223880597027E-2</v>
      </c>
      <c r="H217" s="245">
        <v>96.336622183995857</v>
      </c>
    </row>
    <row r="218" spans="1:8">
      <c r="A218" s="86" t="str">
        <v>A2_CHILDREN1</v>
      </c>
      <c r="B218" s="239">
        <v>217</v>
      </c>
      <c r="C218" s="86" t="s">
        <v>608</v>
      </c>
      <c r="D218" s="241">
        <f>COUNTIF($C$1:$C218,C218)</f>
        <v>1</v>
      </c>
      <c r="E218" s="241" t="str">
        <f t="shared" si="23"/>
        <v>Children in household1</v>
      </c>
      <c r="F218" s="86" t="s">
        <v>609</v>
      </c>
      <c r="G218" s="242">
        <v>0.75929850746268668</v>
      </c>
      <c r="H218" s="245">
        <v>104.72656966025062</v>
      </c>
    </row>
    <row r="219" spans="1:8">
      <c r="A219" s="86" t="str">
        <v>A2_CHILDREN2A</v>
      </c>
      <c r="B219" s="239">
        <v>218</v>
      </c>
      <c r="C219" s="86" t="s">
        <v>608</v>
      </c>
      <c r="D219" s="241">
        <f>COUNTIF($C$1:$C219,C219)</f>
        <v>2</v>
      </c>
      <c r="E219" s="241" t="str">
        <f t="shared" si="23"/>
        <v>Children in household2</v>
      </c>
      <c r="F219" s="86" t="s">
        <v>610</v>
      </c>
      <c r="G219" s="242">
        <v>0.11174129353233829</v>
      </c>
      <c r="H219" s="245">
        <v>88.093522471144098</v>
      </c>
    </row>
    <row r="220" spans="1:8">
      <c r="A220" s="86" t="str">
        <v>A2_CHILDREN2B</v>
      </c>
      <c r="B220" s="239">
        <v>219</v>
      </c>
      <c r="C220" s="86" t="s">
        <v>608</v>
      </c>
      <c r="D220" s="241">
        <f>COUNTIF($C$1:$C220,C220)</f>
        <v>3</v>
      </c>
      <c r="E220" s="241" t="str">
        <f t="shared" si="23"/>
        <v>Children in household3</v>
      </c>
      <c r="F220" s="86" t="s">
        <v>611</v>
      </c>
      <c r="G220" s="242">
        <v>9.8457711442786061E-2</v>
      </c>
      <c r="H220" s="245">
        <v>91.272927082839871</v>
      </c>
    </row>
    <row r="221" spans="1:8">
      <c r="A221" s="86" t="str">
        <v>A2_CHILDREN3</v>
      </c>
      <c r="B221" s="239">
        <v>220</v>
      </c>
      <c r="C221" s="86" t="s">
        <v>608</v>
      </c>
      <c r="D221" s="241">
        <f>COUNTIF($C$1:$C221,C221)</f>
        <v>4</v>
      </c>
      <c r="E221" s="241" t="str">
        <f t="shared" si="23"/>
        <v>Children in household4</v>
      </c>
      <c r="F221" s="86" t="s">
        <v>612</v>
      </c>
      <c r="G221" s="242">
        <v>3.0567164179104479E-2</v>
      </c>
      <c r="H221" s="245">
        <v>75.550574460174403</v>
      </c>
    </row>
    <row r="222" spans="1:8">
      <c r="A222" s="86" t="str">
        <v>A2_HHD1</v>
      </c>
      <c r="B222" s="239">
        <v>221</v>
      </c>
      <c r="C222" s="86" t="s">
        <v>613</v>
      </c>
      <c r="D222" s="241">
        <f>COUNTIF($C$1:$C222,C222)</f>
        <v>1</v>
      </c>
      <c r="E222" s="241" t="str">
        <f t="shared" si="23"/>
        <v>Household Size1</v>
      </c>
      <c r="F222" s="86" t="s">
        <v>614</v>
      </c>
      <c r="G222" s="242">
        <v>0.14676119402985072</v>
      </c>
      <c r="H222" s="245">
        <v>79.917851912015365</v>
      </c>
    </row>
    <row r="223" spans="1:8">
      <c r="A223" s="86" t="str">
        <v>A2_HHD2</v>
      </c>
      <c r="B223" s="239">
        <v>222</v>
      </c>
      <c r="C223" s="86" t="s">
        <v>613</v>
      </c>
      <c r="D223" s="241">
        <f>COUNTIF($C$1:$C223,C223)</f>
        <v>2</v>
      </c>
      <c r="E223" s="241" t="str">
        <f t="shared" si="23"/>
        <v>Household Size2</v>
      </c>
      <c r="F223" s="86" t="s">
        <v>615</v>
      </c>
      <c r="G223" s="242">
        <v>0.4298059701492537</v>
      </c>
      <c r="H223" s="245">
        <v>110.81066714308221</v>
      </c>
    </row>
    <row r="224" spans="1:8">
      <c r="A224" s="86" t="str">
        <v>A2_HHD5</v>
      </c>
      <c r="B224" s="239">
        <v>223</v>
      </c>
      <c r="C224" s="86" t="s">
        <v>613</v>
      </c>
      <c r="D224" s="241">
        <f>COUNTIF($C$1:$C224,C224)</f>
        <v>3</v>
      </c>
      <c r="E224" s="241" t="str">
        <f t="shared" si="23"/>
        <v>Household Size3</v>
      </c>
      <c r="F224" s="86" t="s">
        <v>616</v>
      </c>
      <c r="G224" s="242">
        <v>0.34695522388059702</v>
      </c>
      <c r="H224" s="245">
        <v>99.981032539846098</v>
      </c>
    </row>
    <row r="225" spans="1:8">
      <c r="A225" s="86" t="str">
        <v>A2_HHD6</v>
      </c>
      <c r="B225" s="239">
        <v>224</v>
      </c>
      <c r="C225" s="86" t="s">
        <v>613</v>
      </c>
      <c r="D225" s="241">
        <f>COUNTIF($C$1:$C225,C225)</f>
        <v>4</v>
      </c>
      <c r="E225" s="241" t="str">
        <f t="shared" si="23"/>
        <v>Household Size4</v>
      </c>
      <c r="F225" s="86" t="s">
        <v>617</v>
      </c>
      <c r="G225" s="242">
        <v>7.7099502487562185E-2</v>
      </c>
      <c r="H225" s="245">
        <v>94.453342286163092</v>
      </c>
    </row>
    <row r="226" spans="1:8">
      <c r="A226" s="86" t="str">
        <v>rcd_jbnssec8_dv_101</v>
      </c>
      <c r="B226" s="239">
        <v>225</v>
      </c>
      <c r="C226" s="86" t="s">
        <v>620</v>
      </c>
      <c r="D226" s="241">
        <f>COUNTIF($C$1:$C226,C226)</f>
        <v>1</v>
      </c>
      <c r="E226" s="241" t="str">
        <f t="shared" si="23"/>
        <v>NS SEC (% of people in employment)1</v>
      </c>
      <c r="F226" s="86" t="s">
        <v>621</v>
      </c>
      <c r="G226" s="242">
        <v>0.18053731343283583</v>
      </c>
      <c r="H226" s="245">
        <v>135.23948498376294</v>
      </c>
    </row>
    <row r="227" spans="1:8">
      <c r="A227" s="86" t="str">
        <v>rcd_jbnssec8_dv_102</v>
      </c>
      <c r="B227" s="239">
        <v>226</v>
      </c>
      <c r="C227" s="86" t="s">
        <v>620</v>
      </c>
      <c r="D227" s="241">
        <f>COUNTIF($C$1:$C227,C227)</f>
        <v>2</v>
      </c>
      <c r="E227" s="241" t="str">
        <f t="shared" si="23"/>
        <v>NS SEC (% of people in employment)2</v>
      </c>
      <c r="F227" s="86" t="s">
        <v>623</v>
      </c>
      <c r="G227" s="242">
        <v>0.3353383084577114</v>
      </c>
      <c r="H227" s="245">
        <v>114.94325688081098</v>
      </c>
    </row>
    <row r="228" spans="1:8">
      <c r="A228" s="86" t="str">
        <v>rcd_jbnssec8_dv_103</v>
      </c>
      <c r="B228" s="239">
        <v>227</v>
      </c>
      <c r="C228" s="86" t="s">
        <v>620</v>
      </c>
      <c r="D228" s="241">
        <f>COUNTIF($C$1:$C228,C228)</f>
        <v>3</v>
      </c>
      <c r="E228" s="241" t="str">
        <f t="shared" si="23"/>
        <v>NS SEC (% of people in employment)3</v>
      </c>
      <c r="F228" s="86" t="s">
        <v>625</v>
      </c>
      <c r="G228" s="242">
        <v>0.12691542288557214</v>
      </c>
      <c r="H228" s="245">
        <v>95.700081985210787</v>
      </c>
    </row>
    <row r="229" spans="1:8">
      <c r="A229" s="86" t="str">
        <v>rcd_jbnssec8_dv_104</v>
      </c>
      <c r="B229" s="239">
        <v>228</v>
      </c>
      <c r="C229" s="86" t="s">
        <v>620</v>
      </c>
      <c r="D229" s="241">
        <f>COUNTIF($C$1:$C229,C229)</f>
        <v>4</v>
      </c>
      <c r="E229" s="241" t="str">
        <f t="shared" si="23"/>
        <v>NS SEC (% of people in employment)4</v>
      </c>
      <c r="F229" s="86" t="s">
        <v>627</v>
      </c>
      <c r="G229" s="242">
        <v>0.11674626865671642</v>
      </c>
      <c r="H229" s="245">
        <v>113.65821356477362</v>
      </c>
    </row>
    <row r="230" spans="1:8">
      <c r="A230" s="86" t="str">
        <v>rcd_jbnssec8_dv_105</v>
      </c>
      <c r="B230" s="239">
        <v>229</v>
      </c>
      <c r="C230" s="86" t="s">
        <v>620</v>
      </c>
      <c r="D230" s="241">
        <f>COUNTIF($C$1:$C230,C230)</f>
        <v>5</v>
      </c>
      <c r="E230" s="241" t="str">
        <f t="shared" si="23"/>
        <v>NS SEC (% of people in employment)5</v>
      </c>
      <c r="F230" s="86" t="s">
        <v>629</v>
      </c>
      <c r="G230" s="242">
        <v>5.1333333333333342E-2</v>
      </c>
      <c r="H230" s="245">
        <v>77.680511490420642</v>
      </c>
    </row>
    <row r="231" spans="1:8">
      <c r="A231" s="86" t="str">
        <v>rcd_jbnssec8_dv_106</v>
      </c>
      <c r="B231" s="239">
        <v>230</v>
      </c>
      <c r="C231" s="86" t="s">
        <v>620</v>
      </c>
      <c r="D231" s="241">
        <f>COUNTIF($C$1:$C231,C231)</f>
        <v>6</v>
      </c>
      <c r="E231" s="241" t="str">
        <f t="shared" si="23"/>
        <v>NS SEC (% of people in employment)6</v>
      </c>
      <c r="F231" s="86" t="s">
        <v>631</v>
      </c>
      <c r="G231" s="242">
        <v>0.11931343283582091</v>
      </c>
      <c r="H231" s="245">
        <v>68.33225679661038</v>
      </c>
    </row>
    <row r="232" spans="1:8">
      <c r="A232" s="86" t="str">
        <v>rcd_jbnssec8_dv_107</v>
      </c>
      <c r="B232" s="239">
        <v>231</v>
      </c>
      <c r="C232" s="86" t="s">
        <v>620</v>
      </c>
      <c r="D232" s="241">
        <f>COUNTIF($C$1:$C232,C232)</f>
        <v>7</v>
      </c>
      <c r="E232" s="241" t="str">
        <f t="shared" si="23"/>
        <v>NS SEC (% of people in employment)7</v>
      </c>
      <c r="F232" s="86" t="s">
        <v>633</v>
      </c>
      <c r="G232" s="242">
        <v>7.0179104477611942E-2</v>
      </c>
      <c r="H232" s="245">
        <v>70.955356798040441</v>
      </c>
    </row>
    <row r="233" spans="1:8">
      <c r="A233" s="86" t="str">
        <v>CLASS1</v>
      </c>
      <c r="B233" s="239">
        <v>232</v>
      </c>
      <c r="C233" s="86" t="s">
        <v>635</v>
      </c>
      <c r="D233" s="241">
        <f>COUNTIF($C$1:$C233,C233)</f>
        <v>1</v>
      </c>
      <c r="E233" s="241" t="str">
        <f t="shared" si="23"/>
        <v>Social Grade1</v>
      </c>
      <c r="F233" s="86" t="s">
        <v>636</v>
      </c>
      <c r="G233" s="242">
        <v>0.10091044776119404</v>
      </c>
      <c r="H233" s="245">
        <v>173.34429374660445</v>
      </c>
    </row>
    <row r="234" spans="1:8">
      <c r="A234" s="86" t="str">
        <v>CLASS2</v>
      </c>
      <c r="B234" s="239">
        <v>233</v>
      </c>
      <c r="C234" s="86" t="s">
        <v>635</v>
      </c>
      <c r="D234" s="241">
        <f>COUNTIF($C$1:$C234,C234)</f>
        <v>2</v>
      </c>
      <c r="E234" s="241" t="str">
        <f t="shared" si="23"/>
        <v>Social Grade2</v>
      </c>
      <c r="F234" s="86" t="s">
        <v>638</v>
      </c>
      <c r="G234" s="242">
        <v>0.34239303482587069</v>
      </c>
      <c r="H234" s="245">
        <v>135.16383579938363</v>
      </c>
    </row>
    <row r="235" spans="1:8">
      <c r="A235" s="86" t="str">
        <v>CLASS3</v>
      </c>
      <c r="B235" s="239">
        <v>234</v>
      </c>
      <c r="C235" s="86" t="s">
        <v>635</v>
      </c>
      <c r="D235" s="241">
        <f>COUNTIF($C$1:$C235,C235)</f>
        <v>3</v>
      </c>
      <c r="E235" s="241" t="str">
        <f t="shared" si="23"/>
        <v>Social Grade3</v>
      </c>
      <c r="F235" s="86" t="s">
        <v>640</v>
      </c>
      <c r="G235" s="242">
        <v>0.27163184079601987</v>
      </c>
      <c r="H235" s="245">
        <v>99.380497094416398</v>
      </c>
    </row>
    <row r="236" spans="1:8">
      <c r="A236" s="86" t="str">
        <v>CLASS4</v>
      </c>
      <c r="B236" s="239">
        <v>235</v>
      </c>
      <c r="C236" s="86" t="s">
        <v>635</v>
      </c>
      <c r="D236" s="241">
        <f>COUNTIF($C$1:$C236,C236)</f>
        <v>4</v>
      </c>
      <c r="E236" s="241" t="str">
        <f t="shared" si="23"/>
        <v>Social Grade4</v>
      </c>
      <c r="F236" s="86" t="s">
        <v>642</v>
      </c>
      <c r="G236" s="242">
        <v>0.16189552238805968</v>
      </c>
      <c r="H236" s="245">
        <v>79.118524134615271</v>
      </c>
    </row>
    <row r="237" spans="1:8">
      <c r="A237" s="86" t="str">
        <v>CLASS5</v>
      </c>
      <c r="B237" s="239">
        <v>236</v>
      </c>
      <c r="C237" s="86" t="s">
        <v>635</v>
      </c>
      <c r="D237" s="241">
        <f>COUNTIF($C$1:$C237,C237)</f>
        <v>5</v>
      </c>
      <c r="E237" s="241" t="str">
        <f t="shared" si="23"/>
        <v>Social Grade5</v>
      </c>
      <c r="F237" s="86" t="s">
        <v>644</v>
      </c>
      <c r="G237" s="242">
        <v>6.9860696517412932E-2</v>
      </c>
      <c r="H237" s="245">
        <v>56.973274031671174</v>
      </c>
    </row>
    <row r="238" spans="1:8">
      <c r="A238" s="86" t="str">
        <v>CLASS6</v>
      </c>
      <c r="B238" s="239">
        <v>237</v>
      </c>
      <c r="C238" s="86" t="s">
        <v>635</v>
      </c>
      <c r="D238" s="241">
        <f>COUNTIF($C$1:$C238,C238)</f>
        <v>6</v>
      </c>
      <c r="E238" s="241" t="str">
        <f t="shared" si="23"/>
        <v>Social Grade6</v>
      </c>
      <c r="F238" s="86" t="s">
        <v>646</v>
      </c>
      <c r="G238" s="242">
        <v>5.2970149253731336E-2</v>
      </c>
      <c r="H238" s="245">
        <v>60.414900942434613</v>
      </c>
    </row>
    <row r="239" spans="1:8">
      <c r="A239" s="86" t="str">
        <v>OCCD2</v>
      </c>
      <c r="B239" s="239">
        <v>238</v>
      </c>
      <c r="C239" s="86" t="s">
        <v>648</v>
      </c>
      <c r="D239" s="241">
        <f>COUNTIF($C$1:$C239,C239)</f>
        <v>1</v>
      </c>
      <c r="E239" s="241" t="str">
        <f t="shared" si="23"/>
        <v>Occupation1</v>
      </c>
      <c r="F239" s="86" t="s">
        <v>649</v>
      </c>
      <c r="G239" s="242">
        <v>8.4656716417910435E-2</v>
      </c>
      <c r="H239" s="245">
        <v>129.85705875439626</v>
      </c>
    </row>
    <row r="240" spans="1:8">
      <c r="A240" s="86" t="str">
        <v>OCCD6</v>
      </c>
      <c r="B240" s="239">
        <v>239</v>
      </c>
      <c r="C240" s="86" t="s">
        <v>648</v>
      </c>
      <c r="D240" s="241">
        <f>COUNTIF($C$1:$C240,C240)</f>
        <v>2</v>
      </c>
      <c r="E240" s="241" t="str">
        <f t="shared" si="23"/>
        <v>Occupation2</v>
      </c>
      <c r="F240" s="86" t="s">
        <v>651</v>
      </c>
      <c r="G240" s="242">
        <v>0.23902985074626862</v>
      </c>
      <c r="H240" s="245">
        <v>110.59795817072614</v>
      </c>
    </row>
    <row r="241" spans="1:8">
      <c r="A241" s="86" t="str">
        <v>OCCD3</v>
      </c>
      <c r="B241" s="239">
        <v>240</v>
      </c>
      <c r="C241" s="86" t="s">
        <v>648</v>
      </c>
      <c r="D241" s="241">
        <f>COUNTIF($C$1:$C241,C241)</f>
        <v>3</v>
      </c>
      <c r="E241" s="241" t="str">
        <f t="shared" si="23"/>
        <v>Occupation3</v>
      </c>
      <c r="F241" s="86" t="s">
        <v>653</v>
      </c>
      <c r="G241" s="242">
        <v>0.14574129353233831</v>
      </c>
      <c r="H241" s="245">
        <v>97.193777920614792</v>
      </c>
    </row>
    <row r="242" spans="1:8">
      <c r="A242" s="86" t="str">
        <v>OCCD5</v>
      </c>
      <c r="B242" s="239">
        <v>241</v>
      </c>
      <c r="C242" s="86" t="s">
        <v>648</v>
      </c>
      <c r="D242" s="241">
        <f>COUNTIF($C$1:$C242,C242)</f>
        <v>4</v>
      </c>
      <c r="E242" s="241" t="str">
        <f t="shared" si="23"/>
        <v>Occupation4</v>
      </c>
      <c r="F242" s="86" t="s">
        <v>655</v>
      </c>
      <c r="G242" s="242">
        <v>5.325870646766169E-2</v>
      </c>
      <c r="H242" s="245">
        <v>96.551677594453281</v>
      </c>
    </row>
    <row r="243" spans="1:8">
      <c r="A243" s="86" t="str">
        <v>OCCD8</v>
      </c>
      <c r="B243" s="239">
        <v>242</v>
      </c>
      <c r="C243" s="86" t="s">
        <v>648</v>
      </c>
      <c r="D243" s="241">
        <f>COUNTIF($C$1:$C243,C243)</f>
        <v>5</v>
      </c>
      <c r="E243" s="241" t="str">
        <f t="shared" si="23"/>
        <v>Occupation5</v>
      </c>
      <c r="F243" s="86" t="s">
        <v>657</v>
      </c>
      <c r="G243" s="242">
        <v>0.16592039800995026</v>
      </c>
      <c r="H243" s="245">
        <v>111.35240398208377</v>
      </c>
    </row>
    <row r="244" spans="1:8">
      <c r="A244" s="86" t="str">
        <v>OCCD9</v>
      </c>
      <c r="B244" s="239">
        <v>243</v>
      </c>
      <c r="C244" s="86" t="s">
        <v>648</v>
      </c>
      <c r="D244" s="241">
        <f>COUNTIF($C$1:$C244,C244)</f>
        <v>6</v>
      </c>
      <c r="E244" s="241" t="str">
        <f t="shared" si="23"/>
        <v>Occupation6</v>
      </c>
      <c r="F244" s="86" t="s">
        <v>659</v>
      </c>
      <c r="G244" s="242">
        <v>9.0313432835820912E-2</v>
      </c>
      <c r="H244" s="245">
        <v>120.06865076424135</v>
      </c>
    </row>
    <row r="245" spans="1:8">
      <c r="A245" s="86" t="str">
        <v>OCCD10</v>
      </c>
      <c r="B245" s="239">
        <v>244</v>
      </c>
      <c r="C245" s="86" t="s">
        <v>648</v>
      </c>
      <c r="D245" s="241">
        <f>COUNTIF($C$1:$C245,C245)</f>
        <v>7</v>
      </c>
      <c r="E245" s="241" t="str">
        <f t="shared" si="23"/>
        <v>Occupation7</v>
      </c>
      <c r="F245" s="86" t="s">
        <v>661</v>
      </c>
      <c r="G245" s="242">
        <v>6.0587064676616918E-2</v>
      </c>
      <c r="H245" s="245">
        <v>72.171924685549769</v>
      </c>
    </row>
    <row r="246" spans="1:8">
      <c r="A246" s="86" t="str">
        <v>OCCD11</v>
      </c>
      <c r="B246" s="239">
        <v>245</v>
      </c>
      <c r="C246" s="86" t="s">
        <v>648</v>
      </c>
      <c r="D246" s="241">
        <f>COUNTIF($C$1:$C246,C246)</f>
        <v>8</v>
      </c>
      <c r="E246" s="241" t="str">
        <f t="shared" si="23"/>
        <v>Occupation8</v>
      </c>
      <c r="F246" s="86" t="s">
        <v>663</v>
      </c>
      <c r="G246" s="242">
        <v>9.5517412935323398E-2</v>
      </c>
      <c r="H246" s="245">
        <v>72.982756142763009</v>
      </c>
    </row>
    <row r="247" spans="1:8">
      <c r="A247" s="86" t="str">
        <v>OCCD12</v>
      </c>
      <c r="B247" s="239">
        <v>246</v>
      </c>
      <c r="C247" s="86" t="s">
        <v>648</v>
      </c>
      <c r="D247" s="241">
        <f>COUNTIF($C$1:$C247,C247)</f>
        <v>9</v>
      </c>
      <c r="E247" s="241" t="str">
        <f t="shared" si="23"/>
        <v>Occupation9</v>
      </c>
      <c r="F247" s="86" t="s">
        <v>665</v>
      </c>
      <c r="G247" s="242">
        <v>4.8318407960199004E-2</v>
      </c>
      <c r="H247" s="245">
        <v>100.2543369125857</v>
      </c>
    </row>
    <row r="248" spans="1:8">
      <c r="A248" s="86" t="str">
        <v>OCCD13</v>
      </c>
      <c r="B248" s="239">
        <v>247</v>
      </c>
      <c r="C248" s="86" t="s">
        <v>648</v>
      </c>
      <c r="D248" s="241">
        <f>COUNTIF($C$1:$C248,C248)</f>
        <v>10</v>
      </c>
      <c r="E248" s="241" t="str">
        <f t="shared" si="23"/>
        <v>Occupation10</v>
      </c>
      <c r="F248" s="86" t="s">
        <v>667</v>
      </c>
      <c r="G248" s="242">
        <v>1.6084577114427859E-2</v>
      </c>
      <c r="H248" s="245">
        <v>62.007888790448483</v>
      </c>
    </row>
    <row r="249" spans="1:8">
      <c r="A249" s="86" t="str">
        <v>rcd_qfhigh_101</v>
      </c>
      <c r="B249" s="239">
        <v>248</v>
      </c>
      <c r="C249" s="86" t="s">
        <v>670</v>
      </c>
      <c r="D249" s="241">
        <f>COUNTIF($C$1:$C249,C249)</f>
        <v>1</v>
      </c>
      <c r="E249" s="241" t="str">
        <f t="shared" si="23"/>
        <v>Highest Level of Qualifications (Adults)1</v>
      </c>
      <c r="F249" s="86" t="s">
        <v>671</v>
      </c>
      <c r="G249" s="242">
        <v>0.32002487562189058</v>
      </c>
      <c r="H249" s="245">
        <v>137.76712812728667</v>
      </c>
    </row>
    <row r="250" spans="1:8">
      <c r="A250" s="86" t="str">
        <v>rcd_qfhigh_102</v>
      </c>
      <c r="B250" s="239">
        <v>249</v>
      </c>
      <c r="C250" s="86" t="s">
        <v>670</v>
      </c>
      <c r="D250" s="241">
        <f>COUNTIF($C$1:$C250,C250)</f>
        <v>2</v>
      </c>
      <c r="E250" s="241" t="str">
        <f t="shared" si="23"/>
        <v>Highest Level of Qualifications (Adults)2</v>
      </c>
      <c r="F250" s="86" t="s">
        <v>673</v>
      </c>
      <c r="G250" s="242">
        <v>0.10937810945273632</v>
      </c>
      <c r="H250" s="245">
        <v>109.41466806821187</v>
      </c>
    </row>
    <row r="251" spans="1:8">
      <c r="A251" s="86" t="str">
        <v>rcd_qfhigh_103</v>
      </c>
      <c r="B251" s="239">
        <v>250</v>
      </c>
      <c r="C251" s="86" t="s">
        <v>670</v>
      </c>
      <c r="D251" s="241">
        <f>COUNTIF($C$1:$C251,C251)</f>
        <v>3</v>
      </c>
      <c r="E251" s="241" t="str">
        <f t="shared" si="23"/>
        <v>Highest Level of Qualifications (Adults)3</v>
      </c>
      <c r="F251" s="86" t="s">
        <v>675</v>
      </c>
      <c r="G251" s="242">
        <v>8.9582089552238786E-2</v>
      </c>
      <c r="H251" s="245">
        <v>101.44376094906133</v>
      </c>
    </row>
    <row r="252" spans="1:8">
      <c r="A252" s="86" t="str">
        <v>rcd_qfhigh_104</v>
      </c>
      <c r="B252" s="239">
        <v>251</v>
      </c>
      <c r="C252" s="86" t="s">
        <v>670</v>
      </c>
      <c r="D252" s="241">
        <f>COUNTIF($C$1:$C252,C252)</f>
        <v>4</v>
      </c>
      <c r="E252" s="241" t="str">
        <f t="shared" si="23"/>
        <v>Highest Level of Qualifications (Adults)4</v>
      </c>
      <c r="F252" s="86" t="s">
        <v>677</v>
      </c>
      <c r="G252" s="242">
        <v>0.33199999999999991</v>
      </c>
      <c r="H252" s="245">
        <v>89.831238973507368</v>
      </c>
    </row>
    <row r="253" spans="1:8">
      <c r="A253" s="86" t="str">
        <v>rcd_qfhigh_105</v>
      </c>
      <c r="B253" s="239">
        <v>252</v>
      </c>
      <c r="C253" s="86" t="s">
        <v>670</v>
      </c>
      <c r="D253" s="241">
        <f>COUNTIF($C$1:$C253,C253)</f>
        <v>5</v>
      </c>
      <c r="E253" s="241" t="str">
        <f t="shared" si="23"/>
        <v>Highest Level of Qualifications (Adults)5</v>
      </c>
      <c r="F253" s="86" t="s">
        <v>679</v>
      </c>
      <c r="G253" s="242">
        <v>0.14931840796019899</v>
      </c>
      <c r="H253" s="245">
        <v>71.133666106303778</v>
      </c>
    </row>
    <row r="254" spans="1:8">
      <c r="A254" s="86" t="str">
        <v>Num_reading</v>
      </c>
      <c r="B254" s="239">
        <v>253</v>
      </c>
      <c r="C254" s="86" t="s">
        <v>681</v>
      </c>
      <c r="D254" s="241">
        <f>COUNTIF($C$1:$C254,C254)</f>
        <v>1</v>
      </c>
      <c r="E254" s="241" t="str">
        <f t="shared" si="23"/>
        <v>England: Pupils at the end of KS11</v>
      </c>
      <c r="F254" s="86" t="s">
        <v>682</v>
      </c>
      <c r="G254" s="242">
        <v>0.93787064676616916</v>
      </c>
      <c r="H254" s="245">
        <v>102.74305248528724</v>
      </c>
    </row>
    <row r="255" spans="1:8">
      <c r="A255" s="86" t="str">
        <v>Num_writing</v>
      </c>
      <c r="B255" s="239">
        <v>254</v>
      </c>
      <c r="C255" s="86" t="s">
        <v>681</v>
      </c>
      <c r="D255" s="241">
        <f>COUNTIF($C$1:$C255,C255)</f>
        <v>2</v>
      </c>
      <c r="E255" s="241" t="str">
        <f t="shared" si="23"/>
        <v>England: Pupils at the end of KS12</v>
      </c>
      <c r="F255" s="86" t="s">
        <v>684</v>
      </c>
      <c r="G255" s="242">
        <v>0.90691044776119412</v>
      </c>
      <c r="H255" s="245">
        <v>103.58756930935449</v>
      </c>
    </row>
    <row r="256" spans="1:8">
      <c r="A256" s="86" t="str">
        <v>Num_maths</v>
      </c>
      <c r="B256" s="239">
        <v>255</v>
      </c>
      <c r="C256" s="86" t="s">
        <v>681</v>
      </c>
      <c r="D256" s="241">
        <f>COUNTIF($C$1:$C256,C256)</f>
        <v>3</v>
      </c>
      <c r="E256" s="241" t="str">
        <f t="shared" si="23"/>
        <v>England: Pupils at the end of KS13</v>
      </c>
      <c r="F256" s="86" t="s">
        <v>686</v>
      </c>
      <c r="G256" s="242">
        <v>0.95725870646766154</v>
      </c>
      <c r="H256" s="245">
        <v>102.0937038595095</v>
      </c>
    </row>
    <row r="257" spans="1:8">
      <c r="A257" s="86" t="str">
        <v>Num_science</v>
      </c>
      <c r="B257" s="239">
        <v>256</v>
      </c>
      <c r="C257" s="86" t="s">
        <v>681</v>
      </c>
      <c r="D257" s="241">
        <f>COUNTIF($C$1:$C257,C257)</f>
        <v>4</v>
      </c>
      <c r="E257" s="241" t="str">
        <f t="shared" si="23"/>
        <v>England: Pupils at the end of KS14</v>
      </c>
      <c r="F257" s="86" t="s">
        <v>688</v>
      </c>
      <c r="G257" s="242">
        <v>0.95189552238805963</v>
      </c>
      <c r="H257" s="245">
        <v>102.9080682641073</v>
      </c>
    </row>
    <row r="258" spans="1:8">
      <c r="A258" s="86" t="str">
        <v>Num_All_Reading</v>
      </c>
      <c r="B258" s="239">
        <v>257</v>
      </c>
      <c r="C258" s="86" t="s">
        <v>690</v>
      </c>
      <c r="D258" s="241">
        <f>COUNTIF($C$1:$C258,C258)</f>
        <v>1</v>
      </c>
      <c r="E258" s="241" t="str">
        <f t="shared" si="23"/>
        <v>England: Pupils at the end of KS21</v>
      </c>
      <c r="F258" s="86" t="s">
        <v>682</v>
      </c>
      <c r="G258" s="242">
        <v>0.93060696517412933</v>
      </c>
      <c r="H258" s="245">
        <v>102.9954293536839</v>
      </c>
    </row>
    <row r="259" spans="1:8">
      <c r="A259" s="86" t="str">
        <v>Num_All_Writing</v>
      </c>
      <c r="B259" s="239">
        <v>258</v>
      </c>
      <c r="C259" s="86" t="s">
        <v>690</v>
      </c>
      <c r="D259" s="241">
        <f>COUNTIF($C$1:$C259,C259)</f>
        <v>2</v>
      </c>
      <c r="E259" s="241" t="str">
        <f t="shared" ref="E259:E322" si="24">C259&amp;D259</f>
        <v>England: Pupils at the end of KS22</v>
      </c>
      <c r="F259" s="86" t="s">
        <v>684</v>
      </c>
      <c r="G259" s="242">
        <v>0.89345273631840794</v>
      </c>
      <c r="H259" s="245">
        <v>103.50933164859264</v>
      </c>
    </row>
    <row r="260" spans="1:8">
      <c r="A260" s="86" t="str">
        <v>Num_All_maths</v>
      </c>
      <c r="B260" s="239">
        <v>259</v>
      </c>
      <c r="C260" s="86" t="s">
        <v>690</v>
      </c>
      <c r="D260" s="241">
        <f>COUNTIF($C$1:$C260,C260)</f>
        <v>3</v>
      </c>
      <c r="E260" s="241" t="str">
        <f t="shared" si="24"/>
        <v>England: Pupils at the end of KS23</v>
      </c>
      <c r="F260" s="86" t="s">
        <v>686</v>
      </c>
      <c r="G260" s="242">
        <v>0.89688557213930364</v>
      </c>
      <c r="H260" s="245">
        <v>103.06686309358999</v>
      </c>
    </row>
    <row r="261" spans="1:8">
      <c r="A261" s="86" t="str">
        <v>Num_All_RWM</v>
      </c>
      <c r="B261" s="239">
        <v>260</v>
      </c>
      <c r="C261" s="86" t="s">
        <v>690</v>
      </c>
      <c r="D261" s="241">
        <f>COUNTIF($C$1:$C261,C261)</f>
        <v>4</v>
      </c>
      <c r="E261" s="241" t="str">
        <f t="shared" si="24"/>
        <v>England: Pupils at the end of KS24</v>
      </c>
      <c r="F261" s="86" t="s">
        <v>694</v>
      </c>
      <c r="G261" s="242">
        <v>0.82944776119402985</v>
      </c>
      <c r="H261" s="245">
        <v>104.79866793117181</v>
      </c>
    </row>
    <row r="262" spans="1:8">
      <c r="A262" s="86" t="str">
        <v>LEVEL2_all</v>
      </c>
      <c r="B262" s="239">
        <v>261</v>
      </c>
      <c r="C262" s="86" t="s">
        <v>696</v>
      </c>
      <c r="D262" s="241">
        <f>COUNTIF($C$1:$C262,C262)</f>
        <v>1</v>
      </c>
      <c r="E262" s="241" t="str">
        <f t="shared" si="24"/>
        <v>England: Pupils at the end of KS41</v>
      </c>
      <c r="F262" s="86" t="s">
        <v>697</v>
      </c>
      <c r="G262" s="242">
        <v>0.74104975124378103</v>
      </c>
      <c r="H262" s="245">
        <v>111.22100834352608</v>
      </c>
    </row>
    <row r="263" spans="1:8">
      <c r="A263" s="86" t="str">
        <v>LEVEL2_EM_all</v>
      </c>
      <c r="B263" s="239">
        <v>262</v>
      </c>
      <c r="C263" s="86" t="s">
        <v>696</v>
      </c>
      <c r="D263" s="241">
        <f>COUNTIF($C$1:$C263,C263)</f>
        <v>2</v>
      </c>
      <c r="E263" s="241" t="str">
        <f t="shared" si="24"/>
        <v>England: Pupils at the end of KS42</v>
      </c>
      <c r="F263" s="86" t="s">
        <v>699</v>
      </c>
      <c r="G263" s="242">
        <v>0.65664676616915418</v>
      </c>
      <c r="H263" s="245">
        <v>113.03965870082078</v>
      </c>
    </row>
    <row r="264" spans="1:8">
      <c r="A264" s="86" t="str">
        <v>NS4T5PAL5P</v>
      </c>
      <c r="B264" s="239">
        <v>263</v>
      </c>
      <c r="C264" s="86" t="s">
        <v>701</v>
      </c>
      <c r="D264" s="241">
        <f>COUNTIF($C$1:$C264,C264)</f>
        <v>1</v>
      </c>
      <c r="E264" s="241" t="str">
        <f t="shared" si="24"/>
        <v>Scotland: Pupils in the S4 cohort1</v>
      </c>
      <c r="F264" s="86" t="s">
        <v>702</v>
      </c>
      <c r="G264" s="242">
        <v>0.55698009950248761</v>
      </c>
      <c r="H264" s="245">
        <v>126.02818255674822</v>
      </c>
    </row>
    <row r="265" spans="1:8">
      <c r="A265" s="86" t="str">
        <v>NS5T3PAL6P</v>
      </c>
      <c r="B265" s="239">
        <v>264</v>
      </c>
      <c r="C265" s="86" t="s">
        <v>704</v>
      </c>
      <c r="D265" s="241">
        <f>COUNTIF($C$1:$C265,C265)</f>
        <v>1</v>
      </c>
      <c r="E265" s="241" t="str">
        <f t="shared" si="24"/>
        <v>Scotland: Pupils in the S5 cohort1</v>
      </c>
      <c r="F265" s="86" t="s">
        <v>705</v>
      </c>
      <c r="G265" s="242">
        <v>0.48451243781094527</v>
      </c>
      <c r="H265" s="245">
        <v>130.4316581024529</v>
      </c>
    </row>
    <row r="266" spans="1:8">
      <c r="A266" s="86" t="str">
        <v>NS5T5PAL6P</v>
      </c>
      <c r="B266" s="239">
        <v>265</v>
      </c>
      <c r="C266" s="86" t="s">
        <v>704</v>
      </c>
      <c r="D266" s="241">
        <f>COUNTIF($C$1:$C266,C266)</f>
        <v>2</v>
      </c>
      <c r="E266" s="241" t="str">
        <f t="shared" si="24"/>
        <v>Scotland: Pupils in the S5 cohort2</v>
      </c>
      <c r="F266" s="86" t="s">
        <v>707</v>
      </c>
      <c r="G266" s="242">
        <v>0.26534825870646772</v>
      </c>
      <c r="H266" s="245">
        <v>145.47141755537521</v>
      </c>
    </row>
    <row r="267" spans="1:8">
      <c r="A267" s="86" t="str">
        <v>rcd_worktrav_101</v>
      </c>
      <c r="B267" s="239">
        <v>266</v>
      </c>
      <c r="C267" s="86" t="s">
        <v>710</v>
      </c>
      <c r="D267" s="241">
        <f>COUNTIF($C$1:$C267,C267)</f>
        <v>1</v>
      </c>
      <c r="E267" s="241" t="str">
        <f t="shared" si="24"/>
        <v>Travel To Work (% of Workers)1</v>
      </c>
      <c r="F267" s="86" t="s">
        <v>711</v>
      </c>
      <c r="G267" s="242">
        <v>6.9606965174129357E-2</v>
      </c>
      <c r="H267" s="245">
        <v>104.79500011053592</v>
      </c>
    </row>
    <row r="268" spans="1:8">
      <c r="A268" s="86" t="str">
        <v>rcd_worktrav_102</v>
      </c>
      <c r="B268" s="239">
        <v>267</v>
      </c>
      <c r="C268" s="86" t="s">
        <v>710</v>
      </c>
      <c r="D268" s="241">
        <f>COUNTIF($C$1:$C268,C268)</f>
        <v>2</v>
      </c>
      <c r="E268" s="241" t="str">
        <f t="shared" si="24"/>
        <v>Travel To Work (% of Workers)2</v>
      </c>
      <c r="F268" s="86" t="s">
        <v>713</v>
      </c>
      <c r="G268" s="242">
        <v>0.69612437810945282</v>
      </c>
      <c r="H268" s="245">
        <v>104.27298920547534</v>
      </c>
    </row>
    <row r="269" spans="1:8">
      <c r="A269" s="86" t="str">
        <v>rcd_worktrav_103</v>
      </c>
      <c r="B269" s="239">
        <v>268</v>
      </c>
      <c r="C269" s="86" t="s">
        <v>710</v>
      </c>
      <c r="D269" s="241">
        <f>COUNTIF($C$1:$C269,C269)</f>
        <v>3</v>
      </c>
      <c r="E269" s="241" t="str">
        <f t="shared" si="24"/>
        <v>Travel To Work (% of Workers)3</v>
      </c>
      <c r="F269" s="86" t="s">
        <v>715</v>
      </c>
      <c r="G269" s="242">
        <v>3.5402985074626865E-2</v>
      </c>
      <c r="H269" s="245">
        <v>60.33918751204358</v>
      </c>
    </row>
    <row r="270" spans="1:8">
      <c r="A270" s="86" t="str">
        <v>rcd_worktrav_104</v>
      </c>
      <c r="B270" s="239">
        <v>269</v>
      </c>
      <c r="C270" s="86" t="s">
        <v>710</v>
      </c>
      <c r="D270" s="241">
        <f>COUNTIF($C$1:$C270,C270)</f>
        <v>4</v>
      </c>
      <c r="E270" s="241" t="str">
        <f t="shared" si="24"/>
        <v>Travel To Work (% of Workers)4</v>
      </c>
      <c r="F270" s="86" t="s">
        <v>717</v>
      </c>
      <c r="G270" s="242">
        <v>3.3980099502487565E-2</v>
      </c>
      <c r="H270" s="245">
        <v>100.20802471722779</v>
      </c>
    </row>
    <row r="271" spans="1:8">
      <c r="A271" s="86" t="str">
        <v>rcd_worktrav_105</v>
      </c>
      <c r="B271" s="239">
        <v>270</v>
      </c>
      <c r="C271" s="86" t="s">
        <v>710</v>
      </c>
      <c r="D271" s="241">
        <f>COUNTIF($C$1:$C271,C271)</f>
        <v>5</v>
      </c>
      <c r="E271" s="241" t="str">
        <f t="shared" si="24"/>
        <v>Travel To Work (% of Workers)5</v>
      </c>
      <c r="F271" s="86" t="s">
        <v>719</v>
      </c>
      <c r="G271" s="242">
        <v>8.590547263681593E-2</v>
      </c>
      <c r="H271" s="245">
        <v>71.787496408818484</v>
      </c>
    </row>
    <row r="272" spans="1:8">
      <c r="A272" s="86" t="str">
        <v>rcd_worktrav_106</v>
      </c>
      <c r="B272" s="239">
        <v>271</v>
      </c>
      <c r="C272" s="86" t="s">
        <v>710</v>
      </c>
      <c r="D272" s="241">
        <f>COUNTIF($C$1:$C272,C272)</f>
        <v>6</v>
      </c>
      <c r="E272" s="241" t="str">
        <f t="shared" si="24"/>
        <v>Travel To Work (% of Workers)6</v>
      </c>
      <c r="F272" s="86" t="s">
        <v>721</v>
      </c>
      <c r="G272" s="242">
        <v>9.8407960199004968E-3</v>
      </c>
      <c r="H272" s="245">
        <v>99.539770616797114</v>
      </c>
    </row>
    <row r="273" spans="1:8">
      <c r="A273" s="86" t="str">
        <v>rcd_worktrav_107</v>
      </c>
      <c r="B273" s="239">
        <v>272</v>
      </c>
      <c r="C273" s="86" t="s">
        <v>710</v>
      </c>
      <c r="D273" s="241">
        <f>COUNTIF($C$1:$C273,C273)</f>
        <v>7</v>
      </c>
      <c r="E273" s="241" t="str">
        <f t="shared" si="24"/>
        <v>Travel To Work (% of Workers)7</v>
      </c>
      <c r="F273" s="86" t="s">
        <v>723</v>
      </c>
      <c r="G273" s="242">
        <v>6.9009950248756224E-2</v>
      </c>
      <c r="H273" s="245">
        <v>157.88065596892943</v>
      </c>
    </row>
    <row r="274" spans="1:8">
      <c r="A274" s="86" t="str">
        <v>car0</v>
      </c>
      <c r="B274" s="239">
        <v>273</v>
      </c>
      <c r="C274" s="86" t="s">
        <v>725</v>
      </c>
      <c r="D274" s="241">
        <f>COUNTIF($C$1:$C274,C274)</f>
        <v>1</v>
      </c>
      <c r="E274" s="241" t="str">
        <f t="shared" si="24"/>
        <v>Car Ownership1</v>
      </c>
      <c r="F274" s="86" t="s">
        <v>726</v>
      </c>
      <c r="G274" s="242">
        <v>8.4398009950248751E-2</v>
      </c>
      <c r="H274" s="245">
        <v>47.569555552520242</v>
      </c>
    </row>
    <row r="275" spans="1:8">
      <c r="A275" s="86" t="str">
        <v>car1</v>
      </c>
      <c r="B275" s="239">
        <v>274</v>
      </c>
      <c r="C275" s="86" t="s">
        <v>725</v>
      </c>
      <c r="D275" s="241">
        <f>COUNTIF($C$1:$C275,C275)</f>
        <v>2</v>
      </c>
      <c r="E275" s="241" t="str">
        <f t="shared" si="24"/>
        <v>Car Ownership2</v>
      </c>
      <c r="F275" s="86" t="s">
        <v>728</v>
      </c>
      <c r="G275" s="242">
        <v>0.33765174129353231</v>
      </c>
      <c r="H275" s="245">
        <v>85.181752349771841</v>
      </c>
    </row>
    <row r="276" spans="1:8">
      <c r="A276" s="86" t="str">
        <v>car2</v>
      </c>
      <c r="B276" s="239">
        <v>275</v>
      </c>
      <c r="C276" s="86" t="s">
        <v>725</v>
      </c>
      <c r="D276" s="241">
        <f>COUNTIF($C$1:$C276,C276)</f>
        <v>3</v>
      </c>
      <c r="E276" s="241" t="str">
        <f t="shared" si="24"/>
        <v>Car Ownership3</v>
      </c>
      <c r="F276" s="86" t="s">
        <v>730</v>
      </c>
      <c r="G276" s="242">
        <v>0.42243781094527366</v>
      </c>
      <c r="H276" s="245">
        <v>128.3970394431802</v>
      </c>
    </row>
    <row r="277" spans="1:8">
      <c r="A277" s="86" t="str">
        <v>car3p</v>
      </c>
      <c r="B277" s="239">
        <v>276</v>
      </c>
      <c r="C277" s="86" t="s">
        <v>725</v>
      </c>
      <c r="D277" s="241">
        <f>COUNTIF($C$1:$C277,C277)</f>
        <v>4</v>
      </c>
      <c r="E277" s="241" t="str">
        <f t="shared" si="24"/>
        <v>Car Ownership4</v>
      </c>
      <c r="F277" s="86" t="s">
        <v>732</v>
      </c>
      <c r="G277" s="242">
        <v>0.15549253731343285</v>
      </c>
      <c r="H277" s="245">
        <v>160.08918685032666</v>
      </c>
    </row>
    <row r="278" spans="1:8">
      <c r="A278" s="86" t="str">
        <v>car1recent</v>
      </c>
      <c r="B278" s="239">
        <v>277</v>
      </c>
      <c r="C278" s="86" t="s">
        <v>725</v>
      </c>
      <c r="D278" s="241">
        <f>COUNTIF($C$1:$C278,C278)</f>
        <v>5</v>
      </c>
      <c r="E278" s="241" t="str">
        <f t="shared" si="24"/>
        <v>Car Ownership5</v>
      </c>
      <c r="F278" s="86" t="s">
        <v>734</v>
      </c>
      <c r="G278" s="242">
        <v>0.16921393034825868</v>
      </c>
      <c r="H278" s="245">
        <v>123.90968910511174</v>
      </c>
    </row>
    <row r="279" spans="1:8">
      <c r="A279" s="86" t="str">
        <v>car1co</v>
      </c>
      <c r="B279" s="239">
        <v>278</v>
      </c>
      <c r="C279" s="86" t="s">
        <v>736</v>
      </c>
      <c r="D279" s="241">
        <f>COUNTIF($C$1:$C279,C279)</f>
        <v>1</v>
      </c>
      <c r="E279" s="241" t="str">
        <f t="shared" si="24"/>
        <v>Main Car (% of car owners)1</v>
      </c>
      <c r="F279" s="86" t="s">
        <v>737</v>
      </c>
      <c r="G279" s="242">
        <v>1.7850746268656716E-2</v>
      </c>
      <c r="H279" s="245">
        <v>111.27710235680608</v>
      </c>
    </row>
    <row r="280" spans="1:8">
      <c r="A280" s="86" t="str">
        <v>car1priv</v>
      </c>
      <c r="B280" s="239">
        <v>279</v>
      </c>
      <c r="C280" s="86" t="s">
        <v>736</v>
      </c>
      <c r="D280" s="241">
        <f>COUNTIF($C$1:$C280,C280)</f>
        <v>2</v>
      </c>
      <c r="E280" s="241" t="str">
        <f t="shared" si="24"/>
        <v>Main Car (% of car owners)2</v>
      </c>
      <c r="F280" s="86" t="s">
        <v>739</v>
      </c>
      <c r="G280" s="242">
        <v>0.98214925373134332</v>
      </c>
      <c r="H280" s="245">
        <v>99.816146712239615</v>
      </c>
    </row>
    <row r="281" spans="1:8">
      <c r="A281" s="86" t="str">
        <v>carsaloon</v>
      </c>
      <c r="B281" s="239">
        <v>280</v>
      </c>
      <c r="C281" s="86" t="s">
        <v>736</v>
      </c>
      <c r="D281" s="241">
        <f>COUNTIF($C$1:$C281,C281)</f>
        <v>3</v>
      </c>
      <c r="E281" s="241" t="str">
        <f t="shared" si="24"/>
        <v>Main Car (% of car owners)3</v>
      </c>
      <c r="F281" s="86" t="s">
        <v>741</v>
      </c>
      <c r="G281" s="242">
        <v>0.1747412935323383</v>
      </c>
      <c r="H281" s="245">
        <v>97.536328848147207</v>
      </c>
    </row>
    <row r="282" spans="1:8">
      <c r="A282" s="86" t="str">
        <v>carhatchback</v>
      </c>
      <c r="B282" s="239">
        <v>281</v>
      </c>
      <c r="C282" s="86" t="s">
        <v>736</v>
      </c>
      <c r="D282" s="241">
        <f>COUNTIF($C$1:$C282,C282)</f>
        <v>4</v>
      </c>
      <c r="E282" s="241" t="str">
        <f t="shared" si="24"/>
        <v>Main Car (% of car owners)4</v>
      </c>
      <c r="F282" s="86" t="s">
        <v>743</v>
      </c>
      <c r="G282" s="242">
        <v>0.47006467661691542</v>
      </c>
      <c r="H282" s="245">
        <v>93.883814066885606</v>
      </c>
    </row>
    <row r="283" spans="1:8">
      <c r="A283" s="86" t="str">
        <v>carestate</v>
      </c>
      <c r="B283" s="239">
        <v>282</v>
      </c>
      <c r="C283" s="86" t="s">
        <v>736</v>
      </c>
      <c r="D283" s="241">
        <f>COUNTIF($C$1:$C283,C283)</f>
        <v>5</v>
      </c>
      <c r="E283" s="241" t="str">
        <f t="shared" si="24"/>
        <v>Main Car (% of car owners)5</v>
      </c>
      <c r="F283" s="86" t="s">
        <v>745</v>
      </c>
      <c r="G283" s="242">
        <v>7.9830845771144271E-2</v>
      </c>
      <c r="H283" s="245">
        <v>112.38914000290801</v>
      </c>
    </row>
    <row r="284" spans="1:8">
      <c r="A284" s="86" t="str">
        <v>carlux</v>
      </c>
      <c r="B284" s="239">
        <v>283</v>
      </c>
      <c r="C284" s="86" t="s">
        <v>736</v>
      </c>
      <c r="D284" s="241">
        <f>COUNTIF($C$1:$C284,C284)</f>
        <v>6</v>
      </c>
      <c r="E284" s="241" t="str">
        <f t="shared" si="24"/>
        <v>Main Car (% of car owners)6</v>
      </c>
      <c r="F284" s="86" t="s">
        <v>747</v>
      </c>
      <c r="G284" s="242">
        <v>8.0646766169154227E-2</v>
      </c>
      <c r="H284" s="245">
        <v>102.99705311731493</v>
      </c>
    </row>
    <row r="285" spans="1:8">
      <c r="A285" s="86" t="str">
        <v>carother</v>
      </c>
      <c r="B285" s="239">
        <v>284</v>
      </c>
      <c r="C285" s="86" t="s">
        <v>736</v>
      </c>
      <c r="D285" s="241">
        <f>COUNTIF($C$1:$C285,C285)</f>
        <v>7</v>
      </c>
      <c r="E285" s="241" t="str">
        <f t="shared" si="24"/>
        <v>Main Car (% of car owners)7</v>
      </c>
      <c r="F285" s="86" t="s">
        <v>749</v>
      </c>
      <c r="G285" s="242">
        <v>0.19468159203980098</v>
      </c>
      <c r="H285" s="245">
        <v>114.01548156328207</v>
      </c>
    </row>
    <row r="286" spans="1:8">
      <c r="A286" s="86" t="str">
        <v>car1btnew</v>
      </c>
      <c r="B286" s="239">
        <v>285</v>
      </c>
      <c r="C286" s="86" t="s">
        <v>736</v>
      </c>
      <c r="D286" s="241">
        <f>COUNTIF($C$1:$C286,C286)</f>
        <v>8</v>
      </c>
      <c r="E286" s="241" t="str">
        <f t="shared" si="24"/>
        <v>Main Car (% of car owners)8</v>
      </c>
      <c r="F286" s="86" t="s">
        <v>751</v>
      </c>
      <c r="G286" s="242">
        <v>0.42673134328358209</v>
      </c>
      <c r="H286" s="245">
        <v>113.33116610436022</v>
      </c>
    </row>
    <row r="287" spans="1:8">
      <c r="A287" s="86" t="str">
        <v>car1btused</v>
      </c>
      <c r="B287" s="239">
        <v>286</v>
      </c>
      <c r="C287" s="86" t="s">
        <v>736</v>
      </c>
      <c r="D287" s="241">
        <f>COUNTIF($C$1:$C287,C287)</f>
        <v>9</v>
      </c>
      <c r="E287" s="241" t="str">
        <f t="shared" si="24"/>
        <v>Main Car (% of car owners)9</v>
      </c>
      <c r="F287" s="86" t="s">
        <v>753</v>
      </c>
      <c r="G287" s="242">
        <v>0.5732686567164178</v>
      </c>
      <c r="H287" s="245">
        <v>91.948790142803929</v>
      </c>
    </row>
    <row r="288" spans="1:8">
      <c r="A288" s="86" t="str">
        <v>rcd_hhdyrinc_101</v>
      </c>
      <c r="B288" s="239">
        <v>287</v>
      </c>
      <c r="C288" s="86" t="s">
        <v>755</v>
      </c>
      <c r="D288" s="241">
        <f>COUNTIF($C$1:$C288,C288)</f>
        <v>1</v>
      </c>
      <c r="E288" s="241" t="str">
        <f t="shared" si="24"/>
        <v>Household Annual Income1</v>
      </c>
      <c r="F288" s="86" t="s">
        <v>756</v>
      </c>
      <c r="G288" s="242">
        <v>0.10926368159203979</v>
      </c>
      <c r="H288" s="245">
        <v>67.773860237328236</v>
      </c>
    </row>
    <row r="289" spans="1:8">
      <c r="A289" s="86" t="str">
        <v>rcd_hhdyrinc_102</v>
      </c>
      <c r="B289" s="239">
        <v>288</v>
      </c>
      <c r="C289" s="86" t="s">
        <v>755</v>
      </c>
      <c r="D289" s="241">
        <f>COUNTIF($C$1:$C289,C289)</f>
        <v>2</v>
      </c>
      <c r="E289" s="241" t="str">
        <f t="shared" si="24"/>
        <v>Household Annual Income2</v>
      </c>
      <c r="F289" s="86" t="s">
        <v>757</v>
      </c>
      <c r="G289" s="242">
        <v>0.26325373134328361</v>
      </c>
      <c r="H289" s="245">
        <v>84.617760485996413</v>
      </c>
    </row>
    <row r="290" spans="1:8">
      <c r="A290" s="86" t="str">
        <v>rcd_hhdyrinc_103</v>
      </c>
      <c r="B290" s="239">
        <v>289</v>
      </c>
      <c r="C290" s="86" t="s">
        <v>755</v>
      </c>
      <c r="D290" s="241">
        <f>COUNTIF($C$1:$C290,C290)</f>
        <v>3</v>
      </c>
      <c r="E290" s="241" t="str">
        <f t="shared" si="24"/>
        <v>Household Annual Income3</v>
      </c>
      <c r="F290" s="86" t="s">
        <v>758</v>
      </c>
      <c r="G290" s="242">
        <v>0.21560696517412936</v>
      </c>
      <c r="H290" s="245">
        <v>101.17720950265357</v>
      </c>
    </row>
    <row r="291" spans="1:8">
      <c r="A291" s="86" t="str">
        <v>rcd_hhdyrinc_104</v>
      </c>
      <c r="B291" s="239">
        <v>290</v>
      </c>
      <c r="C291" s="86" t="s">
        <v>755</v>
      </c>
      <c r="D291" s="241">
        <f>COUNTIF($C$1:$C291,C291)</f>
        <v>4</v>
      </c>
      <c r="E291" s="241" t="str">
        <f t="shared" si="24"/>
        <v>Household Annual Income4</v>
      </c>
      <c r="F291" s="86" t="s">
        <v>759</v>
      </c>
      <c r="G291" s="242">
        <v>0.15194527363184079</v>
      </c>
      <c r="H291" s="245">
        <v>106.90740304763673</v>
      </c>
    </row>
    <row r="292" spans="1:8">
      <c r="A292" s="86" t="str">
        <v>rcd_hhdyrinc_105</v>
      </c>
      <c r="B292" s="239">
        <v>291</v>
      </c>
      <c r="C292" s="86" t="s">
        <v>755</v>
      </c>
      <c r="D292" s="241">
        <f>COUNTIF($C$1:$C292,C292)</f>
        <v>5</v>
      </c>
      <c r="E292" s="241" t="str">
        <f t="shared" si="24"/>
        <v>Household Annual Income5</v>
      </c>
      <c r="F292" s="86" t="s">
        <v>760</v>
      </c>
      <c r="G292" s="242">
        <v>9.8925373134328365E-2</v>
      </c>
      <c r="H292" s="245">
        <v>130.80377439957826</v>
      </c>
    </row>
    <row r="293" spans="1:8">
      <c r="A293" s="86" t="str">
        <v>rcd_hhdyrinc_106</v>
      </c>
      <c r="B293" s="239">
        <v>292</v>
      </c>
      <c r="C293" s="86" t="s">
        <v>755</v>
      </c>
      <c r="D293" s="241">
        <f>COUNTIF($C$1:$C293,C293)</f>
        <v>6</v>
      </c>
      <c r="E293" s="241" t="str">
        <f t="shared" si="24"/>
        <v>Household Annual Income6</v>
      </c>
      <c r="F293" s="86" t="s">
        <v>761</v>
      </c>
      <c r="G293" s="242">
        <v>0.1605870646766169</v>
      </c>
      <c r="H293" s="245">
        <v>165.96466728912682</v>
      </c>
    </row>
    <row r="294" spans="1:8">
      <c r="A294" s="86" t="str">
        <v>incmean</v>
      </c>
      <c r="B294" s="239">
        <v>293</v>
      </c>
      <c r="C294" s="86" t="s">
        <v>755</v>
      </c>
      <c r="D294" s="241">
        <f>COUNTIF($C$1:$C294,C294)</f>
        <v>7</v>
      </c>
      <c r="E294" s="241" t="str">
        <f t="shared" si="24"/>
        <v>Household Annual Income7</v>
      </c>
      <c r="F294" s="86" t="s">
        <v>763</v>
      </c>
      <c r="G294" s="242">
        <v>542.93987738059707</v>
      </c>
      <c r="H294" s="245">
        <v>125.62394940824295</v>
      </c>
    </row>
    <row r="295" spans="1:8">
      <c r="A295" s="86" t="str">
        <v>benbase1</v>
      </c>
      <c r="B295" s="239">
        <v>294</v>
      </c>
      <c r="C295" s="86" t="s">
        <v>765</v>
      </c>
      <c r="D295" s="241">
        <f>COUNTIF($C$1:$C295,C295)</f>
        <v>1</v>
      </c>
      <c r="E295" s="241" t="str">
        <f t="shared" si="24"/>
        <v>Benefits1</v>
      </c>
      <c r="F295" s="86" t="s">
        <v>766</v>
      </c>
      <c r="G295" s="242">
        <v>8.8656716417910442E-3</v>
      </c>
      <c r="H295" s="245">
        <v>46.388852374388627</v>
      </c>
    </row>
    <row r="296" spans="1:8">
      <c r="A296" s="86" t="str">
        <v>benbase2</v>
      </c>
      <c r="B296" s="239">
        <v>295</v>
      </c>
      <c r="C296" s="86" t="s">
        <v>765</v>
      </c>
      <c r="D296" s="241">
        <f>COUNTIF($C$1:$C296,C296)</f>
        <v>2</v>
      </c>
      <c r="E296" s="241" t="str">
        <f t="shared" si="24"/>
        <v>Benefits2</v>
      </c>
      <c r="F296" s="86" t="s">
        <v>768</v>
      </c>
      <c r="G296" s="242">
        <v>3.1940298507462687E-3</v>
      </c>
      <c r="H296" s="245">
        <v>44.992018488799076</v>
      </c>
    </row>
    <row r="297" spans="1:8">
      <c r="A297" s="86" t="str">
        <v>benbase3</v>
      </c>
      <c r="B297" s="239">
        <v>296</v>
      </c>
      <c r="C297" s="86" t="s">
        <v>765</v>
      </c>
      <c r="D297" s="241">
        <f>COUNTIF($C$1:$C297,C297)</f>
        <v>3</v>
      </c>
      <c r="E297" s="241" t="str">
        <f t="shared" si="24"/>
        <v>Benefits3</v>
      </c>
      <c r="F297" s="86" t="s">
        <v>770</v>
      </c>
      <c r="G297" s="242">
        <v>0.11417910447761195</v>
      </c>
      <c r="H297" s="245">
        <v>80.466087775017286</v>
      </c>
    </row>
    <row r="298" spans="1:8">
      <c r="A298" s="86" t="str">
        <v>benbase4</v>
      </c>
      <c r="B298" s="239">
        <v>297</v>
      </c>
      <c r="C298" s="86" t="s">
        <v>765</v>
      </c>
      <c r="D298" s="241">
        <f>COUNTIF($C$1:$C298,C298)</f>
        <v>4</v>
      </c>
      <c r="E298" s="241" t="str">
        <f t="shared" si="24"/>
        <v>Benefits4</v>
      </c>
      <c r="F298" s="86" t="s">
        <v>772</v>
      </c>
      <c r="G298" s="242">
        <v>1.0885572139303483E-2</v>
      </c>
      <c r="H298" s="245">
        <v>49.087047444966217</v>
      </c>
    </row>
    <row r="299" spans="1:8">
      <c r="A299" s="86" t="str">
        <v>finsit_savalot</v>
      </c>
      <c r="B299" s="239">
        <v>298</v>
      </c>
      <c r="C299" s="86" t="s">
        <v>774</v>
      </c>
      <c r="D299" s="241">
        <f>COUNTIF($C$1:$C299,C299)</f>
        <v>1</v>
      </c>
      <c r="E299" s="241" t="str">
        <f t="shared" si="24"/>
        <v>Financial Situation1</v>
      </c>
      <c r="F299" s="86" t="s">
        <v>775</v>
      </c>
      <c r="G299" s="242">
        <v>0.14845771144278605</v>
      </c>
      <c r="H299" s="245">
        <v>128.94912939932945</v>
      </c>
    </row>
    <row r="300" spans="1:8">
      <c r="A300" s="86" t="str">
        <v>finsit_savlittle</v>
      </c>
      <c r="B300" s="239">
        <v>299</v>
      </c>
      <c r="C300" s="86" t="s">
        <v>774</v>
      </c>
      <c r="D300" s="241">
        <f>COUNTIF($C$1:$C300,C300)</f>
        <v>2</v>
      </c>
      <c r="E300" s="241" t="str">
        <f t="shared" si="24"/>
        <v>Financial Situation2</v>
      </c>
      <c r="F300" s="86" t="s">
        <v>777</v>
      </c>
      <c r="G300" s="242">
        <v>0.55425373134328371</v>
      </c>
      <c r="H300" s="245">
        <v>103.88137731122799</v>
      </c>
    </row>
    <row r="301" spans="1:8">
      <c r="A301" s="86" t="str">
        <v>finsit_even</v>
      </c>
      <c r="B301" s="239">
        <v>300</v>
      </c>
      <c r="C301" s="86" t="s">
        <v>774</v>
      </c>
      <c r="D301" s="241">
        <f>COUNTIF($C$1:$C301,C301)</f>
        <v>3</v>
      </c>
      <c r="E301" s="241" t="str">
        <f t="shared" si="24"/>
        <v>Financial Situation3</v>
      </c>
      <c r="F301" s="86" t="s">
        <v>779</v>
      </c>
      <c r="G301" s="242">
        <v>0.22895522388059703</v>
      </c>
      <c r="H301" s="245">
        <v>79.832263513922598</v>
      </c>
    </row>
    <row r="302" spans="1:8">
      <c r="A302" s="86" t="str">
        <v>finsit_debt</v>
      </c>
      <c r="B302" s="239">
        <v>301</v>
      </c>
      <c r="C302" s="86" t="s">
        <v>774</v>
      </c>
      <c r="D302" s="241">
        <f>COUNTIF($C$1:$C302,C302)</f>
        <v>4</v>
      </c>
      <c r="E302" s="241" t="str">
        <f t="shared" si="24"/>
        <v>Financial Situation4</v>
      </c>
      <c r="F302" s="86" t="s">
        <v>781</v>
      </c>
      <c r="G302" s="242">
        <v>6.906965174129355E-2</v>
      </c>
      <c r="H302" s="245">
        <v>106.56662997307041</v>
      </c>
    </row>
    <row r="303" spans="1:8">
      <c r="A303" s="86" t="str">
        <v>smartband</v>
      </c>
      <c r="B303" s="239">
        <v>302</v>
      </c>
      <c r="C303" s="86" t="s">
        <v>783</v>
      </c>
      <c r="D303" s="241">
        <f>COUNTIF($C$1:$C303,C303)</f>
        <v>1</v>
      </c>
      <c r="E303" s="241" t="str">
        <f t="shared" si="24"/>
        <v>Contactless1</v>
      </c>
      <c r="F303" s="86" t="s">
        <v>784</v>
      </c>
      <c r="G303" s="242">
        <v>0.15558208955223879</v>
      </c>
      <c r="H303" s="245">
        <v>117.2073406193564</v>
      </c>
    </row>
    <row r="304" spans="1:8">
      <c r="A304" s="86" t="str">
        <v>cur_contless</v>
      </c>
      <c r="B304" s="239">
        <v>303</v>
      </c>
      <c r="C304" s="86" t="s">
        <v>783</v>
      </c>
      <c r="D304" s="241">
        <f>COUNTIF($C$1:$C304,C304)</f>
        <v>2</v>
      </c>
      <c r="E304" s="241" t="str">
        <f t="shared" si="24"/>
        <v>Contactless2</v>
      </c>
      <c r="F304" s="86" t="s">
        <v>786</v>
      </c>
      <c r="G304" s="242">
        <v>0.6200149253731343</v>
      </c>
      <c r="H304" s="245">
        <v>102.36794678952108</v>
      </c>
    </row>
    <row r="305" spans="1:8">
      <c r="A305" s="86" t="str">
        <v>CDS_1PLUS</v>
      </c>
      <c r="B305" s="239">
        <v>304</v>
      </c>
      <c r="C305" s="86" t="s">
        <v>788</v>
      </c>
      <c r="D305" s="241">
        <f>COUNTIF($C$1:$C305,C305)</f>
        <v>1</v>
      </c>
      <c r="E305" s="241" t="str">
        <f t="shared" si="24"/>
        <v>Credit Cards1</v>
      </c>
      <c r="F305" s="86" t="s">
        <v>789</v>
      </c>
      <c r="G305" s="242">
        <v>0.64476119402985077</v>
      </c>
      <c r="H305" s="245">
        <v>119.2016614252706</v>
      </c>
    </row>
    <row r="306" spans="1:8">
      <c r="A306" s="86" t="str">
        <v>CDS_2PLUS</v>
      </c>
      <c r="B306" s="239">
        <v>305</v>
      </c>
      <c r="C306" s="86" t="s">
        <v>788</v>
      </c>
      <c r="D306" s="241">
        <f>COUNTIF($C$1:$C306,C306)</f>
        <v>2</v>
      </c>
      <c r="E306" s="241" t="str">
        <f t="shared" si="24"/>
        <v>Credit Cards2</v>
      </c>
      <c r="F306" s="86" t="s">
        <v>791</v>
      </c>
      <c r="G306" s="242">
        <v>0.30172139303482581</v>
      </c>
      <c r="H306" s="245">
        <v>134.37837298547439</v>
      </c>
    </row>
    <row r="307" spans="1:8">
      <c r="A307" s="86" t="str">
        <v>CDS_SPE500PLUS</v>
      </c>
      <c r="B307" s="239">
        <v>306</v>
      </c>
      <c r="C307" s="86" t="s">
        <v>788</v>
      </c>
      <c r="D307" s="241">
        <f>COUNTIF($C$1:$C307,C307)</f>
        <v>3</v>
      </c>
      <c r="E307" s="241" t="str">
        <f t="shared" si="24"/>
        <v>Credit Cards3</v>
      </c>
      <c r="F307" s="86" t="s">
        <v>793</v>
      </c>
      <c r="G307" s="242">
        <v>0.21914427860696517</v>
      </c>
      <c r="H307" s="245">
        <v>152.05528688129368</v>
      </c>
    </row>
    <row r="308" spans="1:8">
      <c r="A308" s="86" t="str">
        <v>CDS_USE6T1M</v>
      </c>
      <c r="B308" s="239">
        <v>307</v>
      </c>
      <c r="C308" s="86" t="s">
        <v>788</v>
      </c>
      <c r="D308" s="241">
        <f>COUNTIF($C$1:$C308,C308)</f>
        <v>4</v>
      </c>
      <c r="E308" s="241" t="str">
        <f t="shared" si="24"/>
        <v>Credit Cards4</v>
      </c>
      <c r="F308" s="86" t="s">
        <v>795</v>
      </c>
      <c r="G308" s="242">
        <v>0.30614427860696519</v>
      </c>
      <c r="H308" s="245">
        <v>142.45424725566741</v>
      </c>
    </row>
    <row r="309" spans="1:8">
      <c r="A309" s="86" t="str">
        <v>CDS_REVOL</v>
      </c>
      <c r="B309" s="239">
        <v>308</v>
      </c>
      <c r="C309" s="86" t="s">
        <v>788</v>
      </c>
      <c r="D309" s="241">
        <f>COUNTIF($C$1:$C309,C309)</f>
        <v>5</v>
      </c>
      <c r="E309" s="241" t="str">
        <f t="shared" si="24"/>
        <v>Credit Cards5</v>
      </c>
      <c r="F309" s="86" t="s">
        <v>797</v>
      </c>
      <c r="G309" s="242">
        <v>7.9900497512437801E-2</v>
      </c>
      <c r="H309" s="245">
        <v>97.337802928160414</v>
      </c>
    </row>
    <row r="310" spans="1:8">
      <c r="A310" s="86" t="str">
        <v>CDS_TRANS</v>
      </c>
      <c r="B310" s="239">
        <v>309</v>
      </c>
      <c r="C310" s="86" t="s">
        <v>788</v>
      </c>
      <c r="D310" s="241">
        <f>COUNTIF($C$1:$C310,C310)</f>
        <v>6</v>
      </c>
      <c r="E310" s="241" t="str">
        <f t="shared" si="24"/>
        <v>Credit Cards6</v>
      </c>
      <c r="F310" s="86" t="s">
        <v>799</v>
      </c>
      <c r="G310" s="242">
        <v>0.51298009950248757</v>
      </c>
      <c r="H310" s="245">
        <v>130.65479963273927</v>
      </c>
    </row>
    <row r="311" spans="1:8">
      <c r="A311" s="86" t="str">
        <v>ca_have</v>
      </c>
      <c r="B311" s="239">
        <v>310</v>
      </c>
      <c r="C311" s="86" t="s">
        <v>801</v>
      </c>
      <c r="D311" s="241">
        <f>COUNTIF($C$1:$C311,C311)</f>
        <v>1</v>
      </c>
      <c r="E311" s="241" t="str">
        <f t="shared" si="24"/>
        <v>Current account, Savings and Investments1</v>
      </c>
      <c r="F311" s="86" t="s">
        <v>802</v>
      </c>
      <c r="G311" s="242">
        <v>0.89674626865671647</v>
      </c>
      <c r="H311" s="245">
        <v>99.463866255308247</v>
      </c>
    </row>
    <row r="312" spans="1:8">
      <c r="A312" s="86" t="str">
        <v>sv_have</v>
      </c>
      <c r="B312" s="239">
        <v>311</v>
      </c>
      <c r="C312" s="86" t="s">
        <v>801</v>
      </c>
      <c r="D312" s="241">
        <f>COUNTIF($C$1:$C312,C312)</f>
        <v>2</v>
      </c>
      <c r="E312" s="241" t="str">
        <f t="shared" si="24"/>
        <v>Current account, Savings and Investments2</v>
      </c>
      <c r="F312" s="86" t="s">
        <v>804</v>
      </c>
      <c r="G312" s="242">
        <v>0.66263184079601989</v>
      </c>
      <c r="H312" s="245">
        <v>113.49123120423332</v>
      </c>
    </row>
    <row r="313" spans="1:8">
      <c r="A313" s="86" t="str">
        <v>unreg_have</v>
      </c>
      <c r="B313" s="239">
        <v>312</v>
      </c>
      <c r="C313" s="86" t="s">
        <v>801</v>
      </c>
      <c r="D313" s="241">
        <f>COUNTIF($C$1:$C313,C313)</f>
        <v>3</v>
      </c>
      <c r="E313" s="241" t="str">
        <f t="shared" si="24"/>
        <v>Current account, Savings and Investments3</v>
      </c>
      <c r="F313" s="86" t="s">
        <v>806</v>
      </c>
      <c r="G313" s="242">
        <v>0.88809452736318406</v>
      </c>
      <c r="H313" s="245">
        <v>103.62518430450413</v>
      </c>
    </row>
    <row r="314" spans="1:8">
      <c r="A314" s="86" t="str">
        <v>reg_have</v>
      </c>
      <c r="B314" s="239">
        <v>313</v>
      </c>
      <c r="C314" s="86" t="s">
        <v>801</v>
      </c>
      <c r="D314" s="241">
        <f>COUNTIF($C$1:$C314,C314)</f>
        <v>4</v>
      </c>
      <c r="E314" s="241" t="str">
        <f t="shared" si="24"/>
        <v>Current account, Savings and Investments4</v>
      </c>
      <c r="F314" s="86" t="s">
        <v>808</v>
      </c>
      <c r="G314" s="242">
        <v>0.6506517412935322</v>
      </c>
      <c r="H314" s="245">
        <v>104.37350197446821</v>
      </c>
    </row>
    <row r="315" spans="1:8">
      <c r="A315" s="86" t="str">
        <v>SAV_INSTANT</v>
      </c>
      <c r="B315" s="239">
        <v>314</v>
      </c>
      <c r="C315" s="86" t="s">
        <v>801</v>
      </c>
      <c r="D315" s="241">
        <f>COUNTIF($C$1:$C315,C315)</f>
        <v>5</v>
      </c>
      <c r="E315" s="241" t="str">
        <f t="shared" si="24"/>
        <v>Current account, Savings and Investments5</v>
      </c>
      <c r="F315" s="86" t="s">
        <v>810</v>
      </c>
      <c r="G315" s="242">
        <v>0.47816417910447762</v>
      </c>
      <c r="H315" s="245">
        <v>109.7520681855824</v>
      </c>
    </row>
    <row r="316" spans="1:8">
      <c r="A316" s="86" t="str">
        <v>SAV_CASHISA</v>
      </c>
      <c r="B316" s="239">
        <v>315</v>
      </c>
      <c r="C316" s="86" t="s">
        <v>801</v>
      </c>
      <c r="D316" s="241">
        <f>COUNTIF($C$1:$C316,C316)</f>
        <v>6</v>
      </c>
      <c r="E316" s="241" t="str">
        <f t="shared" si="24"/>
        <v>Current account, Savings and Investments6</v>
      </c>
      <c r="F316" s="86" t="s">
        <v>812</v>
      </c>
      <c r="G316" s="242">
        <v>0.31033830845771143</v>
      </c>
      <c r="H316" s="245">
        <v>111.61621101231765</v>
      </c>
    </row>
    <row r="317" spans="1:8">
      <c r="A317" s="86" t="str">
        <v>INV_SHARESISA</v>
      </c>
      <c r="B317" s="239">
        <v>316</v>
      </c>
      <c r="C317" s="86" t="s">
        <v>801</v>
      </c>
      <c r="D317" s="241">
        <f>COUNTIF($C$1:$C317,C317)</f>
        <v>7</v>
      </c>
      <c r="E317" s="241" t="str">
        <f t="shared" si="24"/>
        <v>Current account, Savings and Investments7</v>
      </c>
      <c r="F317" s="86" t="s">
        <v>814</v>
      </c>
      <c r="G317" s="242">
        <v>0.16285572139303484</v>
      </c>
      <c r="H317" s="245">
        <v>149.39858599302357</v>
      </c>
    </row>
    <row r="318" spans="1:8">
      <c r="A318" s="86" t="str">
        <v>INV_UNITTRUST</v>
      </c>
      <c r="B318" s="239">
        <v>317</v>
      </c>
      <c r="C318" s="86" t="s">
        <v>801</v>
      </c>
      <c r="D318" s="241">
        <f>COUNTIF($C$1:$C318,C318)</f>
        <v>8</v>
      </c>
      <c r="E318" s="241" t="str">
        <f t="shared" si="24"/>
        <v>Current account, Savings and Investments8</v>
      </c>
      <c r="F318" s="86" t="s">
        <v>816</v>
      </c>
      <c r="G318" s="242">
        <v>2.4532338308457712E-2</v>
      </c>
      <c r="H318" s="245">
        <v>167.45907892178559</v>
      </c>
    </row>
    <row r="319" spans="1:8">
      <c r="A319" s="86" t="str">
        <v>INV_SHARES</v>
      </c>
      <c r="B319" s="239">
        <v>318</v>
      </c>
      <c r="C319" s="86" t="s">
        <v>801</v>
      </c>
      <c r="D319" s="241">
        <f>COUNTIF($C$1:$C319,C319)</f>
        <v>9</v>
      </c>
      <c r="E319" s="241" t="str">
        <f t="shared" si="24"/>
        <v>Current account, Savings and Investments9</v>
      </c>
      <c r="F319" s="86" t="s">
        <v>818</v>
      </c>
      <c r="G319" s="242">
        <v>0.15842288557213932</v>
      </c>
      <c r="H319" s="245">
        <v>156.55026332530952</v>
      </c>
    </row>
    <row r="320" spans="1:8">
      <c r="A320" s="86" t="str">
        <v>INV_BONDS</v>
      </c>
      <c r="B320" s="239">
        <v>319</v>
      </c>
      <c r="C320" s="86" t="s">
        <v>801</v>
      </c>
      <c r="D320" s="241">
        <f>COUNTIF($C$1:$C320,C320)</f>
        <v>10</v>
      </c>
      <c r="E320" s="241" t="str">
        <f t="shared" si="24"/>
        <v>Current account, Savings and Investments10</v>
      </c>
      <c r="F320" s="86" t="s">
        <v>820</v>
      </c>
      <c r="G320" s="242">
        <v>3.8323383084577119E-2</v>
      </c>
      <c r="H320" s="245">
        <v>139.63019482723357</v>
      </c>
    </row>
    <row r="321" spans="1:8">
      <c r="A321" s="86" t="str">
        <v>SAV_NATSAV</v>
      </c>
      <c r="B321" s="239">
        <v>320</v>
      </c>
      <c r="C321" s="86" t="s">
        <v>801</v>
      </c>
      <c r="D321" s="241">
        <f>COUNTIF($C$1:$C321,C321)</f>
        <v>11</v>
      </c>
      <c r="E321" s="241" t="str">
        <f t="shared" si="24"/>
        <v>Current account, Savings and Investments11</v>
      </c>
      <c r="F321" s="86" t="s">
        <v>822</v>
      </c>
      <c r="G321" s="242">
        <v>0.27627363184079601</v>
      </c>
      <c r="H321" s="245">
        <v>140.53122919901693</v>
      </c>
    </row>
    <row r="322" spans="1:8">
      <c r="A322" s="86" t="str">
        <v>INV_ANY</v>
      </c>
      <c r="B322" s="239">
        <v>321</v>
      </c>
      <c r="C322" s="86" t="s">
        <v>801</v>
      </c>
      <c r="D322" s="241">
        <f>COUNTIF($C$1:$C322,C322)</f>
        <v>12</v>
      </c>
      <c r="E322" s="241" t="str">
        <f t="shared" si="24"/>
        <v>Current account, Savings and Investments12</v>
      </c>
      <c r="F322" s="86" t="s">
        <v>824</v>
      </c>
      <c r="G322" s="242">
        <v>0.31328855721393034</v>
      </c>
      <c r="H322" s="245">
        <v>143.93916580995864</v>
      </c>
    </row>
    <row r="323" spans="1:8">
      <c r="A323" s="86" t="str">
        <v>INV_VAL6</v>
      </c>
      <c r="B323" s="239">
        <v>322</v>
      </c>
      <c r="C323" s="86" t="s">
        <v>801</v>
      </c>
      <c r="D323" s="241">
        <f>COUNTIF($C$1:$C323,C323)</f>
        <v>13</v>
      </c>
      <c r="E323" s="241" t="str">
        <f t="shared" ref="E323:E386" si="25">C323&amp;D323</f>
        <v>Current account, Savings and Investments13</v>
      </c>
      <c r="F323" s="86" t="s">
        <v>826</v>
      </c>
      <c r="G323" s="242">
        <v>0.1137910447761194</v>
      </c>
      <c r="H323" s="245">
        <v>167.02828880486047</v>
      </c>
    </row>
    <row r="324" spans="1:8">
      <c r="A324" s="86" t="str">
        <v>SAV_VALA</v>
      </c>
      <c r="B324" s="239">
        <v>323</v>
      </c>
      <c r="C324" s="86" t="s">
        <v>801</v>
      </c>
      <c r="D324" s="241">
        <f>COUNTIF($C$1:$C324,C324)</f>
        <v>14</v>
      </c>
      <c r="E324" s="241" t="str">
        <f t="shared" si="25"/>
        <v>Current account, Savings and Investments14</v>
      </c>
      <c r="F324" s="86" t="s">
        <v>828</v>
      </c>
      <c r="G324" s="242">
        <v>0.11863184079601989</v>
      </c>
      <c r="H324" s="245">
        <v>90.658316959720338</v>
      </c>
    </row>
    <row r="325" spans="1:8">
      <c r="A325" s="86" t="str">
        <v>SAV_VAL3</v>
      </c>
      <c r="B325" s="239">
        <v>324</v>
      </c>
      <c r="C325" s="86" t="s">
        <v>801</v>
      </c>
      <c r="D325" s="241">
        <f>COUNTIF($C$1:$C325,C325)</f>
        <v>15</v>
      </c>
      <c r="E325" s="241" t="str">
        <f t="shared" si="25"/>
        <v>Current account, Savings and Investments15</v>
      </c>
      <c r="F325" s="86" t="s">
        <v>830</v>
      </c>
      <c r="G325" s="242">
        <v>0.10165174129353233</v>
      </c>
      <c r="H325" s="245">
        <v>96.317429224181481</v>
      </c>
    </row>
    <row r="326" spans="1:8">
      <c r="A326" s="86" t="str">
        <v>SAV_VAL4</v>
      </c>
      <c r="B326" s="239">
        <v>325</v>
      </c>
      <c r="C326" s="86" t="s">
        <v>801</v>
      </c>
      <c r="D326" s="241">
        <f>COUNTIF($C$1:$C326,C326)</f>
        <v>16</v>
      </c>
      <c r="E326" s="241" t="str">
        <f t="shared" si="25"/>
        <v>Current account, Savings and Investments16</v>
      </c>
      <c r="F326" s="86" t="s">
        <v>832</v>
      </c>
      <c r="G326" s="242">
        <v>0.13844278606965174</v>
      </c>
      <c r="H326" s="245">
        <v>107.89207571160566</v>
      </c>
    </row>
    <row r="327" spans="1:8">
      <c r="A327" s="86" t="str">
        <v>SAV_VALC</v>
      </c>
      <c r="B327" s="239">
        <v>326</v>
      </c>
      <c r="C327" s="86" t="s">
        <v>801</v>
      </c>
      <c r="D327" s="241">
        <f>COUNTIF($C$1:$C327,C327)</f>
        <v>17</v>
      </c>
      <c r="E327" s="241" t="str">
        <f t="shared" si="25"/>
        <v>Current account, Savings and Investments17</v>
      </c>
      <c r="F327" s="86" t="s">
        <v>834</v>
      </c>
      <c r="G327" s="242">
        <v>0.30379104477611935</v>
      </c>
      <c r="H327" s="245">
        <v>138.70078814249314</v>
      </c>
    </row>
    <row r="328" spans="1:8">
      <c r="A328" s="86" t="str">
        <v>LOA_HAS</v>
      </c>
      <c r="B328" s="239">
        <v>327</v>
      </c>
      <c r="C328" s="86" t="s">
        <v>836</v>
      </c>
      <c r="D328" s="241">
        <f>COUNTIF($C$1:$C328,C328)</f>
        <v>1</v>
      </c>
      <c r="E328" s="241" t="str">
        <f t="shared" si="25"/>
        <v>Loans1</v>
      </c>
      <c r="F328" s="86" t="s">
        <v>837</v>
      </c>
      <c r="G328" s="242">
        <v>0.13035820895522388</v>
      </c>
      <c r="H328" s="245">
        <v>104.56454845046449</v>
      </c>
    </row>
    <row r="329" spans="1:8">
      <c r="A329" s="86" t="str">
        <v>LOA_UNS</v>
      </c>
      <c r="B329" s="239">
        <v>328</v>
      </c>
      <c r="C329" s="86" t="s">
        <v>836</v>
      </c>
      <c r="D329" s="241">
        <f>COUNTIF($C$1:$C329,C329)</f>
        <v>2</v>
      </c>
      <c r="E329" s="241" t="str">
        <f t="shared" si="25"/>
        <v>Loans2</v>
      </c>
      <c r="F329" s="86" t="s">
        <v>839</v>
      </c>
      <c r="G329" s="242">
        <v>6.6029850746268659E-2</v>
      </c>
      <c r="H329" s="245">
        <v>98.45268851575139</v>
      </c>
    </row>
    <row r="330" spans="1:8">
      <c r="A330" s="86" t="str">
        <v>LOA_2PLUS</v>
      </c>
      <c r="B330" s="239">
        <v>329</v>
      </c>
      <c r="C330" s="86" t="s">
        <v>836</v>
      </c>
      <c r="D330" s="241">
        <f>COUNTIF($C$1:$C330,C330)</f>
        <v>3</v>
      </c>
      <c r="E330" s="241" t="str">
        <f t="shared" si="25"/>
        <v>Loans3</v>
      </c>
      <c r="F330" s="86" t="s">
        <v>841</v>
      </c>
      <c r="G330" s="242">
        <v>2.6094527363184086E-2</v>
      </c>
      <c r="H330" s="245">
        <v>102.92218662711457</v>
      </c>
    </row>
    <row r="331" spans="1:8">
      <c r="A331" s="86" t="str">
        <v>UNSECGT15K</v>
      </c>
      <c r="B331" s="239">
        <v>330</v>
      </c>
      <c r="C331" s="86" t="s">
        <v>836</v>
      </c>
      <c r="D331" s="241">
        <f>COUNTIF($C$1:$C331,C331)</f>
        <v>4</v>
      </c>
      <c r="E331" s="241" t="str">
        <f t="shared" si="25"/>
        <v>Loans4</v>
      </c>
      <c r="F331" s="86" t="s">
        <v>843</v>
      </c>
      <c r="G331" s="242">
        <v>1.4378109452736319E-2</v>
      </c>
      <c r="H331" s="245">
        <v>119.28369833425423</v>
      </c>
    </row>
    <row r="332" spans="1:8">
      <c r="A332" s="86" t="str">
        <v>PHLTH</v>
      </c>
      <c r="B332" s="239">
        <v>331</v>
      </c>
      <c r="C332" s="86" t="s">
        <v>845</v>
      </c>
      <c r="D332" s="241">
        <f>COUNTIF($C$1:$C332,C332)</f>
        <v>1</v>
      </c>
      <c r="E332" s="241" t="str">
        <f t="shared" si="25"/>
        <v>Insurance and Pensions1</v>
      </c>
      <c r="F332" s="86" t="s">
        <v>846</v>
      </c>
      <c r="G332" s="242">
        <v>5.7398009950248755E-2</v>
      </c>
      <c r="H332" s="245">
        <v>131.59193483504467</v>
      </c>
    </row>
    <row r="333" spans="1:8">
      <c r="A333" s="86" t="str">
        <v>CHLTH</v>
      </c>
      <c r="B333" s="239">
        <v>332</v>
      </c>
      <c r="C333" s="86" t="s">
        <v>845</v>
      </c>
      <c r="D333" s="241">
        <f>COUNTIF($C$1:$C333,C333)</f>
        <v>2</v>
      </c>
      <c r="E333" s="241" t="str">
        <f t="shared" si="25"/>
        <v>Insurance and Pensions2</v>
      </c>
      <c r="F333" s="86" t="s">
        <v>848</v>
      </c>
      <c r="G333" s="242">
        <v>5.8691542288557226E-2</v>
      </c>
      <c r="H333" s="245">
        <v>133.21697056644732</v>
      </c>
    </row>
    <row r="334" spans="1:8">
      <c r="A334" s="86" t="str">
        <v>LIF_ASSUR</v>
      </c>
      <c r="B334" s="239">
        <v>333</v>
      </c>
      <c r="C334" s="86" t="s">
        <v>845</v>
      </c>
      <c r="D334" s="241">
        <f>COUNTIF($C$1:$C334,C334)</f>
        <v>3</v>
      </c>
      <c r="E334" s="241" t="str">
        <f t="shared" si="25"/>
        <v>Insurance and Pensions3</v>
      </c>
      <c r="F334" s="86" t="s">
        <v>850</v>
      </c>
      <c r="G334" s="242">
        <v>0.35105472636815921</v>
      </c>
      <c r="H334" s="245">
        <v>102.5069117662395</v>
      </c>
    </row>
    <row r="335" spans="1:8">
      <c r="A335" s="86" t="str">
        <v>LIF_PROTECT</v>
      </c>
      <c r="B335" s="239">
        <v>334</v>
      </c>
      <c r="C335" s="86" t="s">
        <v>845</v>
      </c>
      <c r="D335" s="241">
        <f>COUNTIF($C$1:$C335,C335)</f>
        <v>4</v>
      </c>
      <c r="E335" s="241" t="str">
        <f t="shared" si="25"/>
        <v>Insurance and Pensions4</v>
      </c>
      <c r="F335" s="86" t="s">
        <v>852</v>
      </c>
      <c r="G335" s="242">
        <v>0.23842288557213931</v>
      </c>
      <c r="H335" s="245">
        <v>99.386189797225697</v>
      </c>
    </row>
    <row r="336" spans="1:8">
      <c r="A336" s="86" t="str">
        <v>PEN_CO</v>
      </c>
      <c r="B336" s="239">
        <v>335</v>
      </c>
      <c r="C336" s="86" t="s">
        <v>845</v>
      </c>
      <c r="D336" s="241">
        <f>COUNTIF($C$1:$C336,C336)</f>
        <v>5</v>
      </c>
      <c r="E336" s="241" t="str">
        <f t="shared" si="25"/>
        <v>Insurance and Pensions5</v>
      </c>
      <c r="F336" s="86" t="s">
        <v>854</v>
      </c>
      <c r="G336" s="242">
        <v>0.31821393034825868</v>
      </c>
      <c r="H336" s="245">
        <v>93.328631132595291</v>
      </c>
    </row>
    <row r="337" spans="1:8">
      <c r="A337" s="86" t="str">
        <v>PEN_PERS</v>
      </c>
      <c r="B337" s="239">
        <v>336</v>
      </c>
      <c r="C337" s="86" t="s">
        <v>845</v>
      </c>
      <c r="D337" s="241">
        <f>COUNTIF($C$1:$C337,C337)</f>
        <v>6</v>
      </c>
      <c r="E337" s="241" t="str">
        <f t="shared" si="25"/>
        <v>Insurance and Pensions6</v>
      </c>
      <c r="F337" s="86" t="s">
        <v>856</v>
      </c>
      <c r="G337" s="242">
        <v>7.297014925373134E-2</v>
      </c>
      <c r="H337" s="245">
        <v>117.08647509992885</v>
      </c>
    </row>
    <row r="338" spans="1:8">
      <c r="A338" s="86" t="str">
        <v>PEN_OTHER</v>
      </c>
      <c r="B338" s="239">
        <v>337</v>
      </c>
      <c r="C338" s="86" t="s">
        <v>845</v>
      </c>
      <c r="D338" s="241">
        <f>COUNTIF($C$1:$C338,C338)</f>
        <v>7</v>
      </c>
      <c r="E338" s="241" t="str">
        <f t="shared" si="25"/>
        <v>Insurance and Pensions7</v>
      </c>
      <c r="F338" s="86" t="s">
        <v>858</v>
      </c>
      <c r="G338" s="242">
        <v>0.2184278606965174</v>
      </c>
      <c r="H338" s="245">
        <v>116.31454634979247</v>
      </c>
    </row>
    <row r="339" spans="1:8">
      <c r="A339" s="86" t="str">
        <v>banktool</v>
      </c>
      <c r="B339" s="239">
        <v>338</v>
      </c>
      <c r="C339" s="86" t="s">
        <v>860</v>
      </c>
      <c r="D339" s="241">
        <f>COUNTIF($C$1:$C339,C339)</f>
        <v>1</v>
      </c>
      <c r="E339" s="241" t="str">
        <f t="shared" si="25"/>
        <v>FinTech1</v>
      </c>
      <c r="F339" s="86" t="s">
        <v>861</v>
      </c>
      <c r="G339" s="242">
        <v>5.8865671641791045E-2</v>
      </c>
      <c r="H339" s="245">
        <v>106.41773375715158</v>
      </c>
    </row>
    <row r="340" spans="1:8">
      <c r="A340" s="86" t="str">
        <v>mmgttool</v>
      </c>
      <c r="B340" s="239">
        <v>339</v>
      </c>
      <c r="C340" s="86" t="s">
        <v>860</v>
      </c>
      <c r="D340" s="241">
        <f>COUNTIF($C$1:$C340,C340)</f>
        <v>2</v>
      </c>
      <c r="E340" s="241" t="str">
        <f t="shared" si="25"/>
        <v>FinTech2</v>
      </c>
      <c r="F340" s="86" t="s">
        <v>863</v>
      </c>
      <c r="G340" s="242">
        <v>4.7253731343283575E-2</v>
      </c>
      <c r="H340" s="245">
        <v>101.20800905431351</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0.3692537313432836</v>
      </c>
      <c r="H341" s="245">
        <v>95.623866112913745</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0.40677114427860694</v>
      </c>
      <c r="H342" s="245">
        <v>104.73802236859781</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0.11947761194029852</v>
      </c>
      <c r="H343" s="245">
        <v>100.91335587535389</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4.8283582089552246E-2</v>
      </c>
      <c r="H344" s="245">
        <v>95.323472966034998</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5.6890547263681583E-2</v>
      </c>
      <c r="H345" s="245">
        <v>100.76569916074784</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0.12997014925373135</v>
      </c>
      <c r="H346" s="245">
        <v>91.520957886344462</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0.39906467661691541</v>
      </c>
      <c r="H347" s="245">
        <v>103.19253109481279</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0.22910447761194028</v>
      </c>
      <c r="H348" s="245">
        <v>108.90171814584471</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6.8990049751243787E-2</v>
      </c>
      <c r="H349" s="245">
        <v>83.427022928167133</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0.17276616915422888</v>
      </c>
      <c r="H350" s="245">
        <v>97.081934815385353</v>
      </c>
    </row>
    <row r="351" spans="1:8">
      <c r="A351" s="86" t="str">
        <v>reg_fac</v>
      </c>
      <c r="B351" s="239">
        <v>350</v>
      </c>
      <c r="C351" s="86" t="s">
        <v>883</v>
      </c>
      <c r="D351" s="241">
        <f>COUNTIF($C$1:$C351,C351)</f>
        <v>1</v>
      </c>
      <c r="E351" s="241" t="str">
        <f t="shared" si="25"/>
        <v>Arrange mortgage (% of all people with a mortgage)1</v>
      </c>
      <c r="F351" s="86" t="s">
        <v>867</v>
      </c>
      <c r="G351" s="242">
        <v>0.56657213930348271</v>
      </c>
      <c r="H351" s="245">
        <v>92.88181230186396</v>
      </c>
    </row>
    <row r="352" spans="1:8">
      <c r="A352" s="86" t="str">
        <v>reg_net</v>
      </c>
      <c r="B352" s="239">
        <v>351</v>
      </c>
      <c r="C352" s="86" t="s">
        <v>883</v>
      </c>
      <c r="D352" s="241">
        <f>COUNTIF($C$1:$C352,C352)</f>
        <v>2</v>
      </c>
      <c r="E352" s="241" t="str">
        <f t="shared" si="25"/>
        <v>Arrange mortgage (% of all people with a mortgage)2</v>
      </c>
      <c r="F352" s="86" t="s">
        <v>869</v>
      </c>
      <c r="G352" s="242">
        <v>0.11903482587064677</v>
      </c>
      <c r="H352" s="245">
        <v>115.39935640571208</v>
      </c>
    </row>
    <row r="353" spans="1:8">
      <c r="A353" s="86" t="str">
        <v>reg_pho</v>
      </c>
      <c r="B353" s="239">
        <v>352</v>
      </c>
      <c r="C353" s="86" t="s">
        <v>883</v>
      </c>
      <c r="D353" s="241">
        <f>COUNTIF($C$1:$C353,C353)</f>
        <v>3</v>
      </c>
      <c r="E353" s="241" t="str">
        <f t="shared" si="25"/>
        <v>Arrange mortgage (% of all people with a mortgage)3</v>
      </c>
      <c r="F353" s="86" t="s">
        <v>871</v>
      </c>
      <c r="G353" s="242">
        <v>0.21335820895522387</v>
      </c>
      <c r="H353" s="245">
        <v>113.13796590669239</v>
      </c>
    </row>
    <row r="354" spans="1:8">
      <c r="A354" s="86" t="str">
        <v>reg_pst</v>
      </c>
      <c r="B354" s="239">
        <v>353</v>
      </c>
      <c r="C354" s="86" t="s">
        <v>883</v>
      </c>
      <c r="D354" s="241">
        <f>COUNTIF($C$1:$C354,C354)</f>
        <v>4</v>
      </c>
      <c r="E354" s="241" t="str">
        <f t="shared" si="25"/>
        <v>Arrange mortgage (% of all people with a mortgage)4</v>
      </c>
      <c r="F354" s="86" t="s">
        <v>873</v>
      </c>
      <c r="G354" s="242">
        <v>5.9791044776119406E-2</v>
      </c>
      <c r="H354" s="245">
        <v>101.03178750809488</v>
      </c>
    </row>
    <row r="355" spans="1:8">
      <c r="A355" s="86" t="str">
        <v>reg_pcs</v>
      </c>
      <c r="B355" s="239">
        <v>354</v>
      </c>
      <c r="C355" s="86" t="s">
        <v>883</v>
      </c>
      <c r="D355" s="241">
        <f>COUNTIF($C$1:$C355,C355)</f>
        <v>5</v>
      </c>
      <c r="E355" s="241" t="str">
        <f t="shared" si="25"/>
        <v>Arrange mortgage (% of all people with a mortgage)5</v>
      </c>
      <c r="F355" s="86" t="s">
        <v>875</v>
      </c>
      <c r="G355" s="242">
        <v>9.9054726368159197E-3</v>
      </c>
      <c r="H355" s="245">
        <v>105.43069346504146</v>
      </c>
    </row>
    <row r="356" spans="1:8">
      <c r="A356" s="86" t="str">
        <v>reg_ifa</v>
      </c>
      <c r="B356" s="239">
        <v>355</v>
      </c>
      <c r="C356" s="86" t="s">
        <v>883</v>
      </c>
      <c r="D356" s="241">
        <f>COUNTIF($C$1:$C356,C356)</f>
        <v>6</v>
      </c>
      <c r="E356" s="241" t="str">
        <f t="shared" si="25"/>
        <v>Arrange mortgage (% of all people with a mortgage)6</v>
      </c>
      <c r="F356" s="86" t="s">
        <v>889</v>
      </c>
      <c r="G356" s="242">
        <v>3.1830845771144277E-2</v>
      </c>
      <c r="H356" s="245">
        <v>106.77489476436565</v>
      </c>
    </row>
    <row r="357" spans="1:8">
      <c r="A357" s="86" t="str">
        <v>manca_branch</v>
      </c>
      <c r="B357" s="239">
        <v>356</v>
      </c>
      <c r="C357" s="86" t="s">
        <v>891</v>
      </c>
      <c r="D357" s="241">
        <f>COUNTIF($C$1:$C357,C357)</f>
        <v>1</v>
      </c>
      <c r="E357" s="241" t="str">
        <f t="shared" si="25"/>
        <v>Manage current account1</v>
      </c>
      <c r="F357" s="86" t="s">
        <v>892</v>
      </c>
      <c r="G357" s="242">
        <v>0.55053233830845771</v>
      </c>
      <c r="H357" s="245">
        <v>96.27305477180748</v>
      </c>
    </row>
    <row r="358" spans="1:8">
      <c r="A358" s="86" t="str">
        <v>manca_net</v>
      </c>
      <c r="B358" s="239">
        <v>357</v>
      </c>
      <c r="C358" s="86" t="s">
        <v>891</v>
      </c>
      <c r="D358" s="241">
        <f>COUNTIF($C$1:$C358,C358)</f>
        <v>2</v>
      </c>
      <c r="E358" s="241" t="str">
        <f t="shared" si="25"/>
        <v>Manage current account2</v>
      </c>
      <c r="F358" s="86" t="s">
        <v>869</v>
      </c>
      <c r="G358" s="242">
        <v>0.64705472636815919</v>
      </c>
      <c r="H358" s="245">
        <v>109.00883448873682</v>
      </c>
    </row>
    <row r="359" spans="1:8">
      <c r="A359" s="86" t="str">
        <v>manca_mobnet</v>
      </c>
      <c r="B359" s="239">
        <v>358</v>
      </c>
      <c r="C359" s="86" t="s">
        <v>891</v>
      </c>
      <c r="D359" s="241">
        <f>COUNTIF($C$1:$C359,C359)</f>
        <v>3</v>
      </c>
      <c r="E359" s="241" t="str">
        <f t="shared" si="25"/>
        <v>Manage current account3</v>
      </c>
      <c r="F359" s="86" t="s">
        <v>895</v>
      </c>
      <c r="G359" s="242">
        <v>0.38260199004975121</v>
      </c>
      <c r="H359" s="245">
        <v>101.14491034282902</v>
      </c>
    </row>
    <row r="360" spans="1:8">
      <c r="A360" s="86" t="str">
        <v>manca_fixnet</v>
      </c>
      <c r="B360" s="239">
        <v>359</v>
      </c>
      <c r="C360" s="86" t="s">
        <v>891</v>
      </c>
      <c r="D360" s="241">
        <f>COUNTIF($C$1:$C360,C360)</f>
        <v>4</v>
      </c>
      <c r="E360" s="241" t="str">
        <f t="shared" si="25"/>
        <v>Manage current account4</v>
      </c>
      <c r="F360" s="86" t="s">
        <v>897</v>
      </c>
      <c r="G360" s="242">
        <v>0.48461194029850746</v>
      </c>
      <c r="H360" s="245">
        <v>118.87867668521099</v>
      </c>
    </row>
    <row r="361" spans="1:8">
      <c r="A361" s="86" t="str">
        <v>manca_pho</v>
      </c>
      <c r="B361" s="239">
        <v>360</v>
      </c>
      <c r="C361" s="86" t="s">
        <v>891</v>
      </c>
      <c r="D361" s="241">
        <f>COUNTIF($C$1:$C361,C361)</f>
        <v>5</v>
      </c>
      <c r="E361" s="241" t="str">
        <f t="shared" si="25"/>
        <v>Manage current account5</v>
      </c>
      <c r="F361" s="86" t="s">
        <v>871</v>
      </c>
      <c r="G361" s="242">
        <v>7.5835820895522391E-2</v>
      </c>
      <c r="H361" s="245">
        <v>108.43022537054333</v>
      </c>
    </row>
    <row r="362" spans="1:8">
      <c r="A362" s="86" t="str">
        <v>manca_pst</v>
      </c>
      <c r="B362" s="239">
        <v>361</v>
      </c>
      <c r="C362" s="86" t="s">
        <v>891</v>
      </c>
      <c r="D362" s="241">
        <f>COUNTIF($C$1:$C362,C362)</f>
        <v>6</v>
      </c>
      <c r="E362" s="241" t="str">
        <f t="shared" si="25"/>
        <v>Manage current account6</v>
      </c>
      <c r="F362" s="86" t="s">
        <v>873</v>
      </c>
      <c r="G362" s="242">
        <v>0.24122885572139302</v>
      </c>
      <c r="H362" s="245">
        <v>95.50656314881607</v>
      </c>
    </row>
    <row r="363" spans="1:8">
      <c r="A363" s="86" t="str">
        <v>mansv_branch</v>
      </c>
      <c r="B363" s="239">
        <v>362</v>
      </c>
      <c r="C363" s="86" t="s">
        <v>901</v>
      </c>
      <c r="D363" s="241">
        <f>COUNTIF($C$1:$C363,C363)</f>
        <v>1</v>
      </c>
      <c r="E363" s="241" t="str">
        <f t="shared" si="25"/>
        <v>Manage savings account1</v>
      </c>
      <c r="F363" s="86" t="s">
        <v>892</v>
      </c>
      <c r="G363" s="242">
        <v>0.17602985074626867</v>
      </c>
      <c r="H363" s="245">
        <v>97.977380215043596</v>
      </c>
    </row>
    <row r="364" spans="1:8">
      <c r="A364" s="86" t="str">
        <v>mansv_net</v>
      </c>
      <c r="B364" s="239">
        <v>363</v>
      </c>
      <c r="C364" s="86" t="s">
        <v>901</v>
      </c>
      <c r="D364" s="241">
        <f>COUNTIF($C$1:$C364,C364)</f>
        <v>2</v>
      </c>
      <c r="E364" s="241" t="str">
        <f t="shared" si="25"/>
        <v>Manage savings account2</v>
      </c>
      <c r="F364" s="86" t="s">
        <v>869</v>
      </c>
      <c r="G364" s="242">
        <v>0.41397014925373138</v>
      </c>
      <c r="H364" s="245">
        <v>117.54407703508076</v>
      </c>
    </row>
    <row r="365" spans="1:8">
      <c r="A365" s="86" t="str">
        <v>mansv_mobnet</v>
      </c>
      <c r="B365" s="239">
        <v>364</v>
      </c>
      <c r="C365" s="86" t="s">
        <v>901</v>
      </c>
      <c r="D365" s="241">
        <f>COUNTIF($C$1:$C365,C365)</f>
        <v>3</v>
      </c>
      <c r="E365" s="241" t="str">
        <f t="shared" si="25"/>
        <v>Manage savings account3</v>
      </c>
      <c r="F365" s="86" t="s">
        <v>895</v>
      </c>
      <c r="G365" s="242">
        <v>0.20878606965174124</v>
      </c>
      <c r="H365" s="245">
        <v>107.56212691558014</v>
      </c>
    </row>
    <row r="366" spans="1:8">
      <c r="A366" s="86" t="str">
        <v>mansv_fixnet</v>
      </c>
      <c r="B366" s="239">
        <v>365</v>
      </c>
      <c r="C366" s="86" t="s">
        <v>901</v>
      </c>
      <c r="D366" s="241">
        <f>COUNTIF($C$1:$C366,C366)</f>
        <v>4</v>
      </c>
      <c r="E366" s="241" t="str">
        <f t="shared" si="25"/>
        <v>Manage savings account4</v>
      </c>
      <c r="F366" s="86" t="s">
        <v>897</v>
      </c>
      <c r="G366" s="242">
        <v>0.27321890547263677</v>
      </c>
      <c r="H366" s="245">
        <v>126.4668113788056</v>
      </c>
    </row>
    <row r="367" spans="1:8">
      <c r="A367" s="86" t="str">
        <v>mansv_pho</v>
      </c>
      <c r="B367" s="239">
        <v>366</v>
      </c>
      <c r="C367" s="86" t="s">
        <v>901</v>
      </c>
      <c r="D367" s="241">
        <f>COUNTIF($C$1:$C367,C367)</f>
        <v>5</v>
      </c>
      <c r="E367" s="241" t="str">
        <f t="shared" si="25"/>
        <v>Manage savings account5</v>
      </c>
      <c r="F367" s="86" t="s">
        <v>871</v>
      </c>
      <c r="G367" s="242">
        <v>8.4905472636815915E-2</v>
      </c>
      <c r="H367" s="245">
        <v>105.06029869641631</v>
      </c>
    </row>
    <row r="368" spans="1:8">
      <c r="A368" s="86" t="str">
        <v>mansv_pst</v>
      </c>
      <c r="B368" s="239">
        <v>367</v>
      </c>
      <c r="C368" s="86" t="s">
        <v>901</v>
      </c>
      <c r="D368" s="241">
        <f>COUNTIF($C$1:$C368,C368)</f>
        <v>6</v>
      </c>
      <c r="E368" s="241" t="str">
        <f t="shared" si="25"/>
        <v>Manage savings account6</v>
      </c>
      <c r="F368" s="86" t="s">
        <v>873</v>
      </c>
      <c r="G368" s="242">
        <v>0.11945771144278607</v>
      </c>
      <c r="H368" s="245">
        <v>111.10000410252987</v>
      </c>
    </row>
    <row r="369" spans="1:8">
      <c r="A369" s="86" t="str">
        <v>actmanca_branch</v>
      </c>
      <c r="B369" s="239">
        <v>368</v>
      </c>
      <c r="C369" s="86" t="s">
        <v>908</v>
      </c>
      <c r="D369" s="241">
        <f>COUNTIF($C$1:$C369,C369)</f>
        <v>1</v>
      </c>
      <c r="E369" s="241" t="str">
        <f t="shared" si="25"/>
        <v>Actively manage current account1</v>
      </c>
      <c r="F369" s="86" t="s">
        <v>892</v>
      </c>
      <c r="G369" s="242">
        <v>3.0208955223880587E-2</v>
      </c>
      <c r="H369" s="245">
        <v>91.253274972554962</v>
      </c>
    </row>
    <row r="370" spans="1:8">
      <c r="A370" s="86" t="str">
        <v>actmanca_net</v>
      </c>
      <c r="B370" s="239">
        <v>369</v>
      </c>
      <c r="C370" s="86" t="s">
        <v>908</v>
      </c>
      <c r="D370" s="241">
        <f>COUNTIF($C$1:$C370,C370)</f>
        <v>2</v>
      </c>
      <c r="E370" s="241" t="str">
        <f t="shared" si="25"/>
        <v>Actively manage current account2</v>
      </c>
      <c r="F370" s="86" t="s">
        <v>869</v>
      </c>
      <c r="G370" s="242">
        <v>0.40781094527363182</v>
      </c>
      <c r="H370" s="245">
        <v>108.44696090734939</v>
      </c>
    </row>
    <row r="371" spans="1:8">
      <c r="A371" s="86" t="str">
        <v>actmanca_mobnet</v>
      </c>
      <c r="B371" s="239">
        <v>370</v>
      </c>
      <c r="C371" s="86" t="s">
        <v>908</v>
      </c>
      <c r="D371" s="241">
        <f>COUNTIF($C$1:$C371,C371)</f>
        <v>3</v>
      </c>
      <c r="E371" s="241" t="str">
        <f t="shared" si="25"/>
        <v>Actively manage current account3</v>
      </c>
      <c r="F371" s="86" t="s">
        <v>895</v>
      </c>
      <c r="G371" s="242">
        <v>0.24845273631840797</v>
      </c>
      <c r="H371" s="245">
        <v>100.47917524065122</v>
      </c>
    </row>
    <row r="372" spans="1:8">
      <c r="A372" s="86" t="str">
        <v>actmanca_fixnet</v>
      </c>
      <c r="B372" s="239">
        <v>371</v>
      </c>
      <c r="C372" s="86" t="s">
        <v>908</v>
      </c>
      <c r="D372" s="241">
        <f>COUNTIF($C$1:$C372,C372)</f>
        <v>4</v>
      </c>
      <c r="E372" s="241" t="str">
        <f t="shared" si="25"/>
        <v>Actively manage current account4</v>
      </c>
      <c r="F372" s="86" t="s">
        <v>897</v>
      </c>
      <c r="G372" s="242">
        <v>0.1954228855721393</v>
      </c>
      <c r="H372" s="245">
        <v>120.33163866969328</v>
      </c>
    </row>
    <row r="373" spans="1:8">
      <c r="A373" s="86" t="str">
        <v>actmanca_pho</v>
      </c>
      <c r="B373" s="239">
        <v>372</v>
      </c>
      <c r="C373" s="86" t="s">
        <v>908</v>
      </c>
      <c r="D373" s="241">
        <f>COUNTIF($C$1:$C373,C373)</f>
        <v>5</v>
      </c>
      <c r="E373" s="241" t="str">
        <f t="shared" si="25"/>
        <v>Actively manage current account5</v>
      </c>
      <c r="F373" s="86" t="s">
        <v>871</v>
      </c>
      <c r="G373" s="242">
        <v>1.1781094527363183E-2</v>
      </c>
      <c r="H373" s="245">
        <v>97.534588589912119</v>
      </c>
    </row>
    <row r="374" spans="1:8">
      <c r="A374" s="86" t="str">
        <v>P600T</v>
      </c>
      <c r="B374" s="239">
        <v>373</v>
      </c>
      <c r="C374" s="86" t="s">
        <v>914</v>
      </c>
      <c r="D374" s="241">
        <f>COUNTIF($C$1:$C374,C374)</f>
        <v>1</v>
      </c>
      <c r="E374" s="241" t="str">
        <f t="shared" si="25"/>
        <v>Expenditure per adult per week1</v>
      </c>
      <c r="F374" s="86" t="s">
        <v>915</v>
      </c>
      <c r="G374" s="242">
        <v>6.3479004975124376</v>
      </c>
      <c r="H374" s="245">
        <v>127.11529681162699</v>
      </c>
    </row>
    <row r="375" spans="1:8">
      <c r="A375" s="86" t="str">
        <v>P601T</v>
      </c>
      <c r="B375" s="239">
        <v>374</v>
      </c>
      <c r="C375" s="86" t="s">
        <v>914</v>
      </c>
      <c r="D375" s="241">
        <f>COUNTIF($C$1:$C375,C375)</f>
        <v>2</v>
      </c>
      <c r="E375" s="241" t="str">
        <f t="shared" si="25"/>
        <v>Expenditure per adult per week2</v>
      </c>
      <c r="F375" s="86" t="s">
        <v>917</v>
      </c>
      <c r="G375" s="242">
        <v>0.71096019900497509</v>
      </c>
      <c r="H375" s="245">
        <v>115.58106924492459</v>
      </c>
    </row>
    <row r="376" spans="1:8">
      <c r="A376" s="86" t="str">
        <v>ALC</v>
      </c>
      <c r="B376" s="239">
        <v>375</v>
      </c>
      <c r="C376" s="86" t="s">
        <v>914</v>
      </c>
      <c r="D376" s="241">
        <f>COUNTIF($C$1:$C376,C376)</f>
        <v>3</v>
      </c>
      <c r="E376" s="241" t="str">
        <f t="shared" si="25"/>
        <v>Expenditure per adult per week3</v>
      </c>
      <c r="F376" s="86" t="s">
        <v>919</v>
      </c>
      <c r="G376" s="242">
        <v>0.11800995024875621</v>
      </c>
      <c r="H376" s="245">
        <v>130.9866969252146</v>
      </c>
    </row>
    <row r="377" spans="1:8">
      <c r="A377" s="86" t="str">
        <v>TOB</v>
      </c>
      <c r="B377" s="239">
        <v>376</v>
      </c>
      <c r="C377" s="86" t="s">
        <v>914</v>
      </c>
      <c r="D377" s="241">
        <f>COUNTIF($C$1:$C377,C377)</f>
        <v>4</v>
      </c>
      <c r="E377" s="241" t="str">
        <f t="shared" si="25"/>
        <v>Expenditure per adult per week4</v>
      </c>
      <c r="F377" s="86" t="s">
        <v>921</v>
      </c>
      <c r="G377" s="242">
        <v>2.2218905472636823E-2</v>
      </c>
      <c r="H377" s="245">
        <v>60.779776028363941</v>
      </c>
    </row>
    <row r="378" spans="1:8">
      <c r="A378" s="86" t="str">
        <v>P603T</v>
      </c>
      <c r="B378" s="239">
        <v>377</v>
      </c>
      <c r="C378" s="86" t="s">
        <v>914</v>
      </c>
      <c r="D378" s="241">
        <f>COUNTIF($C$1:$C378,C378)</f>
        <v>5</v>
      </c>
      <c r="E378" s="241" t="str">
        <f t="shared" si="25"/>
        <v>Expenditure per adult per week5</v>
      </c>
      <c r="F378" s="86" t="s">
        <v>923</v>
      </c>
      <c r="G378" s="242">
        <v>0.29969651741293535</v>
      </c>
      <c r="H378" s="245">
        <v>120.64342542075038</v>
      </c>
    </row>
    <row r="379" spans="1:8">
      <c r="A379" s="86" t="str">
        <v>P604T</v>
      </c>
      <c r="B379" s="239">
        <v>378</v>
      </c>
      <c r="C379" s="86" t="s">
        <v>914</v>
      </c>
      <c r="D379" s="241">
        <f>COUNTIF($C$1:$C379,C379)</f>
        <v>6</v>
      </c>
      <c r="E379" s="241" t="str">
        <f t="shared" si="25"/>
        <v>Expenditure per adult per week6</v>
      </c>
      <c r="F379" s="86" t="s">
        <v>925</v>
      </c>
      <c r="G379" s="242">
        <v>0.74080597014925376</v>
      </c>
      <c r="H379" s="245">
        <v>105.31279044589161</v>
      </c>
    </row>
    <row r="380" spans="1:8">
      <c r="A380" s="86" t="str">
        <v>P605T</v>
      </c>
      <c r="B380" s="239">
        <v>379</v>
      </c>
      <c r="C380" s="86" t="s">
        <v>914</v>
      </c>
      <c r="D380" s="241">
        <f>COUNTIF($C$1:$C380,C380)</f>
        <v>7</v>
      </c>
      <c r="E380" s="241" t="str">
        <f t="shared" si="25"/>
        <v>Expenditure per adult per week7</v>
      </c>
      <c r="F380" s="86" t="s">
        <v>927</v>
      </c>
      <c r="G380" s="242">
        <v>0.56621393034825873</v>
      </c>
      <c r="H380" s="245">
        <v>137.98208257252341</v>
      </c>
    </row>
    <row r="381" spans="1:8">
      <c r="A381" s="86" t="str">
        <v>C61111</v>
      </c>
      <c r="B381" s="239">
        <v>380</v>
      </c>
      <c r="C381" s="86" t="s">
        <v>914</v>
      </c>
      <c r="D381" s="241">
        <f>COUNTIF($C$1:$C381,C381)</f>
        <v>8</v>
      </c>
      <c r="E381" s="241" t="str">
        <f t="shared" si="25"/>
        <v>Expenditure per adult per week8</v>
      </c>
      <c r="F381" s="86" t="s">
        <v>929</v>
      </c>
      <c r="G381" s="242">
        <v>2.482587064676617E-3</v>
      </c>
      <c r="H381" s="245">
        <v>100.4994670449551</v>
      </c>
    </row>
    <row r="382" spans="1:8">
      <c r="A382" s="86" t="str">
        <v>C61112</v>
      </c>
      <c r="B382" s="239">
        <v>381</v>
      </c>
      <c r="C382" s="86" t="s">
        <v>914</v>
      </c>
      <c r="D382" s="241">
        <f>COUNTIF($C$1:$C382,C382)</f>
        <v>9</v>
      </c>
      <c r="E382" s="241" t="str">
        <f t="shared" si="25"/>
        <v>Expenditure per adult per week9</v>
      </c>
      <c r="F382" s="86" t="s">
        <v>931</v>
      </c>
      <c r="G382" s="242">
        <v>2.0572139303482586E-2</v>
      </c>
      <c r="H382" s="245">
        <v>128.87353408764736</v>
      </c>
    </row>
    <row r="383" spans="1:8">
      <c r="A383" s="86" t="str">
        <v>C61211</v>
      </c>
      <c r="B383" s="239">
        <v>382</v>
      </c>
      <c r="C383" s="86" t="s">
        <v>914</v>
      </c>
      <c r="D383" s="241">
        <f>COUNTIF($C$1:$C383,C383)</f>
        <v>10</v>
      </c>
      <c r="E383" s="241" t="str">
        <f t="shared" si="25"/>
        <v>Expenditure per adult per week10</v>
      </c>
      <c r="F383" s="86" t="s">
        <v>933</v>
      </c>
      <c r="G383" s="242">
        <v>2.0199004975124378E-3</v>
      </c>
      <c r="H383" s="245">
        <v>107.66237074015585</v>
      </c>
    </row>
    <row r="384" spans="1:8">
      <c r="A384" s="86" t="str">
        <v>C61311</v>
      </c>
      <c r="B384" s="239">
        <v>383</v>
      </c>
      <c r="C384" s="86" t="s">
        <v>914</v>
      </c>
      <c r="D384" s="241">
        <f>COUNTIF($C$1:$C384,C384)</f>
        <v>11</v>
      </c>
      <c r="E384" s="241" t="str">
        <f t="shared" si="25"/>
        <v>Expenditure per adult per week11</v>
      </c>
      <c r="F384" s="86" t="s">
        <v>935</v>
      </c>
      <c r="G384" s="242">
        <v>2.5537313432835822E-2</v>
      </c>
      <c r="H384" s="245">
        <v>141.56274419761905</v>
      </c>
    </row>
    <row r="385" spans="1:8">
      <c r="A385" s="86" t="str">
        <v>C61312</v>
      </c>
      <c r="B385" s="239">
        <v>384</v>
      </c>
      <c r="C385" s="86" t="s">
        <v>914</v>
      </c>
      <c r="D385" s="241">
        <f>COUNTIF($C$1:$C385,C385)</f>
        <v>12</v>
      </c>
      <c r="E385" s="241" t="str">
        <f t="shared" si="25"/>
        <v>Expenditure per adult per week12</v>
      </c>
      <c r="F385" s="86" t="s">
        <v>937</v>
      </c>
      <c r="G385" s="242">
        <v>3.631840796019901E-4</v>
      </c>
      <c r="H385" s="245">
        <v>150.30627625510124</v>
      </c>
    </row>
    <row r="386" spans="1:8">
      <c r="A386" s="86" t="str">
        <v>C61313</v>
      </c>
      <c r="B386" s="239">
        <v>385</v>
      </c>
      <c r="C386" s="86" t="s">
        <v>914</v>
      </c>
      <c r="D386" s="241">
        <f>COUNTIF($C$1:$C386,C386)</f>
        <v>13</v>
      </c>
      <c r="E386" s="241" t="str">
        <f t="shared" si="25"/>
        <v>Expenditure per adult per week13</v>
      </c>
      <c r="F386" s="86" t="s">
        <v>939</v>
      </c>
      <c r="G386" s="242">
        <v>6.3681592039800993E-3</v>
      </c>
      <c r="H386" s="245">
        <v>140.12901292732982</v>
      </c>
    </row>
    <row r="387" spans="1:8">
      <c r="A387" s="86" t="str">
        <v>C62112</v>
      </c>
      <c r="B387" s="239">
        <v>386</v>
      </c>
      <c r="C387" s="86" t="s">
        <v>914</v>
      </c>
      <c r="D387" s="241">
        <f>COUNTIF($C$1:$C387,C387)</f>
        <v>14</v>
      </c>
      <c r="E387" s="241" t="str">
        <f t="shared" ref="E387:E450" si="26">C387&amp;D387</f>
        <v>Expenditure per adult per week14</v>
      </c>
      <c r="F387" s="86" t="s">
        <v>941</v>
      </c>
      <c r="G387" s="242">
        <v>4.3034825870646764E-3</v>
      </c>
      <c r="H387" s="245">
        <v>176.53790977567533</v>
      </c>
    </row>
    <row r="388" spans="1:8">
      <c r="A388" s="86" t="str">
        <v>C62113</v>
      </c>
      <c r="B388" s="239">
        <v>387</v>
      </c>
      <c r="C388" s="86" t="s">
        <v>914</v>
      </c>
      <c r="D388" s="241">
        <f>COUNTIF($C$1:$C388,C388)</f>
        <v>15</v>
      </c>
      <c r="E388" s="241" t="str">
        <f t="shared" si="26"/>
        <v>Expenditure per adult per week15</v>
      </c>
      <c r="F388" s="86" t="s">
        <v>943</v>
      </c>
      <c r="G388" s="242">
        <v>3.1840796019900499E-4</v>
      </c>
      <c r="H388" s="245">
        <v>166.82590849480249</v>
      </c>
    </row>
    <row r="389" spans="1:8">
      <c r="A389" s="86" t="str">
        <v>C62114</v>
      </c>
      <c r="B389" s="239">
        <v>388</v>
      </c>
      <c r="C389" s="86" t="s">
        <v>914</v>
      </c>
      <c r="D389" s="241">
        <f>COUNTIF($C$1:$C389,C389)</f>
        <v>16</v>
      </c>
      <c r="E389" s="241" t="str">
        <f t="shared" si="26"/>
        <v>Expenditure per adult per week16</v>
      </c>
      <c r="F389" s="86" t="s">
        <v>945</v>
      </c>
      <c r="G389" s="242">
        <v>2.1343283582089551E-3</v>
      </c>
      <c r="H389" s="245">
        <v>152.42932407582325</v>
      </c>
    </row>
    <row r="390" spans="1:8">
      <c r="A390" s="86" t="str">
        <v>C62211</v>
      </c>
      <c r="B390" s="239">
        <v>389</v>
      </c>
      <c r="C390" s="86" t="s">
        <v>914</v>
      </c>
      <c r="D390" s="241">
        <f>COUNTIF($C$1:$C390,C390)</f>
        <v>17</v>
      </c>
      <c r="E390" s="241" t="str">
        <f t="shared" si="26"/>
        <v>Expenditure per adult per week17</v>
      </c>
      <c r="F390" s="86" t="s">
        <v>947</v>
      </c>
      <c r="G390" s="242">
        <v>1.607462686567164E-2</v>
      </c>
      <c r="H390" s="245">
        <v>150.21656543208979</v>
      </c>
    </row>
    <row r="391" spans="1:8">
      <c r="A391" s="86" t="str">
        <v>C62212</v>
      </c>
      <c r="B391" s="239">
        <v>390</v>
      </c>
      <c r="C391" s="86" t="s">
        <v>914</v>
      </c>
      <c r="D391" s="241">
        <f>COUNTIF($C$1:$C391,C391)</f>
        <v>18</v>
      </c>
      <c r="E391" s="241" t="str">
        <f t="shared" si="26"/>
        <v>Expenditure per adult per week18</v>
      </c>
      <c r="F391" s="86" t="s">
        <v>949</v>
      </c>
      <c r="G391" s="242">
        <v>2.6373134328358208E-2</v>
      </c>
      <c r="H391" s="245">
        <v>179.82195196942791</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1.2253731343283582E-2</v>
      </c>
      <c r="H393" s="245">
        <v>162.50026640997507</v>
      </c>
    </row>
    <row r="394" spans="1:8">
      <c r="A394" s="86" t="str">
        <v>C63111</v>
      </c>
      <c r="B394" s="239">
        <v>393</v>
      </c>
      <c r="C394" s="86" t="s">
        <v>914</v>
      </c>
      <c r="D394" s="241">
        <f>COUNTIF($C$1:$C394,C394)</f>
        <v>21</v>
      </c>
      <c r="E394" s="241" t="str">
        <f t="shared" si="26"/>
        <v>Expenditure per adult per week21</v>
      </c>
      <c r="F394" s="86" t="s">
        <v>955</v>
      </c>
      <c r="G394" s="242">
        <v>9.7512437810945277E-4</v>
      </c>
      <c r="H394" s="245">
        <v>126.20955524790173</v>
      </c>
    </row>
    <row r="395" spans="1:8">
      <c r="A395" s="86" t="str">
        <v>P607T</v>
      </c>
      <c r="B395" s="239">
        <v>394</v>
      </c>
      <c r="C395" s="86" t="s">
        <v>914</v>
      </c>
      <c r="D395" s="241">
        <f>COUNTIF($C$1:$C395,C395)</f>
        <v>22</v>
      </c>
      <c r="E395" s="241" t="str">
        <f t="shared" si="26"/>
        <v>Expenditure per adult per week22</v>
      </c>
      <c r="F395" s="86" t="s">
        <v>957</v>
      </c>
      <c r="G395" s="242">
        <v>1.1395572139303483</v>
      </c>
      <c r="H395" s="245">
        <v>135.703830420819</v>
      </c>
    </row>
    <row r="396" spans="1:8">
      <c r="A396" s="86" t="str">
        <v>P608T</v>
      </c>
      <c r="B396" s="239">
        <v>395</v>
      </c>
      <c r="C396" s="86" t="s">
        <v>914</v>
      </c>
      <c r="D396" s="241">
        <f>COUNTIF($C$1:$C396,C396)</f>
        <v>23</v>
      </c>
      <c r="E396" s="241" t="str">
        <f t="shared" si="26"/>
        <v>Expenditure per adult per week23</v>
      </c>
      <c r="F396" s="86" t="s">
        <v>959</v>
      </c>
      <c r="G396" s="242">
        <v>0.18023383084577113</v>
      </c>
      <c r="H396" s="245">
        <v>107.03922846991729</v>
      </c>
    </row>
    <row r="397" spans="1:8">
      <c r="A397" s="86" t="str">
        <v>P609T</v>
      </c>
      <c r="B397" s="239">
        <v>396</v>
      </c>
      <c r="C397" s="86" t="s">
        <v>914</v>
      </c>
      <c r="D397" s="241">
        <f>COUNTIF($C$1:$C397,C397)</f>
        <v>24</v>
      </c>
      <c r="E397" s="241" t="str">
        <f t="shared" si="26"/>
        <v>Expenditure per adult per week24</v>
      </c>
      <c r="F397" s="86" t="s">
        <v>961</v>
      </c>
      <c r="G397" s="242">
        <v>1.0881492537313433</v>
      </c>
      <c r="H397" s="245">
        <v>137.9017517948206</v>
      </c>
    </row>
    <row r="398" spans="1:8">
      <c r="A398" s="86" t="str">
        <v>P610T</v>
      </c>
      <c r="B398" s="239">
        <v>397</v>
      </c>
      <c r="C398" s="86" t="s">
        <v>914</v>
      </c>
      <c r="D398" s="241">
        <f>COUNTIF($C$1:$C398,C398)</f>
        <v>25</v>
      </c>
      <c r="E398" s="241" t="str">
        <f t="shared" si="26"/>
        <v>Expenditure per adult per week25</v>
      </c>
      <c r="F398" s="86" t="s">
        <v>963</v>
      </c>
      <c r="G398" s="242">
        <v>0.14353233830845771</v>
      </c>
      <c r="H398" s="245">
        <v>180.10718630412345</v>
      </c>
    </row>
    <row r="399" spans="1:8">
      <c r="A399" s="86" t="str">
        <v>P611T</v>
      </c>
      <c r="B399" s="239">
        <v>398</v>
      </c>
      <c r="C399" s="86" t="s">
        <v>914</v>
      </c>
      <c r="D399" s="241">
        <f>COUNTIF($C$1:$C399,C399)</f>
        <v>26</v>
      </c>
      <c r="E399" s="241" t="str">
        <f t="shared" si="26"/>
        <v>Expenditure per adult per week26</v>
      </c>
      <c r="F399" s="86" t="s">
        <v>965</v>
      </c>
      <c r="G399" s="242">
        <v>0.62561194029850753</v>
      </c>
      <c r="H399" s="245">
        <v>129.46529494596538</v>
      </c>
    </row>
    <row r="400" spans="1:8">
      <c r="A400" s="86" t="str">
        <v>P612T</v>
      </c>
      <c r="B400" s="239">
        <v>399</v>
      </c>
      <c r="C400" s="86" t="s">
        <v>914</v>
      </c>
      <c r="D400" s="241">
        <f>COUNTIF($C$1:$C400,C400)</f>
        <v>27</v>
      </c>
      <c r="E400" s="241" t="str">
        <f t="shared" si="26"/>
        <v>Expenditure per adult per week27</v>
      </c>
      <c r="F400" s="86" t="s">
        <v>967</v>
      </c>
      <c r="G400" s="242">
        <v>0.59234328358208965</v>
      </c>
      <c r="H400" s="245">
        <v>131.97280872716405</v>
      </c>
    </row>
    <row r="401" spans="1:8">
      <c r="A401" s="86" t="str">
        <v>WEBSPEND</v>
      </c>
      <c r="B401" s="239">
        <v>400</v>
      </c>
      <c r="C401" s="86" t="s">
        <v>914</v>
      </c>
      <c r="D401" s="241">
        <f>COUNTIF($C$1:$C401,C401)</f>
        <v>28</v>
      </c>
      <c r="E401" s="241" t="str">
        <f t="shared" si="26"/>
        <v>Expenditure per adult per week28</v>
      </c>
      <c r="F401" s="86" t="s">
        <v>969</v>
      </c>
      <c r="G401" s="242">
        <v>0.26735323383084575</v>
      </c>
      <c r="H401" s="245">
        <v>138.41012102654608</v>
      </c>
    </row>
    <row r="402" spans="1:8">
      <c r="A402" s="86" t="str">
        <v>onlineuse12</v>
      </c>
      <c r="B402" s="239">
        <v>401</v>
      </c>
      <c r="C402" s="86" t="s">
        <v>972</v>
      </c>
      <c r="D402" s="241">
        <f>COUNTIF($C$1:$C402,C402)</f>
        <v>1</v>
      </c>
      <c r="E402" s="241" t="str">
        <f t="shared" si="26"/>
        <v>Internet Access: Overall1</v>
      </c>
      <c r="F402" s="86" t="s">
        <v>973</v>
      </c>
      <c r="G402" s="242">
        <v>0.9388308457711444</v>
      </c>
      <c r="H402" s="245">
        <v>104.00630949221363</v>
      </c>
    </row>
    <row r="403" spans="1:8">
      <c r="A403" s="86" t="str">
        <v>onlineuse5</v>
      </c>
      <c r="B403" s="239">
        <v>402</v>
      </c>
      <c r="C403" s="86" t="s">
        <v>972</v>
      </c>
      <c r="D403" s="241">
        <f>COUNTIF($C$1:$C403,C403)</f>
        <v>2</v>
      </c>
      <c r="E403" s="241" t="str">
        <f t="shared" si="26"/>
        <v>Internet Access: Overall2</v>
      </c>
      <c r="F403" s="86" t="s">
        <v>975</v>
      </c>
      <c r="G403" s="242">
        <v>5.1313432835820884E-2</v>
      </c>
      <c r="H403" s="245">
        <v>61.307993471368171</v>
      </c>
    </row>
    <row r="404" spans="1:8">
      <c r="A404" s="86" t="str">
        <v>netfreq1</v>
      </c>
      <c r="B404" s="239">
        <v>403</v>
      </c>
      <c r="C404" s="86" t="s">
        <v>978</v>
      </c>
      <c r="D404" s="241">
        <f>COUNTIF($C$1:$C404,C404)</f>
        <v>1</v>
      </c>
      <c r="E404" s="241" t="str">
        <f t="shared" si="26"/>
        <v>Internet Access: Frequency1</v>
      </c>
      <c r="F404" s="86" t="s">
        <v>979</v>
      </c>
      <c r="G404" s="242">
        <v>2.2258706467661694E-2</v>
      </c>
      <c r="H404" s="245">
        <v>94.019297313624051</v>
      </c>
    </row>
    <row r="405" spans="1:8">
      <c r="A405" s="86" t="str">
        <v>netfreq2t10</v>
      </c>
      <c r="B405" s="239">
        <v>404</v>
      </c>
      <c r="C405" s="86" t="s">
        <v>978</v>
      </c>
      <c r="D405" s="241">
        <f>COUNTIF($C$1:$C405,C405)</f>
        <v>2</v>
      </c>
      <c r="E405" s="241" t="str">
        <f t="shared" si="26"/>
        <v>Internet Access: Frequency2</v>
      </c>
      <c r="F405" s="86" t="s">
        <v>981</v>
      </c>
      <c r="G405" s="242">
        <v>0.4082935323383084</v>
      </c>
      <c r="H405" s="245">
        <v>97.15341203025632</v>
      </c>
    </row>
    <row r="406" spans="1:8">
      <c r="A406" s="86" t="str">
        <v>netfreq10p</v>
      </c>
      <c r="B406" s="239">
        <v>405</v>
      </c>
      <c r="C406" s="86" t="s">
        <v>978</v>
      </c>
      <c r="D406" s="241">
        <f>COUNTIF($C$1:$C406,C406)</f>
        <v>3</v>
      </c>
      <c r="E406" s="241" t="str">
        <f t="shared" si="26"/>
        <v>Internet Access: Frequency3</v>
      </c>
      <c r="F406" s="86" t="s">
        <v>983</v>
      </c>
      <c r="G406" s="242">
        <v>0.50875124378109449</v>
      </c>
      <c r="H406" s="245">
        <v>110.91086357071764</v>
      </c>
    </row>
    <row r="407" spans="1:8">
      <c r="A407" s="86" t="str">
        <v>ONHOURS0</v>
      </c>
      <c r="B407" s="239">
        <v>406</v>
      </c>
      <c r="C407" s="86" t="s">
        <v>985</v>
      </c>
      <c r="D407" s="241">
        <f>COUNTIF($C$1:$C407,C407)</f>
        <v>1</v>
      </c>
      <c r="E407" s="241" t="str">
        <f t="shared" si="26"/>
        <v>Internet Access: Usage in Last Week1</v>
      </c>
      <c r="F407" s="86" t="s">
        <v>986</v>
      </c>
      <c r="G407" s="242">
        <v>6.8184079601990064E-2</v>
      </c>
      <c r="H407" s="245">
        <v>63.240597853404665</v>
      </c>
    </row>
    <row r="408" spans="1:8">
      <c r="A408" s="86" t="str">
        <v>ONHOURS1</v>
      </c>
      <c r="B408" s="239">
        <v>407</v>
      </c>
      <c r="C408" s="86" t="s">
        <v>985</v>
      </c>
      <c r="D408" s="241">
        <f>COUNTIF($C$1:$C408,C408)</f>
        <v>2</v>
      </c>
      <c r="E408" s="241" t="str">
        <f t="shared" si="26"/>
        <v>Internet Access: Usage in Last Week2</v>
      </c>
      <c r="F408" s="86" t="s">
        <v>988</v>
      </c>
      <c r="G408" s="242">
        <v>8.9910447761194043E-2</v>
      </c>
      <c r="H408" s="245">
        <v>98.736440354783653</v>
      </c>
    </row>
    <row r="409" spans="1:8">
      <c r="A409" s="86" t="str">
        <v>ONHOURS2</v>
      </c>
      <c r="B409" s="239">
        <v>408</v>
      </c>
      <c r="C409" s="86" t="s">
        <v>985</v>
      </c>
      <c r="D409" s="241">
        <f>COUNTIF($C$1:$C409,C409)</f>
        <v>3</v>
      </c>
      <c r="E409" s="241" t="str">
        <f t="shared" si="26"/>
        <v>Internet Access: Usage in Last Week3</v>
      </c>
      <c r="F409" s="86" t="s">
        <v>990</v>
      </c>
      <c r="G409" s="242">
        <v>0.23430348258706468</v>
      </c>
      <c r="H409" s="245">
        <v>95.130493896114743</v>
      </c>
    </row>
    <row r="410" spans="1:8">
      <c r="A410" s="86" t="str">
        <v>ONHOURS3</v>
      </c>
      <c r="B410" s="239">
        <v>409</v>
      </c>
      <c r="C410" s="86" t="s">
        <v>985</v>
      </c>
      <c r="D410" s="241">
        <f>COUNTIF($C$1:$C410,C410)</f>
        <v>4</v>
      </c>
      <c r="E410" s="241" t="str">
        <f t="shared" si="26"/>
        <v>Internet Access: Usage in Last Week4</v>
      </c>
      <c r="F410" s="86" t="s">
        <v>992</v>
      </c>
      <c r="G410" s="242">
        <v>0.28390547263681593</v>
      </c>
      <c r="H410" s="245">
        <v>107.97858869598569</v>
      </c>
    </row>
    <row r="411" spans="1:8">
      <c r="A411" s="86" t="str">
        <v>ONHOURS4</v>
      </c>
      <c r="B411" s="239">
        <v>410</v>
      </c>
      <c r="C411" s="86" t="s">
        <v>985</v>
      </c>
      <c r="D411" s="241">
        <f>COUNTIF($C$1:$C411,C411)</f>
        <v>5</v>
      </c>
      <c r="E411" s="241" t="str">
        <f t="shared" si="26"/>
        <v>Internet Access: Usage in Last Week5</v>
      </c>
      <c r="F411" s="86" t="s">
        <v>994</v>
      </c>
      <c r="G411" s="242">
        <v>0.32312935323383085</v>
      </c>
      <c r="H411" s="245">
        <v>110.850671468158</v>
      </c>
    </row>
    <row r="412" spans="1:8">
      <c r="A412" s="86" t="str">
        <v>TECH18</v>
      </c>
      <c r="B412" s="239">
        <v>411</v>
      </c>
      <c r="C412" s="86" t="s">
        <v>996</v>
      </c>
      <c r="D412" s="241">
        <f>COUNTIF($C$1:$C412,C412)</f>
        <v>1</v>
      </c>
      <c r="E412" s="241" t="str">
        <f t="shared" si="26"/>
        <v>Technology at Home1</v>
      </c>
      <c r="F412" s="86" t="s">
        <v>997</v>
      </c>
      <c r="G412" s="242">
        <v>8.9189054726368164E-2</v>
      </c>
      <c r="H412" s="245">
        <v>112.59167585152548</v>
      </c>
    </row>
    <row r="413" spans="1:8">
      <c r="A413" s="86" t="str">
        <v>TECH19</v>
      </c>
      <c r="B413" s="239">
        <v>412</v>
      </c>
      <c r="C413" s="86" t="s">
        <v>996</v>
      </c>
      <c r="D413" s="241">
        <f>COUNTIF($C$1:$C413,C413)</f>
        <v>2</v>
      </c>
      <c r="E413" s="241" t="str">
        <f t="shared" si="26"/>
        <v>Technology at Home2</v>
      </c>
      <c r="F413" s="86" t="s">
        <v>999</v>
      </c>
      <c r="G413" s="242">
        <v>0.22301492537313433</v>
      </c>
      <c r="H413" s="245">
        <v>97.362194067997137</v>
      </c>
    </row>
    <row r="414" spans="1:8">
      <c r="A414" s="86" t="str">
        <v>mobhas</v>
      </c>
      <c r="B414" s="239">
        <v>413</v>
      </c>
      <c r="C414" s="86" t="s">
        <v>1002</v>
      </c>
      <c r="D414" s="241">
        <f>COUNTIF($C$1:$C414,C414)</f>
        <v>1</v>
      </c>
      <c r="E414" s="241" t="str">
        <f t="shared" si="26"/>
        <v>Mobile phone1</v>
      </c>
      <c r="F414" s="86" t="s">
        <v>1003</v>
      </c>
      <c r="G414" s="242">
        <v>0.90412437810945279</v>
      </c>
      <c r="H414" s="245">
        <v>101.48859770639831</v>
      </c>
    </row>
    <row r="415" spans="1:8">
      <c r="A415" s="86" t="str">
        <v>mob_smart</v>
      </c>
      <c r="B415" s="239">
        <v>414</v>
      </c>
      <c r="C415" s="86" t="s">
        <v>1002</v>
      </c>
      <c r="D415" s="241">
        <f>COUNTIF($C$1:$C415,C415)</f>
        <v>2</v>
      </c>
      <c r="E415" s="241" t="str">
        <f t="shared" si="26"/>
        <v>Mobile phone2</v>
      </c>
      <c r="F415" s="86" t="s">
        <v>1005</v>
      </c>
      <c r="G415" s="242">
        <v>0.77197512437810933</v>
      </c>
      <c r="H415" s="245">
        <v>103.55481294593034</v>
      </c>
    </row>
    <row r="416" spans="1:8">
      <c r="A416" s="86" t="str">
        <v>ips_iphone</v>
      </c>
      <c r="B416" s="239">
        <v>415</v>
      </c>
      <c r="C416" s="86" t="s">
        <v>1002</v>
      </c>
      <c r="D416" s="241">
        <f>COUNTIF($C$1:$C416,C416)</f>
        <v>3</v>
      </c>
      <c r="E416" s="241" t="str">
        <f t="shared" si="26"/>
        <v>Mobile phone3</v>
      </c>
      <c r="F416" s="86" t="s">
        <v>1007</v>
      </c>
      <c r="G416" s="242">
        <v>0.36231840796019904</v>
      </c>
      <c r="H416" s="245">
        <v>113.32881642575703</v>
      </c>
    </row>
    <row r="417" spans="1:8">
      <c r="A417" s="86" t="str">
        <v>TECH29</v>
      </c>
      <c r="B417" s="239">
        <v>416</v>
      </c>
      <c r="C417" s="86" t="s">
        <v>1009</v>
      </c>
      <c r="D417" s="241">
        <f>COUNTIF($C$1:$C417,C417)</f>
        <v>1</v>
      </c>
      <c r="E417" s="241" t="str">
        <f t="shared" si="26"/>
        <v>Tablet Devices1</v>
      </c>
      <c r="F417" s="86" t="s">
        <v>1010</v>
      </c>
      <c r="G417" s="242">
        <v>0.53009452736318408</v>
      </c>
      <c r="H417" s="245">
        <v>110.81998960726945</v>
      </c>
    </row>
    <row r="418" spans="1:8">
      <c r="A418" s="86" t="str">
        <v>socmed_lessthanmonthly</v>
      </c>
      <c r="B418" s="239">
        <v>417</v>
      </c>
      <c r="C418" s="86" t="s">
        <v>1012</v>
      </c>
      <c r="D418" s="241">
        <f>COUNTIF($C$1:$C418,C418)</f>
        <v>1</v>
      </c>
      <c r="E418" s="241" t="str">
        <f t="shared" si="26"/>
        <v>Overall Social Media Activity1</v>
      </c>
      <c r="F418" s="86" t="s">
        <v>1013</v>
      </c>
      <c r="G418" s="242">
        <v>3.7457711442786069E-2</v>
      </c>
      <c r="H418" s="245">
        <v>102.78068251606129</v>
      </c>
    </row>
    <row r="419" spans="1:8">
      <c r="A419" s="86" t="str">
        <v>socmed_lessthanweekly</v>
      </c>
      <c r="B419" s="239">
        <v>418</v>
      </c>
      <c r="C419" s="86" t="s">
        <v>1012</v>
      </c>
      <c r="D419" s="241">
        <f>COUNTIF($C$1:$C419,C419)</f>
        <v>2</v>
      </c>
      <c r="E419" s="241" t="str">
        <f t="shared" si="26"/>
        <v>Overall Social Media Activity2</v>
      </c>
      <c r="F419" s="86" t="s">
        <v>1015</v>
      </c>
      <c r="G419" s="242">
        <v>5.2870646766169149E-2</v>
      </c>
      <c r="H419" s="245">
        <v>103.29007468641387</v>
      </c>
    </row>
    <row r="420" spans="1:8">
      <c r="A420" s="86" t="str">
        <v>socmed_weekly</v>
      </c>
      <c r="B420" s="239">
        <v>419</v>
      </c>
      <c r="C420" s="86" t="s">
        <v>1012</v>
      </c>
      <c r="D420" s="241">
        <f>COUNTIF($C$1:$C420,C420)</f>
        <v>3</v>
      </c>
      <c r="E420" s="241" t="str">
        <f t="shared" si="26"/>
        <v>Overall Social Media Activity3</v>
      </c>
      <c r="F420" s="86" t="s">
        <v>1017</v>
      </c>
      <c r="G420" s="242">
        <v>0.16934328358208958</v>
      </c>
      <c r="H420" s="245">
        <v>108.14170444986368</v>
      </c>
    </row>
    <row r="421" spans="1:8">
      <c r="A421" s="86" t="str">
        <v>socmed_daily</v>
      </c>
      <c r="B421" s="239">
        <v>420</v>
      </c>
      <c r="C421" s="86" t="s">
        <v>1012</v>
      </c>
      <c r="D421" s="241">
        <f>COUNTIF($C$1:$C421,C421)</f>
        <v>4</v>
      </c>
      <c r="E421" s="241" t="str">
        <f t="shared" si="26"/>
        <v>Overall Social Media Activity4</v>
      </c>
      <c r="F421" s="86" t="s">
        <v>1019</v>
      </c>
      <c r="G421" s="242">
        <v>0.49952238805970139</v>
      </c>
      <c r="H421" s="245">
        <v>99.281731095488198</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0.24023880597014927</v>
      </c>
      <c r="H422" s="245">
        <v>100.93448869595582</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0.11914925373134329</v>
      </c>
      <c r="H423" s="245">
        <v>96.210708907439795</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0.28376119402985073</v>
      </c>
      <c r="H424" s="245">
        <v>105.03000739912625</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0.1338905472636816</v>
      </c>
      <c r="H425" s="245">
        <v>100.47873244283862</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0.17756218905472634</v>
      </c>
      <c r="H426" s="245">
        <v>103.18256148020346</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0.19756716417910447</v>
      </c>
      <c r="H427" s="245">
        <v>102.19345833847883</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0.47369154228855714</v>
      </c>
      <c r="H428" s="245">
        <v>101.97408776994337</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0.24577611940298505</v>
      </c>
      <c r="H429" s="245">
        <v>105.77418627539797</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0.22936318407960196</v>
      </c>
      <c r="H430" s="245">
        <v>104.23655265841001</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0.71618407960198993</v>
      </c>
      <c r="H431" s="245">
        <v>103.30102202283358</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0.33040796019900498</v>
      </c>
      <c r="H432" s="245">
        <v>102.42763207039198</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0.23301492537313437</v>
      </c>
      <c r="H433" s="245">
        <v>104.48861810711685</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5.8597014925373128E-2</v>
      </c>
      <c r="H434" s="245">
        <v>100.78323597901779</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5.6338308457711442E-2</v>
      </c>
      <c r="H435" s="245">
        <v>101.69298435109988</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0.84297014925373137</v>
      </c>
      <c r="H436" s="245">
        <v>105.41166914717705</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0.62443283582089548</v>
      </c>
      <c r="H437" s="245">
        <v>100.25638249590234</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0.44031343283582092</v>
      </c>
      <c r="H438" s="245">
        <v>97.01715612956599</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5.4626865671641801E-2</v>
      </c>
      <c r="H439" s="245">
        <v>101.61395029592964</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0.37716915422885566</v>
      </c>
      <c r="H440" s="245">
        <v>102.20508203005588</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0.16961194029850743</v>
      </c>
      <c r="H441" s="245">
        <v>112.07159394324439</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0.15800497512437808</v>
      </c>
      <c r="H442" s="245">
        <v>101.41395272907563</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0.10796517412935322</v>
      </c>
      <c r="H443" s="245">
        <v>99.223979457275647</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0.1093681592039801</v>
      </c>
      <c r="H444" s="245">
        <v>102.5309772277613</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0.20108457711442787</v>
      </c>
      <c r="H445" s="245">
        <v>101.88309935237496</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0.14950248756218906</v>
      </c>
      <c r="H446" s="245">
        <v>103.16072552773663</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7.0313432835820894E-2</v>
      </c>
      <c r="H447" s="245">
        <v>102.76860345257958</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6.7930348258706474E-2</v>
      </c>
      <c r="H448" s="245">
        <v>107.41002489361622</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0.30959203980099503</v>
      </c>
      <c r="H449" s="245">
        <v>103.26097199320049</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5.6925373134328362E-2</v>
      </c>
      <c r="H450" s="245">
        <v>104.80495146645742</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0.60073134328358213</v>
      </c>
      <c r="H451" s="245">
        <v>108.92130961418394</v>
      </c>
    </row>
    <row r="452" spans="1:8">
      <c r="A452" s="86" t="str">
        <v>vod_subscribe</v>
      </c>
      <c r="B452" s="239">
        <v>451</v>
      </c>
      <c r="C452" s="86" t="s">
        <v>1082</v>
      </c>
      <c r="D452" s="241">
        <f>COUNTIF($C$1:$C452,C452)</f>
        <v>1</v>
      </c>
      <c r="E452" s="241" t="str">
        <f t="shared" si="27"/>
        <v>TV Subscription services1</v>
      </c>
      <c r="F452" s="86" t="s">
        <v>1083</v>
      </c>
      <c r="G452" s="242">
        <v>0.58931840796019896</v>
      </c>
      <c r="H452" s="245">
        <v>103.18648979563353</v>
      </c>
    </row>
    <row r="453" spans="1:8">
      <c r="A453" s="86" t="str">
        <v>vod_netflix</v>
      </c>
      <c r="B453" s="239">
        <v>452</v>
      </c>
      <c r="C453" s="86" t="s">
        <v>1082</v>
      </c>
      <c r="D453" s="241">
        <f>COUNTIF($C$1:$C453,C453)</f>
        <v>2</v>
      </c>
      <c r="E453" s="241" t="str">
        <f t="shared" si="27"/>
        <v>TV Subscription services2</v>
      </c>
      <c r="F453" s="86" t="s">
        <v>1085</v>
      </c>
      <c r="G453" s="242">
        <v>0.4317611940298508</v>
      </c>
      <c r="H453" s="245">
        <v>102.15712756032732</v>
      </c>
    </row>
    <row r="454" spans="1:8">
      <c r="A454" s="86" t="str">
        <v>vod_amzprime</v>
      </c>
      <c r="B454" s="239">
        <v>453</v>
      </c>
      <c r="C454" s="86" t="s">
        <v>1082</v>
      </c>
      <c r="D454" s="241">
        <f>COUNTIF($C$1:$C454,C454)</f>
        <v>3</v>
      </c>
      <c r="E454" s="241" t="str">
        <f t="shared" si="27"/>
        <v>TV Subscription services3</v>
      </c>
      <c r="F454" s="86" t="s">
        <v>1087</v>
      </c>
      <c r="G454" s="242">
        <v>0.26391044776119404</v>
      </c>
      <c r="H454" s="245">
        <v>104.95893959925043</v>
      </c>
    </row>
    <row r="455" spans="1:8">
      <c r="A455" s="86" t="str">
        <v>vod_skyplayer</v>
      </c>
      <c r="B455" s="239">
        <v>454</v>
      </c>
      <c r="C455" s="86" t="s">
        <v>1082</v>
      </c>
      <c r="D455" s="241">
        <f>COUNTIF($C$1:$C455,C455)</f>
        <v>4</v>
      </c>
      <c r="E455" s="241" t="str">
        <f t="shared" si="27"/>
        <v>TV Subscription services4</v>
      </c>
      <c r="F455" s="86" t="s">
        <v>1089</v>
      </c>
      <c r="G455" s="242">
        <v>0.12019402985074626</v>
      </c>
      <c r="H455" s="245">
        <v>103.80592538503836</v>
      </c>
    </row>
    <row r="456" spans="1:8">
      <c r="A456" s="86" t="str">
        <v>vod_skygo</v>
      </c>
      <c r="B456" s="239">
        <v>455</v>
      </c>
      <c r="C456" s="86" t="s">
        <v>1082</v>
      </c>
      <c r="D456" s="241">
        <f>COUNTIF($C$1:$C456,C456)</f>
        <v>5</v>
      </c>
      <c r="E456" s="241" t="str">
        <f t="shared" si="27"/>
        <v>TV Subscription services5</v>
      </c>
      <c r="F456" s="86" t="s">
        <v>1091</v>
      </c>
      <c r="G456" s="242">
        <v>0.10456218905472639</v>
      </c>
      <c r="H456" s="245">
        <v>104.88674407891845</v>
      </c>
    </row>
    <row r="457" spans="1:8">
      <c r="A457" s="86" t="str">
        <v>vod_nowtv</v>
      </c>
      <c r="B457" s="239">
        <v>456</v>
      </c>
      <c r="C457" s="86" t="s">
        <v>1082</v>
      </c>
      <c r="D457" s="241">
        <f>COUNTIF($C$1:$C457,C457)</f>
        <v>6</v>
      </c>
      <c r="E457" s="241" t="str">
        <f t="shared" si="27"/>
        <v>TV Subscription services6</v>
      </c>
      <c r="F457" s="86" t="s">
        <v>1093</v>
      </c>
      <c r="G457" s="242">
        <v>0.11502985074626865</v>
      </c>
      <c r="H457" s="245">
        <v>103.31041116269634</v>
      </c>
    </row>
    <row r="458" spans="1:8">
      <c r="A458" s="86" t="str">
        <v>vod_eetv</v>
      </c>
      <c r="B458" s="239">
        <v>457</v>
      </c>
      <c r="C458" s="86" t="s">
        <v>1082</v>
      </c>
      <c r="D458" s="241">
        <f>COUNTIF($C$1:$C458,C458)</f>
        <v>7</v>
      </c>
      <c r="E458" s="241" t="str">
        <f t="shared" si="27"/>
        <v>TV Subscription services7</v>
      </c>
      <c r="F458" s="86" t="s">
        <v>1095</v>
      </c>
      <c r="G458" s="242">
        <v>5.0736318407960189E-2</v>
      </c>
      <c r="H458" s="245">
        <v>103.45636923849288</v>
      </c>
    </row>
    <row r="459" spans="1:8">
      <c r="A459" s="86" t="str">
        <v>vod_appletv</v>
      </c>
      <c r="B459" s="239">
        <v>458</v>
      </c>
      <c r="C459" s="86" t="s">
        <v>1082</v>
      </c>
      <c r="D459" s="241">
        <f>COUNTIF($C$1:$C459,C459)</f>
        <v>8</v>
      </c>
      <c r="E459" s="241" t="str">
        <f t="shared" si="27"/>
        <v>TV Subscription services8</v>
      </c>
      <c r="F459" s="86" t="s">
        <v>1097</v>
      </c>
      <c r="G459" s="242">
        <v>6.317412935323384E-2</v>
      </c>
      <c r="H459" s="245">
        <v>105.74836597194725</v>
      </c>
    </row>
    <row r="460" spans="1:8">
      <c r="A460" s="86" t="str">
        <v>vod_btsport</v>
      </c>
      <c r="B460" s="239">
        <v>459</v>
      </c>
      <c r="C460" s="86" t="s">
        <v>1082</v>
      </c>
      <c r="D460" s="241">
        <f>COUNTIF($C$1:$C460,C460)</f>
        <v>9</v>
      </c>
      <c r="E460" s="241" t="str">
        <f t="shared" si="27"/>
        <v>TV Subscription services9</v>
      </c>
      <c r="F460" s="86" t="s">
        <v>1099</v>
      </c>
      <c r="G460" s="242">
        <v>0.10940298507462688</v>
      </c>
      <c r="H460" s="245">
        <v>106.72144596237064</v>
      </c>
    </row>
    <row r="461" spans="1:8">
      <c r="A461" s="86" t="str">
        <v>vod_settop</v>
      </c>
      <c r="B461" s="239">
        <v>460</v>
      </c>
      <c r="C461" s="86" t="s">
        <v>1082</v>
      </c>
      <c r="D461" s="241">
        <f>COUNTIF($C$1:$C461,C461)</f>
        <v>10</v>
      </c>
      <c r="E461" s="241" t="str">
        <f t="shared" si="27"/>
        <v>TV Subscription services10</v>
      </c>
      <c r="F461" s="86" t="s">
        <v>1101</v>
      </c>
      <c r="G461" s="242">
        <v>0.20675124378109458</v>
      </c>
      <c r="H461" s="245">
        <v>105.3631450438441</v>
      </c>
    </row>
    <row r="462" spans="1:8">
      <c r="A462" s="86" t="str">
        <v>vod_free</v>
      </c>
      <c r="B462" s="239">
        <v>461</v>
      </c>
      <c r="C462" s="86" t="s">
        <v>1103</v>
      </c>
      <c r="D462" s="241">
        <f>COUNTIF($C$1:$C462,C462)</f>
        <v>1</v>
      </c>
      <c r="E462" s="241" t="str">
        <f t="shared" si="27"/>
        <v>TV free online catchup / video services1</v>
      </c>
      <c r="F462" s="86" t="s">
        <v>1104</v>
      </c>
      <c r="G462" s="242">
        <v>0.48758706467661689</v>
      </c>
      <c r="H462" s="245">
        <v>103.88839135798649</v>
      </c>
    </row>
    <row r="463" spans="1:8">
      <c r="A463" s="86" t="str">
        <v>vod_youtube</v>
      </c>
      <c r="B463" s="239">
        <v>462</v>
      </c>
      <c r="C463" s="86" t="s">
        <v>1103</v>
      </c>
      <c r="D463" s="241">
        <f>COUNTIF($C$1:$C463,C463)</f>
        <v>2</v>
      </c>
      <c r="E463" s="241" t="str">
        <f t="shared" si="27"/>
        <v>TV free online catchup / video services2</v>
      </c>
      <c r="F463" s="86" t="s">
        <v>1106</v>
      </c>
      <c r="G463" s="242">
        <v>0.22791044776119396</v>
      </c>
      <c r="H463" s="245">
        <v>96.52216585216587</v>
      </c>
    </row>
    <row r="464" spans="1:8">
      <c r="A464" s="86" t="str">
        <v>vod_iplayer</v>
      </c>
      <c r="B464" s="239">
        <v>463</v>
      </c>
      <c r="C464" s="86" t="s">
        <v>1103</v>
      </c>
      <c r="D464" s="241">
        <f>COUNTIF($C$1:$C464,C464)</f>
        <v>3</v>
      </c>
      <c r="E464" s="241" t="str">
        <f t="shared" si="27"/>
        <v>TV free online catchup / video services3</v>
      </c>
      <c r="F464" s="86" t="s">
        <v>1108</v>
      </c>
      <c r="G464" s="242">
        <v>0.30779104477611935</v>
      </c>
      <c r="H464" s="245">
        <v>108.03068963366033</v>
      </c>
    </row>
    <row r="465" spans="1:8">
      <c r="A465" s="86" t="str">
        <v>vod_itvhub</v>
      </c>
      <c r="B465" s="239">
        <v>464</v>
      </c>
      <c r="C465" s="86" t="s">
        <v>1103</v>
      </c>
      <c r="D465" s="241">
        <f>COUNTIF($C$1:$C465,C465)</f>
        <v>4</v>
      </c>
      <c r="E465" s="241" t="str">
        <f t="shared" si="27"/>
        <v>TV free online catchup / video services4</v>
      </c>
      <c r="F465" s="86" t="s">
        <v>1110</v>
      </c>
      <c r="G465" s="242">
        <v>0.18512437810945279</v>
      </c>
      <c r="H465" s="245">
        <v>101.4424059167731</v>
      </c>
    </row>
    <row r="466" spans="1:8">
      <c r="A466" s="86" t="str">
        <v>vod_all4</v>
      </c>
      <c r="B466" s="239">
        <v>465</v>
      </c>
      <c r="C466" s="86" t="s">
        <v>1103</v>
      </c>
      <c r="D466" s="241">
        <f>COUNTIF($C$1:$C466,C466)</f>
        <v>5</v>
      </c>
      <c r="E466" s="241" t="str">
        <f t="shared" si="27"/>
        <v>TV free online catchup / video services5</v>
      </c>
      <c r="F466" s="86" t="s">
        <v>1112</v>
      </c>
      <c r="G466" s="242">
        <v>0.16614427860696515</v>
      </c>
      <c r="H466" s="245">
        <v>104.66240725946486</v>
      </c>
    </row>
    <row r="467" spans="1:8">
      <c r="A467" s="86" t="str">
        <v>vod_demand5</v>
      </c>
      <c r="B467" s="239">
        <v>466</v>
      </c>
      <c r="C467" s="86" t="s">
        <v>1103</v>
      </c>
      <c r="D467" s="241">
        <f>COUNTIF($C$1:$C467,C467)</f>
        <v>6</v>
      </c>
      <c r="E467" s="241" t="str">
        <f t="shared" si="27"/>
        <v>TV free online catchup / video services6</v>
      </c>
      <c r="F467" s="86" t="s">
        <v>1114</v>
      </c>
      <c r="G467" s="242">
        <v>7.7149253731343279E-2</v>
      </c>
      <c r="H467" s="245">
        <v>98.655915580756542</v>
      </c>
    </row>
    <row r="468" spans="1:8">
      <c r="A468" s="86" t="str">
        <v>vod_stvplayer</v>
      </c>
      <c r="B468" s="239">
        <v>467</v>
      </c>
      <c r="C468" s="86" t="s">
        <v>1103</v>
      </c>
      <c r="D468" s="241">
        <f>COUNTIF($C$1:$C468,C468)</f>
        <v>7</v>
      </c>
      <c r="E468" s="241" t="str">
        <f t="shared" si="27"/>
        <v>TV free online catchup / video services7</v>
      </c>
      <c r="F468" s="86" t="s">
        <v>1116</v>
      </c>
      <c r="G468" s="242">
        <v>5.7527363184079597E-2</v>
      </c>
      <c r="H468" s="245">
        <v>102.30917413052489</v>
      </c>
    </row>
    <row r="469" spans="1:8">
      <c r="A469" s="86" t="str">
        <v>bookholiday</v>
      </c>
      <c r="B469" s="239">
        <v>468</v>
      </c>
      <c r="C469" s="86" t="s">
        <v>1118</v>
      </c>
      <c r="D469" s="241">
        <f>COUNTIF($C$1:$C469,C469)</f>
        <v>1</v>
      </c>
      <c r="E469" s="241" t="str">
        <f t="shared" si="27"/>
        <v>Online activity (one or more times per week)1</v>
      </c>
      <c r="F469" s="86" t="s">
        <v>1119</v>
      </c>
      <c r="G469" s="242">
        <v>5.802487562189055E-2</v>
      </c>
      <c r="H469" s="245">
        <v>94.286892514213392</v>
      </c>
    </row>
    <row r="470" spans="1:8">
      <c r="A470" s="86" t="str">
        <v>gambling</v>
      </c>
      <c r="B470" s="239">
        <v>469</v>
      </c>
      <c r="C470" s="86" t="s">
        <v>1118</v>
      </c>
      <c r="D470" s="241">
        <f>COUNTIF($C$1:$C470,C470)</f>
        <v>2</v>
      </c>
      <c r="E470" s="241" t="str">
        <f t="shared" si="27"/>
        <v>Online activity (one or more times per week)2</v>
      </c>
      <c r="F470" s="86" t="s">
        <v>1121</v>
      </c>
      <c r="G470" s="242">
        <v>0.13301492537313431</v>
      </c>
      <c r="H470" s="245">
        <v>97.247670547794428</v>
      </c>
    </row>
    <row r="471" spans="1:8">
      <c r="A471" s="86" t="str">
        <v>managefinances</v>
      </c>
      <c r="B471" s="239">
        <v>470</v>
      </c>
      <c r="C471" s="86" t="s">
        <v>1118</v>
      </c>
      <c r="D471" s="241">
        <f>COUNTIF($C$1:$C471,C471)</f>
        <v>3</v>
      </c>
      <c r="E471" s="241" t="str">
        <f t="shared" si="27"/>
        <v>Online activity (one or more times per week)3</v>
      </c>
      <c r="F471" s="86" t="s">
        <v>1123</v>
      </c>
      <c r="G471" s="242">
        <v>0.61460199004975125</v>
      </c>
      <c r="H471" s="245">
        <v>103.17026792889123</v>
      </c>
    </row>
    <row r="472" spans="1:8">
      <c r="A472" s="86" t="str">
        <v>auctions</v>
      </c>
      <c r="B472" s="239">
        <v>471</v>
      </c>
      <c r="C472" s="86" t="s">
        <v>1118</v>
      </c>
      <c r="D472" s="241">
        <f>COUNTIF($C$1:$C472,C472)</f>
        <v>4</v>
      </c>
      <c r="E472" s="241" t="str">
        <f t="shared" si="27"/>
        <v>Online activity (one or more times per week)4</v>
      </c>
      <c r="F472" s="86" t="s">
        <v>1125</v>
      </c>
      <c r="G472" s="242">
        <v>0.2073134328358209</v>
      </c>
      <c r="H472" s="245">
        <v>101.25603669746759</v>
      </c>
    </row>
    <row r="473" spans="1:8">
      <c r="A473" s="86" t="str">
        <v>shopping</v>
      </c>
      <c r="B473" s="239">
        <v>472</v>
      </c>
      <c r="C473" s="86" t="s">
        <v>1118</v>
      </c>
      <c r="D473" s="241">
        <f>COUNTIF($C$1:$C473,C473)</f>
        <v>5</v>
      </c>
      <c r="E473" s="241" t="str">
        <f t="shared" si="27"/>
        <v>Online activity (one or more times per week)5</v>
      </c>
      <c r="F473" s="86" t="s">
        <v>1127</v>
      </c>
      <c r="G473" s="242">
        <v>0.29287064676616914</v>
      </c>
      <c r="H473" s="245">
        <v>103.91683584565736</v>
      </c>
    </row>
    <row r="474" spans="1:8">
      <c r="A474" s="86" t="str">
        <v>souceinfo</v>
      </c>
      <c r="B474" s="239">
        <v>473</v>
      </c>
      <c r="C474" s="86" t="s">
        <v>1118</v>
      </c>
      <c r="D474" s="241">
        <f>COUNTIF($C$1:$C474,C474)</f>
        <v>6</v>
      </c>
      <c r="E474" s="241" t="str">
        <f t="shared" si="27"/>
        <v>Online activity (one or more times per week)6</v>
      </c>
      <c r="F474" s="86" t="s">
        <v>1129</v>
      </c>
      <c r="G474" s="242">
        <v>0.57457213930348272</v>
      </c>
      <c r="H474" s="245">
        <v>107.26113276645405</v>
      </c>
    </row>
    <row r="475" spans="1:8">
      <c r="A475" s="86" t="str">
        <v>searchengine</v>
      </c>
      <c r="B475" s="239">
        <v>474</v>
      </c>
      <c r="C475" s="86" t="s">
        <v>1118</v>
      </c>
      <c r="D475" s="241">
        <f>COUNTIF($C$1:$C475,C475)</f>
        <v>7</v>
      </c>
      <c r="E475" s="241" t="str">
        <f t="shared" si="27"/>
        <v>Online activity (one or more times per week)7</v>
      </c>
      <c r="F475" s="86" t="s">
        <v>1131</v>
      </c>
      <c r="G475" s="242">
        <v>0.86502985074626859</v>
      </c>
      <c r="H475" s="245">
        <v>104.60209596934345</v>
      </c>
    </row>
    <row r="476" spans="1:8">
      <c r="A476" s="86" t="str">
        <v>res_cars</v>
      </c>
      <c r="B476" s="239">
        <v>475</v>
      </c>
      <c r="C476" s="86" t="s">
        <v>1133</v>
      </c>
      <c r="D476" s="241">
        <f>COUNTIF($C$1:$C476,C476)</f>
        <v>1</v>
      </c>
      <c r="E476" s="241" t="str">
        <f t="shared" si="27"/>
        <v>Researched the last purchase online before buying1</v>
      </c>
      <c r="F476" s="86" t="s">
        <v>1134</v>
      </c>
      <c r="G476" s="242">
        <v>0.52856218905472629</v>
      </c>
      <c r="H476" s="245">
        <v>104.46511119312218</v>
      </c>
    </row>
    <row r="477" spans="1:8">
      <c r="A477" s="86" t="str">
        <v>res_tech</v>
      </c>
      <c r="B477" s="239">
        <v>476</v>
      </c>
      <c r="C477" s="86" t="s">
        <v>1133</v>
      </c>
      <c r="D477" s="241">
        <f>COUNTIF($C$1:$C477,C477)</f>
        <v>2</v>
      </c>
      <c r="E477" s="241" t="str">
        <f t="shared" si="27"/>
        <v>Researched the last purchase online before buying2</v>
      </c>
      <c r="F477" s="86" t="s">
        <v>1136</v>
      </c>
      <c r="G477" s="242">
        <v>0.76053731343283593</v>
      </c>
      <c r="H477" s="245">
        <v>103.68925336879653</v>
      </c>
    </row>
    <row r="478" spans="1:8">
      <c r="A478" s="86" t="str">
        <v>res_tickets</v>
      </c>
      <c r="B478" s="239">
        <v>477</v>
      </c>
      <c r="C478" s="86" t="s">
        <v>1133</v>
      </c>
      <c r="D478" s="241">
        <f>COUNTIF($C$1:$C478,C478)</f>
        <v>3</v>
      </c>
      <c r="E478" s="241" t="str">
        <f t="shared" si="27"/>
        <v>Researched the last purchase online before buying3</v>
      </c>
      <c r="F478" s="86" t="s">
        <v>1138</v>
      </c>
      <c r="G478" s="242">
        <v>0.76810945273631814</v>
      </c>
      <c r="H478" s="245">
        <v>103.85221800357772</v>
      </c>
    </row>
    <row r="479" spans="1:8">
      <c r="A479" s="86" t="str">
        <v>res_clothes</v>
      </c>
      <c r="B479" s="239">
        <v>478</v>
      </c>
      <c r="C479" s="86" t="s">
        <v>1133</v>
      </c>
      <c r="D479" s="241">
        <f>COUNTIF($C$1:$C479,C479)</f>
        <v>4</v>
      </c>
      <c r="E479" s="241" t="str">
        <f t="shared" si="27"/>
        <v>Researched the last purchase online before buying4</v>
      </c>
      <c r="F479" s="86" t="s">
        <v>1140</v>
      </c>
      <c r="G479" s="242">
        <v>0.61775124378109447</v>
      </c>
      <c r="H479" s="245">
        <v>103.53590588725494</v>
      </c>
    </row>
    <row r="480" spans="1:8">
      <c r="A480" s="86" t="str">
        <v>res_groceries</v>
      </c>
      <c r="B480" s="239">
        <v>479</v>
      </c>
      <c r="C480" s="86" t="s">
        <v>1133</v>
      </c>
      <c r="D480" s="241">
        <f>COUNTIF($C$1:$C480,C480)</f>
        <v>5</v>
      </c>
      <c r="E480" s="241" t="str">
        <f t="shared" si="27"/>
        <v>Researched the last purchase online before buying5</v>
      </c>
      <c r="F480" s="86" t="s">
        <v>1142</v>
      </c>
      <c r="G480" s="242">
        <v>0.35879601990049748</v>
      </c>
      <c r="H480" s="245">
        <v>105.78525633114005</v>
      </c>
    </row>
    <row r="481" spans="1:8">
      <c r="A481" s="86" t="str">
        <v>res_holidays</v>
      </c>
      <c r="B481" s="239">
        <v>480</v>
      </c>
      <c r="C481" s="86" t="s">
        <v>1133</v>
      </c>
      <c r="D481" s="241">
        <f>COUNTIF($C$1:$C481,C481)</f>
        <v>6</v>
      </c>
      <c r="E481" s="241" t="str">
        <f t="shared" si="27"/>
        <v>Researched the last purchase online before buying6</v>
      </c>
      <c r="F481" s="86" t="s">
        <v>1144</v>
      </c>
      <c r="G481" s="242">
        <v>0.83786069651741302</v>
      </c>
      <c r="H481" s="245">
        <v>104.75155430600648</v>
      </c>
    </row>
    <row r="482" spans="1:8">
      <c r="A482" s="86" t="str">
        <v>res_domesticappl</v>
      </c>
      <c r="B482" s="239">
        <v>481</v>
      </c>
      <c r="C482" s="86" t="s">
        <v>1133</v>
      </c>
      <c r="D482" s="241">
        <f>COUNTIF($C$1:$C482,C482)</f>
        <v>7</v>
      </c>
      <c r="E482" s="241" t="str">
        <f t="shared" si="27"/>
        <v>Researched the last purchase online before buying7</v>
      </c>
      <c r="F482" s="86" t="s">
        <v>1146</v>
      </c>
      <c r="G482" s="242">
        <v>0.70363184079601981</v>
      </c>
      <c r="H482" s="245">
        <v>103.39722937519113</v>
      </c>
    </row>
    <row r="483" spans="1:8">
      <c r="A483" s="86" t="str">
        <v>res_luxurygoods</v>
      </c>
      <c r="B483" s="239">
        <v>482</v>
      </c>
      <c r="C483" s="86" t="s">
        <v>1133</v>
      </c>
      <c r="D483" s="241">
        <f>COUNTIF($C$1:$C483,C483)</f>
        <v>8</v>
      </c>
      <c r="E483" s="241" t="str">
        <f t="shared" si="27"/>
        <v>Researched the last purchase online before buying8</v>
      </c>
      <c r="F483" s="86" t="s">
        <v>1148</v>
      </c>
      <c r="G483" s="242">
        <v>0.68100995024875621</v>
      </c>
      <c r="H483" s="245">
        <v>102.93860165983916</v>
      </c>
    </row>
    <row r="484" spans="1:8">
      <c r="A484" s="86" t="str">
        <v>res_music</v>
      </c>
      <c r="B484" s="239">
        <v>483</v>
      </c>
      <c r="C484" s="86" t="s">
        <v>1133</v>
      </c>
      <c r="D484" s="241">
        <f>COUNTIF($C$1:$C484,C484)</f>
        <v>9</v>
      </c>
      <c r="E484" s="241" t="str">
        <f t="shared" si="27"/>
        <v>Researched the last purchase online before buying9</v>
      </c>
      <c r="F484" s="86" t="s">
        <v>1150</v>
      </c>
      <c r="G484" s="242">
        <v>0.83599004975124369</v>
      </c>
      <c r="H484" s="245">
        <v>104.67815798069482</v>
      </c>
    </row>
    <row r="485" spans="1:8">
      <c r="A485" s="86" t="str">
        <v>res_finance</v>
      </c>
      <c r="B485" s="239">
        <v>484</v>
      </c>
      <c r="C485" s="86" t="s">
        <v>1133</v>
      </c>
      <c r="D485" s="241">
        <f>COUNTIF($C$1:$C485,C485)</f>
        <v>10</v>
      </c>
      <c r="E485" s="241" t="str">
        <f t="shared" si="27"/>
        <v>Researched the last purchase online before buying10</v>
      </c>
      <c r="F485" s="86" t="s">
        <v>1152</v>
      </c>
      <c r="G485" s="242">
        <v>0.77907960199004977</v>
      </c>
      <c r="H485" s="245">
        <v>104.41274038522559</v>
      </c>
    </row>
    <row r="486" spans="1:8">
      <c r="A486" s="86" t="str">
        <v>res_groomingprod</v>
      </c>
      <c r="B486" s="239">
        <v>485</v>
      </c>
      <c r="C486" s="86" t="s">
        <v>1133</v>
      </c>
      <c r="D486" s="241">
        <f>COUNTIF($C$1:$C486,C486)</f>
        <v>11</v>
      </c>
      <c r="E486" s="241" t="str">
        <f t="shared" si="27"/>
        <v>Researched the last purchase online before buying11</v>
      </c>
      <c r="F486" s="86" t="s">
        <v>1154</v>
      </c>
      <c r="G486" s="242">
        <v>0.52044278606965166</v>
      </c>
      <c r="H486" s="245">
        <v>104.79882812323092</v>
      </c>
    </row>
    <row r="487" spans="1:8">
      <c r="A487" s="86" t="str">
        <v>res_alcohol</v>
      </c>
      <c r="B487" s="239">
        <v>486</v>
      </c>
      <c r="C487" s="86" t="s">
        <v>1133</v>
      </c>
      <c r="D487" s="241">
        <f>COUNTIF($C$1:$C487,C487)</f>
        <v>12</v>
      </c>
      <c r="E487" s="241" t="str">
        <f t="shared" si="27"/>
        <v>Researched the last purchase online before buying12</v>
      </c>
      <c r="F487" s="86" t="s">
        <v>1156</v>
      </c>
      <c r="G487" s="242">
        <v>0.29721393034825877</v>
      </c>
      <c r="H487" s="245">
        <v>107.07782451267904</v>
      </c>
    </row>
    <row r="488" spans="1:8">
      <c r="A488" s="86" t="str">
        <v>res_gaming</v>
      </c>
      <c r="B488" s="239">
        <v>487</v>
      </c>
      <c r="C488" s="86" t="s">
        <v>1133</v>
      </c>
      <c r="D488" s="241">
        <f>COUNTIF($C$1:$C488,C488)</f>
        <v>13</v>
      </c>
      <c r="E488" s="241" t="str">
        <f t="shared" si="27"/>
        <v>Researched the last purchase online before buying13</v>
      </c>
      <c r="F488" s="86" t="s">
        <v>1158</v>
      </c>
      <c r="G488" s="242">
        <v>0.78058706467661709</v>
      </c>
      <c r="H488" s="245">
        <v>104.19903988291691</v>
      </c>
    </row>
    <row r="489" spans="1:8">
      <c r="A489" s="86" t="str">
        <v>res_sportsequip</v>
      </c>
      <c r="B489" s="239">
        <v>488</v>
      </c>
      <c r="C489" s="86" t="s">
        <v>1133</v>
      </c>
      <c r="D489" s="241">
        <f>COUNTIF($C$1:$C489,C489)</f>
        <v>14</v>
      </c>
      <c r="E489" s="241" t="str">
        <f t="shared" si="27"/>
        <v>Researched the last purchase online before buying14</v>
      </c>
      <c r="F489" s="86" t="s">
        <v>1160</v>
      </c>
      <c r="G489" s="242">
        <v>0.64541293532338295</v>
      </c>
      <c r="H489" s="245">
        <v>105.82180864187301</v>
      </c>
    </row>
    <row r="490" spans="1:8">
      <c r="A490" s="86" t="str">
        <v>res_diy</v>
      </c>
      <c r="B490" s="239">
        <v>489</v>
      </c>
      <c r="C490" s="86" t="s">
        <v>1133</v>
      </c>
      <c r="D490" s="241">
        <f>COUNTIF($C$1:$C490,C490)</f>
        <v>15</v>
      </c>
      <c r="E490" s="241" t="str">
        <f t="shared" si="27"/>
        <v>Researched the last purchase online before buying15</v>
      </c>
      <c r="F490" s="86" t="s">
        <v>1162</v>
      </c>
      <c r="G490" s="242">
        <v>0.52946766169154225</v>
      </c>
      <c r="H490" s="245">
        <v>103.09151351513728</v>
      </c>
    </row>
    <row r="491" spans="1:8">
      <c r="A491" s="86" t="str">
        <v>pur_onl_cars</v>
      </c>
      <c r="B491" s="239">
        <v>490</v>
      </c>
      <c r="C491" s="86" t="s">
        <v>1164</v>
      </c>
      <c r="D491" s="241">
        <f>COUNTIF($C$1:$C491,C491)</f>
        <v>1</v>
      </c>
      <c r="E491" s="241" t="str">
        <f t="shared" si="27"/>
        <v>Bought the last purchase online using any device1</v>
      </c>
      <c r="F491" s="86" t="s">
        <v>1134</v>
      </c>
      <c r="G491" s="242">
        <v>9.8686567164179118E-2</v>
      </c>
      <c r="H491" s="245">
        <v>103.64263784914749</v>
      </c>
    </row>
    <row r="492" spans="1:8">
      <c r="A492" s="86" t="str">
        <v>pur_onl_tech</v>
      </c>
      <c r="B492" s="239">
        <v>491</v>
      </c>
      <c r="C492" s="86" t="s">
        <v>1164</v>
      </c>
      <c r="D492" s="241">
        <f>COUNTIF($C$1:$C492,C492)</f>
        <v>2</v>
      </c>
      <c r="E492" s="241" t="str">
        <f t="shared" si="27"/>
        <v>Bought the last purchase online using any device2</v>
      </c>
      <c r="F492" s="86" t="s">
        <v>1136</v>
      </c>
      <c r="G492" s="242">
        <v>0.48285572139303484</v>
      </c>
      <c r="H492" s="245">
        <v>106.02979598452005</v>
      </c>
    </row>
    <row r="493" spans="1:8">
      <c r="A493" s="130" t="str">
        <v>pur_onl_tickets</v>
      </c>
      <c r="B493" s="239">
        <v>492</v>
      </c>
      <c r="C493" s="130" t="s">
        <v>1164</v>
      </c>
      <c r="D493" s="241">
        <f>COUNTIF($C$1:$C493,C493)</f>
        <v>3</v>
      </c>
      <c r="E493" s="241" t="str">
        <f t="shared" si="27"/>
        <v>Bought the last purchase online using any device3</v>
      </c>
      <c r="F493" s="130" t="s">
        <v>1138</v>
      </c>
      <c r="G493" s="243">
        <v>0.44479104477611942</v>
      </c>
      <c r="H493" s="246">
        <v>109.89632106941214</v>
      </c>
    </row>
    <row r="494" spans="1:8">
      <c r="A494" s="130" t="str">
        <v>pur_onl_clothes</v>
      </c>
      <c r="B494" s="239">
        <v>493</v>
      </c>
      <c r="C494" s="130" t="s">
        <v>1164</v>
      </c>
      <c r="D494" s="241">
        <f>COUNTIF($C$1:$C494,C494)</f>
        <v>4</v>
      </c>
      <c r="E494" s="241" t="str">
        <f t="shared" si="27"/>
        <v>Bought the last purchase online using any device4</v>
      </c>
      <c r="F494" s="130" t="s">
        <v>1140</v>
      </c>
      <c r="G494" s="243">
        <v>0.45101492537313437</v>
      </c>
      <c r="H494" s="246">
        <v>105.53032396627637</v>
      </c>
    </row>
    <row r="495" spans="1:8">
      <c r="A495" s="130" t="str">
        <v>pur_onl_groceries</v>
      </c>
      <c r="B495" s="239">
        <v>494</v>
      </c>
      <c r="C495" s="130" t="s">
        <v>1164</v>
      </c>
      <c r="D495" s="241">
        <f>COUNTIF($C$1:$C495,C495)</f>
        <v>5</v>
      </c>
      <c r="E495" s="241" t="str">
        <f t="shared" si="27"/>
        <v>Bought the last purchase online using any device5</v>
      </c>
      <c r="F495" s="130" t="s">
        <v>1142</v>
      </c>
      <c r="G495" s="243">
        <v>0.23459701492537316</v>
      </c>
      <c r="H495" s="246">
        <v>106.94744072035225</v>
      </c>
    </row>
    <row r="496" spans="1:8">
      <c r="A496" s="130" t="str">
        <v>pur_onl_holidays</v>
      </c>
      <c r="B496" s="239">
        <v>495</v>
      </c>
      <c r="C496" s="130" t="s">
        <v>1164</v>
      </c>
      <c r="D496" s="241">
        <f>COUNTIF($C$1:$C496,C496)</f>
        <v>6</v>
      </c>
      <c r="E496" s="241" t="str">
        <f t="shared" si="27"/>
        <v>Bought the last purchase online using any device6</v>
      </c>
      <c r="F496" s="130" t="s">
        <v>1144</v>
      </c>
      <c r="G496" s="243">
        <v>0.53380597014925379</v>
      </c>
      <c r="H496" s="246">
        <v>110.57584190142961</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0.38232835820895522</v>
      </c>
      <c r="H497" s="246">
        <v>101.94381771330174</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0.20874626865671642</v>
      </c>
      <c r="H498" s="246">
        <v>103.54456700948802</v>
      </c>
    </row>
    <row r="499" spans="1:8">
      <c r="A499" s="130" t="str">
        <v>pur_onl_music</v>
      </c>
      <c r="B499" s="239">
        <v>498</v>
      </c>
      <c r="C499" s="130" t="s">
        <v>1164</v>
      </c>
      <c r="D499" s="241">
        <f>COUNTIF($C$1:$C499,C499)</f>
        <v>9</v>
      </c>
      <c r="E499" s="241" t="str">
        <f t="shared" si="27"/>
        <v>Bought the last purchase online using any device9</v>
      </c>
      <c r="F499" s="130" t="s">
        <v>1150</v>
      </c>
      <c r="G499" s="243">
        <v>0.46846268656716411</v>
      </c>
      <c r="H499" s="246">
        <v>109.28481579848335</v>
      </c>
    </row>
    <row r="500" spans="1:8">
      <c r="A500" s="130" t="str">
        <v>pur_onl_finance</v>
      </c>
      <c r="B500" s="239">
        <v>499</v>
      </c>
      <c r="C500" s="130" t="s">
        <v>1164</v>
      </c>
      <c r="D500" s="241">
        <f>COUNTIF($C$1:$C500,C500)</f>
        <v>10</v>
      </c>
      <c r="E500" s="241" t="str">
        <f t="shared" si="27"/>
        <v>Bought the last purchase online using any device10</v>
      </c>
      <c r="F500" s="130" t="s">
        <v>1152</v>
      </c>
      <c r="G500" s="243">
        <v>0.51241293532338306</v>
      </c>
      <c r="H500" s="246">
        <v>107.57824472475998</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0.2981542288557214</v>
      </c>
      <c r="H501" s="246">
        <v>106.64969089923567</v>
      </c>
    </row>
    <row r="502" spans="1:8">
      <c r="A502" s="130" t="str">
        <v>pur_onl_alcohol</v>
      </c>
      <c r="B502" s="239">
        <v>501</v>
      </c>
      <c r="C502" s="130" t="s">
        <v>1164</v>
      </c>
      <c r="D502" s="241">
        <f>COUNTIF($C$1:$C502,C502)</f>
        <v>12</v>
      </c>
      <c r="E502" s="241" t="str">
        <f t="shared" si="27"/>
        <v>Bought the last purchase online using any device12</v>
      </c>
      <c r="F502" s="130" t="s">
        <v>1156</v>
      </c>
      <c r="G502" s="243">
        <v>0.16043781094527365</v>
      </c>
      <c r="H502" s="246">
        <v>114.28492524424027</v>
      </c>
    </row>
    <row r="503" spans="1:8">
      <c r="A503" s="130" t="str">
        <v>pur_onl_gaming</v>
      </c>
      <c r="B503" s="239">
        <v>502</v>
      </c>
      <c r="C503" s="130" t="s">
        <v>1164</v>
      </c>
      <c r="D503" s="241">
        <f>COUNTIF($C$1:$C503,C503)</f>
        <v>13</v>
      </c>
      <c r="E503" s="241" t="str">
        <f t="shared" si="27"/>
        <v>Bought the last purchase online using any device13</v>
      </c>
      <c r="F503" s="130" t="s">
        <v>1158</v>
      </c>
      <c r="G503" s="243">
        <v>0.27197512437810945</v>
      </c>
      <c r="H503" s="246">
        <v>100.86801996461831</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0.29725870646766173</v>
      </c>
      <c r="H504" s="246">
        <v>111.64168868083631</v>
      </c>
    </row>
    <row r="505" spans="1:8">
      <c r="A505" s="130" t="str">
        <v>pur_onl_diy</v>
      </c>
      <c r="B505" s="239">
        <v>504</v>
      </c>
      <c r="C505" s="130" t="s">
        <v>1164</v>
      </c>
      <c r="D505" s="241">
        <f>COUNTIF($C$1:$C505,C505)</f>
        <v>15</v>
      </c>
      <c r="E505" s="241" t="str">
        <f t="shared" si="27"/>
        <v>Bought the last purchase online using any device15</v>
      </c>
      <c r="F505" s="130" t="s">
        <v>1162</v>
      </c>
      <c r="G505" s="243">
        <v>0.25193034825870647</v>
      </c>
      <c r="H505" s="246">
        <v>105.58248386662299</v>
      </c>
    </row>
    <row r="506" spans="1:8">
      <c r="A506" s="130" t="str">
        <v>site_airbnb</v>
      </c>
      <c r="B506" s="239">
        <v>505</v>
      </c>
      <c r="C506" s="130" t="s">
        <v>1180</v>
      </c>
      <c r="D506" s="241">
        <f>COUNTIF($C$1:$C506,C506)</f>
        <v>1</v>
      </c>
      <c r="E506" s="241" t="str">
        <f t="shared" si="27"/>
        <v>Favourite web sites1</v>
      </c>
      <c r="F506" s="130" t="s">
        <v>1181</v>
      </c>
      <c r="G506" s="243">
        <v>5.6009950248756227E-2</v>
      </c>
      <c r="H506" s="246">
        <v>112.98540702720192</v>
      </c>
    </row>
    <row r="507" spans="1:8">
      <c r="A507" s="130" t="str">
        <v>site_amazon</v>
      </c>
      <c r="B507" s="239">
        <v>506</v>
      </c>
      <c r="C507" s="130" t="s">
        <v>1180</v>
      </c>
      <c r="D507" s="241">
        <f>COUNTIF($C$1:$C507,C507)</f>
        <v>2</v>
      </c>
      <c r="E507" s="241" t="str">
        <f t="shared" si="27"/>
        <v>Favourite web sites2</v>
      </c>
      <c r="F507" s="130" t="s">
        <v>1183</v>
      </c>
      <c r="G507" s="243">
        <v>0.52275124378109461</v>
      </c>
      <c r="H507" s="246">
        <v>102.82576619753291</v>
      </c>
    </row>
    <row r="508" spans="1:8">
      <c r="A508" s="86" t="str">
        <v>site_itunes</v>
      </c>
      <c r="B508" s="239">
        <v>507</v>
      </c>
      <c r="C508" s="86" t="s">
        <v>1180</v>
      </c>
      <c r="D508" s="241">
        <f>COUNTIF($C$1:$C508,C508)</f>
        <v>3</v>
      </c>
      <c r="E508" s="241" t="str">
        <f t="shared" si="27"/>
        <v>Favourite web sites3</v>
      </c>
      <c r="F508" s="86" t="s">
        <v>1185</v>
      </c>
      <c r="G508" s="242">
        <v>5.7144278606965165E-2</v>
      </c>
      <c r="H508" s="245">
        <v>101.26820112426496</v>
      </c>
    </row>
    <row r="509" spans="1:8">
      <c r="A509" s="86" t="str">
        <v>site_argos</v>
      </c>
      <c r="B509" s="239">
        <v>508</v>
      </c>
      <c r="C509" s="86" t="s">
        <v>1180</v>
      </c>
      <c r="D509" s="241">
        <f>COUNTIF($C$1:$C509,C509)</f>
        <v>4</v>
      </c>
      <c r="E509" s="241" t="str">
        <f t="shared" si="27"/>
        <v>Favourite web sites4</v>
      </c>
      <c r="F509" s="86" t="s">
        <v>1187</v>
      </c>
      <c r="G509" s="242">
        <v>0.11928358208955225</v>
      </c>
      <c r="H509" s="245">
        <v>85.956878737571841</v>
      </c>
    </row>
    <row r="510" spans="1:8">
      <c r="A510" s="86" t="str">
        <v>site_asos</v>
      </c>
      <c r="B510" s="239">
        <v>509</v>
      </c>
      <c r="C510" s="86" t="s">
        <v>1180</v>
      </c>
      <c r="D510" s="241">
        <f>COUNTIF($C$1:$C510,C510)</f>
        <v>5</v>
      </c>
      <c r="E510" s="241" t="str">
        <f t="shared" si="27"/>
        <v>Favourite web sites5</v>
      </c>
      <c r="F510" s="86" t="s">
        <v>1189</v>
      </c>
      <c r="G510" s="242">
        <v>8.3676616915422886E-2</v>
      </c>
      <c r="H510" s="245">
        <v>109.31424080686587</v>
      </c>
    </row>
    <row r="511" spans="1:8">
      <c r="A511" s="86" t="str">
        <v>site_audible</v>
      </c>
      <c r="B511" s="239">
        <v>510</v>
      </c>
      <c r="C511" s="86" t="s">
        <v>1180</v>
      </c>
      <c r="D511" s="241">
        <f>COUNTIF($C$1:$C511,C511)</f>
        <v>6</v>
      </c>
      <c r="E511" s="241" t="str">
        <f t="shared" si="27"/>
        <v>Favourite web sites6</v>
      </c>
      <c r="F511" s="86" t="s">
        <v>1191</v>
      </c>
      <c r="G511" s="242">
        <v>3.1761194029850746E-2</v>
      </c>
      <c r="H511" s="245">
        <v>100.96313441987061</v>
      </c>
    </row>
    <row r="512" spans="1:8">
      <c r="A512" s="86" t="str">
        <v>site_autotrader</v>
      </c>
      <c r="B512" s="239">
        <v>511</v>
      </c>
      <c r="C512" s="86" t="s">
        <v>1180</v>
      </c>
      <c r="D512" s="241">
        <f>COUNTIF($C$1:$C512,C512)</f>
        <v>7</v>
      </c>
      <c r="E512" s="241" t="str">
        <f t="shared" si="27"/>
        <v>Favourite web sites7</v>
      </c>
      <c r="F512" s="86" t="s">
        <v>1193</v>
      </c>
      <c r="G512" s="242">
        <v>3.6467661691542294E-2</v>
      </c>
      <c r="H512" s="245">
        <v>105.01901353652275</v>
      </c>
    </row>
    <row r="513" spans="1:8">
      <c r="A513" s="86" t="str">
        <v>site_bbcgoodfood</v>
      </c>
      <c r="B513" s="239">
        <v>512</v>
      </c>
      <c r="C513" s="86" t="s">
        <v>1180</v>
      </c>
      <c r="D513" s="241">
        <f>COUNTIF($C$1:$C513,C513)</f>
        <v>8</v>
      </c>
      <c r="E513" s="241" t="str">
        <f t="shared" si="27"/>
        <v>Favourite web sites8</v>
      </c>
      <c r="F513" s="86" t="s">
        <v>1195</v>
      </c>
      <c r="G513" s="242">
        <v>0.11224875621890548</v>
      </c>
      <c r="H513" s="245">
        <v>105.75639786321666</v>
      </c>
    </row>
    <row r="514" spans="1:8">
      <c r="A514" s="86" t="str">
        <v>site_bbcnews</v>
      </c>
      <c r="B514" s="239">
        <v>513</v>
      </c>
      <c r="C514" s="86" t="s">
        <v>1180</v>
      </c>
      <c r="D514" s="241">
        <f>COUNTIF($C$1:$C514,C514)</f>
        <v>9</v>
      </c>
      <c r="E514" s="241" t="str">
        <f t="shared" si="27"/>
        <v>Favourite web sites9</v>
      </c>
      <c r="F514" s="86" t="s">
        <v>1197</v>
      </c>
      <c r="G514" s="242">
        <v>0.32534825870646772</v>
      </c>
      <c r="H514" s="245">
        <v>115.01607652732811</v>
      </c>
    </row>
    <row r="515" spans="1:8">
      <c r="A515" s="86" t="str">
        <v>site_bbcsport</v>
      </c>
      <c r="B515" s="239">
        <v>514</v>
      </c>
      <c r="C515" s="86" t="s">
        <v>1180</v>
      </c>
      <c r="D515" s="241">
        <f>COUNTIF($C$1:$C515,C515)</f>
        <v>10</v>
      </c>
      <c r="E515" s="241" t="str">
        <f t="shared" ref="E515:E578" si="28">C515&amp;D515</f>
        <v>Favourite web sites10</v>
      </c>
      <c r="F515" s="86" t="s">
        <v>1199</v>
      </c>
      <c r="G515" s="242">
        <v>0.16812935323383085</v>
      </c>
      <c r="H515" s="245">
        <v>108.21602668781476</v>
      </c>
    </row>
    <row r="516" spans="1:8">
      <c r="A516" s="86" t="str">
        <v>site_bet365</v>
      </c>
      <c r="B516" s="239">
        <v>515</v>
      </c>
      <c r="C516" s="86" t="s">
        <v>1180</v>
      </c>
      <c r="D516" s="241">
        <f>COUNTIF($C$1:$C516,C516)</f>
        <v>11</v>
      </c>
      <c r="E516" s="241" t="str">
        <f t="shared" si="28"/>
        <v>Favourite web sites11</v>
      </c>
      <c r="F516" s="86" t="s">
        <v>1201</v>
      </c>
      <c r="G516" s="242">
        <v>2.5656716417910449E-2</v>
      </c>
      <c r="H516" s="245">
        <v>100.29209318900666</v>
      </c>
    </row>
    <row r="517" spans="1:8">
      <c r="A517" s="86" t="str">
        <v>site_bing</v>
      </c>
      <c r="B517" s="239">
        <v>516</v>
      </c>
      <c r="C517" s="86" t="s">
        <v>1180</v>
      </c>
      <c r="D517" s="241">
        <f>COUNTIF($C$1:$C517,C517)</f>
        <v>12</v>
      </c>
      <c r="E517" s="241" t="str">
        <f t="shared" si="28"/>
        <v>Favourite web sites12</v>
      </c>
      <c r="F517" s="86" t="s">
        <v>1203</v>
      </c>
      <c r="G517" s="242">
        <v>1.9860696517412936E-2</v>
      </c>
      <c r="H517" s="245">
        <v>98.377297631520179</v>
      </c>
    </row>
    <row r="518" spans="1:8">
      <c r="A518" s="86" t="str">
        <v>site_boots</v>
      </c>
      <c r="B518" s="239">
        <v>517</v>
      </c>
      <c r="C518" s="86" t="s">
        <v>1180</v>
      </c>
      <c r="D518" s="241">
        <f>COUNTIF($C$1:$C518,C518)</f>
        <v>13</v>
      </c>
      <c r="E518" s="241" t="str">
        <f t="shared" si="28"/>
        <v>Favourite web sites13</v>
      </c>
      <c r="F518" s="86" t="s">
        <v>1205</v>
      </c>
      <c r="G518" s="242">
        <v>0.10877611940298508</v>
      </c>
      <c r="H518" s="245">
        <v>100.66391857782105</v>
      </c>
    </row>
    <row r="519" spans="1:8">
      <c r="A519" s="86" t="str">
        <v>site_buzzfeed</v>
      </c>
      <c r="B519" s="239">
        <v>518</v>
      </c>
      <c r="C519" s="86" t="s">
        <v>1180</v>
      </c>
      <c r="D519" s="241">
        <f>COUNTIF($C$1:$C519,C519)</f>
        <v>14</v>
      </c>
      <c r="E519" s="241" t="str">
        <f t="shared" si="28"/>
        <v>Favourite web sites14</v>
      </c>
      <c r="F519" s="86" t="s">
        <v>1207</v>
      </c>
      <c r="G519" s="242">
        <v>3.9626865671641788E-2</v>
      </c>
      <c r="H519" s="245">
        <v>110.03791468313602</v>
      </c>
    </row>
    <row r="520" spans="1:8">
      <c r="A520" s="86" t="str">
        <v>site_carphonewarehouse</v>
      </c>
      <c r="B520" s="239">
        <v>519</v>
      </c>
      <c r="C520" s="86" t="s">
        <v>1180</v>
      </c>
      <c r="D520" s="241">
        <f>COUNTIF($C$1:$C520,C520)</f>
        <v>15</v>
      </c>
      <c r="E520" s="241" t="str">
        <f t="shared" si="28"/>
        <v>Favourite web sites15</v>
      </c>
      <c r="F520" s="86" t="s">
        <v>1209</v>
      </c>
      <c r="G520" s="242">
        <v>1.8014925373134327E-2</v>
      </c>
      <c r="H520" s="245">
        <v>100.42662603856081</v>
      </c>
    </row>
    <row r="521" spans="1:8">
      <c r="A521" s="86" t="str">
        <v>site_comparethemarket</v>
      </c>
      <c r="B521" s="239">
        <v>520</v>
      </c>
      <c r="C521" s="86" t="s">
        <v>1180</v>
      </c>
      <c r="D521" s="241">
        <f>COUNTIF($C$1:$C521,C521)</f>
        <v>16</v>
      </c>
      <c r="E521" s="241" t="str">
        <f t="shared" si="28"/>
        <v>Favourite web sites16</v>
      </c>
      <c r="F521" s="86" t="s">
        <v>1211</v>
      </c>
      <c r="G521" s="242">
        <v>6.627363184079603E-2</v>
      </c>
      <c r="H521" s="245">
        <v>100.24330662796783</v>
      </c>
    </row>
    <row r="522" spans="1:8">
      <c r="A522" s="86" t="str">
        <v>site_confused</v>
      </c>
      <c r="B522" s="239">
        <v>521</v>
      </c>
      <c r="C522" s="86" t="s">
        <v>1180</v>
      </c>
      <c r="D522" s="241">
        <f>COUNTIF($C$1:$C522,C522)</f>
        <v>17</v>
      </c>
      <c r="E522" s="241" t="str">
        <f t="shared" si="28"/>
        <v>Favourite web sites17</v>
      </c>
      <c r="F522" s="86" t="s">
        <v>1213</v>
      </c>
      <c r="G522" s="242">
        <v>2.6552238805970154E-2</v>
      </c>
      <c r="H522" s="245">
        <v>98.61006038536776</v>
      </c>
    </row>
    <row r="523" spans="1:8">
      <c r="A523" s="86" t="str">
        <v>site_currys</v>
      </c>
      <c r="B523" s="239">
        <v>522</v>
      </c>
      <c r="C523" s="86" t="s">
        <v>1180</v>
      </c>
      <c r="D523" s="241">
        <f>COUNTIF($C$1:$C523,C523)</f>
        <v>18</v>
      </c>
      <c r="E523" s="241" t="str">
        <f t="shared" si="28"/>
        <v>Favourite web sites18</v>
      </c>
      <c r="F523" s="86" t="s">
        <v>1215</v>
      </c>
      <c r="G523" s="242">
        <v>5.7601990049751244E-2</v>
      </c>
      <c r="H523" s="245">
        <v>93.903425691622473</v>
      </c>
    </row>
    <row r="524" spans="1:8">
      <c r="A524" s="86" t="str">
        <v>site_digitalspy</v>
      </c>
      <c r="B524" s="239">
        <v>523</v>
      </c>
      <c r="C524" s="86" t="s">
        <v>1180</v>
      </c>
      <c r="D524" s="241">
        <f>COUNTIF($C$1:$C524,C524)</f>
        <v>19</v>
      </c>
      <c r="E524" s="241" t="str">
        <f t="shared" si="28"/>
        <v>Favourite web sites19</v>
      </c>
      <c r="F524" s="86" t="s">
        <v>1217</v>
      </c>
      <c r="G524" s="242">
        <v>2.4825870646766172E-2</v>
      </c>
      <c r="H524" s="245">
        <v>113.18345138921815</v>
      </c>
    </row>
    <row r="525" spans="1:8">
      <c r="A525" s="86" t="str">
        <v>site_direct</v>
      </c>
      <c r="B525" s="239">
        <v>524</v>
      </c>
      <c r="C525" s="86" t="s">
        <v>1180</v>
      </c>
      <c r="D525" s="241">
        <f>COUNTIF($C$1:$C525,C525)</f>
        <v>20</v>
      </c>
      <c r="E525" s="241" t="str">
        <f t="shared" si="28"/>
        <v>Favourite web sites20</v>
      </c>
      <c r="F525" s="86" t="s">
        <v>1219</v>
      </c>
      <c r="G525" s="242">
        <v>7.0935323383084559E-2</v>
      </c>
      <c r="H525" s="245">
        <v>97.175700028448901</v>
      </c>
    </row>
    <row r="526" spans="1:8">
      <c r="A526" s="86" t="str">
        <v>site_ebay</v>
      </c>
      <c r="B526" s="239">
        <v>525</v>
      </c>
      <c r="C526" s="86" t="s">
        <v>1180</v>
      </c>
      <c r="D526" s="241">
        <f>COUNTIF($C$1:$C526,C526)</f>
        <v>21</v>
      </c>
      <c r="E526" s="241" t="str">
        <f t="shared" si="28"/>
        <v>Favourite web sites21</v>
      </c>
      <c r="F526" s="86" t="s">
        <v>1221</v>
      </c>
      <c r="G526" s="242">
        <v>0.29263681592039797</v>
      </c>
      <c r="H526" s="245">
        <v>98.545548718312503</v>
      </c>
    </row>
    <row r="527" spans="1:8">
      <c r="A527" s="86" t="str">
        <v>site_etsy</v>
      </c>
      <c r="B527" s="239">
        <v>526</v>
      </c>
      <c r="C527" s="86" t="s">
        <v>1180</v>
      </c>
      <c r="D527" s="241">
        <f>COUNTIF($C$1:$C527,C527)</f>
        <v>22</v>
      </c>
      <c r="E527" s="241" t="str">
        <f t="shared" si="28"/>
        <v>Favourite web sites22</v>
      </c>
      <c r="F527" s="86" t="s">
        <v>1223</v>
      </c>
      <c r="G527" s="242">
        <v>7.2084577114427853E-2</v>
      </c>
      <c r="H527" s="245">
        <v>105.92593069280929</v>
      </c>
    </row>
    <row r="528" spans="1:8">
      <c r="A528" s="86" t="str">
        <v>site_expedia</v>
      </c>
      <c r="B528" s="239">
        <v>527</v>
      </c>
      <c r="C528" s="86" t="s">
        <v>1180</v>
      </c>
      <c r="D528" s="241">
        <f>COUNTIF($C$1:$C528,C528)</f>
        <v>23</v>
      </c>
      <c r="E528" s="241" t="str">
        <f t="shared" si="28"/>
        <v>Favourite web sites23</v>
      </c>
      <c r="F528" s="86" t="s">
        <v>1225</v>
      </c>
      <c r="G528" s="242">
        <v>3.9820895522388065E-2</v>
      </c>
      <c r="H528" s="245">
        <v>97.559948600576433</v>
      </c>
    </row>
    <row r="529" spans="1:8">
      <c r="A529" s="86" t="str">
        <v>site_freecycle</v>
      </c>
      <c r="B529" s="239">
        <v>528</v>
      </c>
      <c r="C529" s="86" t="s">
        <v>1180</v>
      </c>
      <c r="D529" s="241">
        <f>COUNTIF($C$1:$C529,C529)</f>
        <v>24</v>
      </c>
      <c r="E529" s="241" t="str">
        <f t="shared" si="28"/>
        <v>Favourite web sites24</v>
      </c>
      <c r="F529" s="86" t="s">
        <v>1227</v>
      </c>
      <c r="G529" s="242">
        <v>2.92089552238806E-2</v>
      </c>
      <c r="H529" s="245">
        <v>108.47674981628242</v>
      </c>
    </row>
    <row r="530" spans="1:8">
      <c r="A530" s="86" t="str">
        <v>site_game</v>
      </c>
      <c r="B530" s="239">
        <v>529</v>
      </c>
      <c r="C530" s="86" t="s">
        <v>1180</v>
      </c>
      <c r="D530" s="241">
        <f>COUNTIF($C$1:$C530,C530)</f>
        <v>25</v>
      </c>
      <c r="E530" s="241" t="str">
        <f t="shared" si="28"/>
        <v>Favourite web sites25</v>
      </c>
      <c r="F530" s="86" t="s">
        <v>1229</v>
      </c>
      <c r="G530" s="242">
        <v>2.6661691542288556E-2</v>
      </c>
      <c r="H530" s="245">
        <v>87.278210580305455</v>
      </c>
    </row>
    <row r="531" spans="1:8">
      <c r="A531" s="86" t="str">
        <v>site_gmail</v>
      </c>
      <c r="B531" s="239">
        <v>530</v>
      </c>
      <c r="C531" s="86" t="s">
        <v>1180</v>
      </c>
      <c r="D531" s="241">
        <f>COUNTIF($C$1:$C531,C531)</f>
        <v>26</v>
      </c>
      <c r="E531" s="241" t="str">
        <f t="shared" si="28"/>
        <v>Favourite web sites26</v>
      </c>
      <c r="F531" s="86" t="s">
        <v>1231</v>
      </c>
      <c r="G531" s="242">
        <v>0.24221393034825872</v>
      </c>
      <c r="H531" s="245">
        <v>100.38226263988412</v>
      </c>
    </row>
    <row r="532" spans="1:8">
      <c r="A532" s="86" t="str">
        <v>site_google</v>
      </c>
      <c r="B532" s="239">
        <v>531</v>
      </c>
      <c r="C532" s="86" t="s">
        <v>1180</v>
      </c>
      <c r="D532" s="241">
        <f>COUNTIF($C$1:$C532,C532)</f>
        <v>27</v>
      </c>
      <c r="E532" s="241" t="str">
        <f t="shared" si="28"/>
        <v>Favourite web sites27</v>
      </c>
      <c r="F532" s="86" t="s">
        <v>1233</v>
      </c>
      <c r="G532" s="242">
        <v>0.43149751243781093</v>
      </c>
      <c r="H532" s="245">
        <v>105.08457932656343</v>
      </c>
    </row>
    <row r="533" spans="1:8">
      <c r="A533" s="86" t="str">
        <v>site_groupon</v>
      </c>
      <c r="B533" s="239">
        <v>532</v>
      </c>
      <c r="C533" s="86" t="s">
        <v>1180</v>
      </c>
      <c r="D533" s="241">
        <f>COUNTIF($C$1:$C533,C533)</f>
        <v>28</v>
      </c>
      <c r="E533" s="241" t="str">
        <f t="shared" si="28"/>
        <v>Favourite web sites28</v>
      </c>
      <c r="F533" s="86" t="s">
        <v>1235</v>
      </c>
      <c r="G533" s="242">
        <v>7.1835820895522387E-2</v>
      </c>
      <c r="H533" s="245">
        <v>99.668288405573421</v>
      </c>
    </row>
    <row r="534" spans="1:8">
      <c r="A534" s="86" t="str">
        <v>site_gumtree</v>
      </c>
      <c r="B534" s="239">
        <v>533</v>
      </c>
      <c r="C534" s="86" t="s">
        <v>1180</v>
      </c>
      <c r="D534" s="241">
        <f>COUNTIF($C$1:$C534,C534)</f>
        <v>29</v>
      </c>
      <c r="E534" s="241" t="str">
        <f t="shared" si="28"/>
        <v>Favourite web sites29</v>
      </c>
      <c r="F534" s="86" t="s">
        <v>1237</v>
      </c>
      <c r="G534" s="242">
        <v>6.0328358208955213E-2</v>
      </c>
      <c r="H534" s="245">
        <v>90.405043226592582</v>
      </c>
    </row>
    <row r="535" spans="1:8">
      <c r="A535" s="86" t="str">
        <v>site_healthline</v>
      </c>
      <c r="B535" s="239">
        <v>534</v>
      </c>
      <c r="C535" s="86" t="s">
        <v>1180</v>
      </c>
      <c r="D535" s="241">
        <f>COUNTIF($C$1:$C535,C535)</f>
        <v>30</v>
      </c>
      <c r="E535" s="241" t="str">
        <f t="shared" si="28"/>
        <v>Favourite web sites30</v>
      </c>
      <c r="F535" s="86" t="s">
        <v>1239</v>
      </c>
      <c r="G535" s="242">
        <v>1.0930348258706467E-2</v>
      </c>
      <c r="H535" s="245">
        <v>99.089514588813969</v>
      </c>
    </row>
    <row r="536" spans="1:8">
      <c r="A536" s="86" t="str">
        <v>site_hotels</v>
      </c>
      <c r="B536" s="239">
        <v>535</v>
      </c>
      <c r="C536" s="86" t="s">
        <v>1180</v>
      </c>
      <c r="D536" s="241">
        <f>COUNTIF($C$1:$C536,C536)</f>
        <v>31</v>
      </c>
      <c r="E536" s="241" t="str">
        <f t="shared" si="28"/>
        <v>Favourite web sites31</v>
      </c>
      <c r="F536" s="86" t="s">
        <v>1241</v>
      </c>
      <c r="G536" s="242">
        <v>3.8009950248756218E-2</v>
      </c>
      <c r="H536" s="245">
        <v>100.19874693878339</v>
      </c>
    </row>
    <row r="537" spans="1:8">
      <c r="A537" s="86" t="str">
        <v>site_hotukdeals</v>
      </c>
      <c r="B537" s="239">
        <v>536</v>
      </c>
      <c r="C537" s="86" t="s">
        <v>1180</v>
      </c>
      <c r="D537" s="241">
        <f>COUNTIF($C$1:$C537,C537)</f>
        <v>32</v>
      </c>
      <c r="E537" s="241" t="str">
        <f t="shared" si="28"/>
        <v>Favourite web sites32</v>
      </c>
      <c r="F537" s="86" t="s">
        <v>1243</v>
      </c>
      <c r="G537" s="242">
        <v>4.4611940298507458E-2</v>
      </c>
      <c r="H537" s="245">
        <v>99.794703817437309</v>
      </c>
    </row>
    <row r="538" spans="1:8">
      <c r="A538" s="86" t="str">
        <v>site_huffingtonpost</v>
      </c>
      <c r="B538" s="239">
        <v>537</v>
      </c>
      <c r="C538" s="86" t="s">
        <v>1180</v>
      </c>
      <c r="D538" s="241">
        <f>COUNTIF($C$1:$C538,C538)</f>
        <v>33</v>
      </c>
      <c r="E538" s="241" t="str">
        <f t="shared" si="28"/>
        <v>Favourite web sites33</v>
      </c>
      <c r="F538" s="86" t="s">
        <v>1245</v>
      </c>
      <c r="G538" s="242">
        <v>2.6701492537313427E-2</v>
      </c>
      <c r="H538" s="245">
        <v>105.06718299225173</v>
      </c>
    </row>
    <row r="539" spans="1:8">
      <c r="A539" s="86" t="str">
        <v>site_hungryhouse</v>
      </c>
      <c r="B539" s="239">
        <v>538</v>
      </c>
      <c r="C539" s="86" t="s">
        <v>1180</v>
      </c>
      <c r="D539" s="241">
        <f>COUNTIF($C$1:$C539,C539)</f>
        <v>34</v>
      </c>
      <c r="E539" s="241" t="str">
        <f t="shared" si="28"/>
        <v>Favourite web sites34</v>
      </c>
      <c r="F539" s="86" t="s">
        <v>1247</v>
      </c>
      <c r="G539" s="242">
        <v>1.1567164179104479E-2</v>
      </c>
      <c r="H539" s="245">
        <v>90.642104368940934</v>
      </c>
    </row>
    <row r="540" spans="1:8">
      <c r="A540" s="86" t="str">
        <v>site_ikea</v>
      </c>
      <c r="B540" s="239">
        <v>539</v>
      </c>
      <c r="C540" s="86" t="s">
        <v>1180</v>
      </c>
      <c r="D540" s="241">
        <f>COUNTIF($C$1:$C540,C540)</f>
        <v>35</v>
      </c>
      <c r="E540" s="241" t="str">
        <f t="shared" si="28"/>
        <v>Favourite web sites35</v>
      </c>
      <c r="F540" s="86" t="s">
        <v>1249</v>
      </c>
      <c r="G540" s="242">
        <v>7.6606965174129335E-2</v>
      </c>
      <c r="H540" s="245">
        <v>97.027587063443249</v>
      </c>
    </row>
    <row r="541" spans="1:8">
      <c r="A541" s="86" t="str">
        <v>site_imdb</v>
      </c>
      <c r="B541" s="239">
        <v>540</v>
      </c>
      <c r="C541" s="86" t="s">
        <v>1180</v>
      </c>
      <c r="D541" s="241">
        <f>COUNTIF($C$1:$C541,C541)</f>
        <v>36</v>
      </c>
      <c r="E541" s="241" t="str">
        <f t="shared" si="28"/>
        <v>Favourite web sites36</v>
      </c>
      <c r="F541" s="86" t="s">
        <v>1251</v>
      </c>
      <c r="G541" s="242">
        <v>5.1074626865671643E-2</v>
      </c>
      <c r="H541" s="245">
        <v>96.383206057146879</v>
      </c>
    </row>
    <row r="542" spans="1:8">
      <c r="A542" s="86" t="str">
        <v>site_jamieoliver</v>
      </c>
      <c r="B542" s="239">
        <v>541</v>
      </c>
      <c r="C542" s="86" t="s">
        <v>1180</v>
      </c>
      <c r="D542" s="241">
        <f>COUNTIF($C$1:$C542,C542)</f>
        <v>37</v>
      </c>
      <c r="E542" s="241" t="str">
        <f t="shared" si="28"/>
        <v>Favourite web sites37</v>
      </c>
      <c r="F542" s="86" t="s">
        <v>1253</v>
      </c>
      <c r="G542" s="242">
        <v>2.4557213930348269E-2</v>
      </c>
      <c r="H542" s="245">
        <v>117.86491722636644</v>
      </c>
    </row>
    <row r="543" spans="1:8">
      <c r="A543" s="86" t="str">
        <v>site_johnlewis</v>
      </c>
      <c r="B543" s="239">
        <v>542</v>
      </c>
      <c r="C543" s="86" t="s">
        <v>1180</v>
      </c>
      <c r="D543" s="241">
        <f>COUNTIF($C$1:$C543,C543)</f>
        <v>38</v>
      </c>
      <c r="E543" s="241" t="str">
        <f t="shared" si="28"/>
        <v>Favourite web sites38</v>
      </c>
      <c r="F543" s="86" t="s">
        <v>1255</v>
      </c>
      <c r="G543" s="242">
        <v>0.10910945273631839</v>
      </c>
      <c r="H543" s="245">
        <v>128.93473633402706</v>
      </c>
    </row>
    <row r="544" spans="1:8">
      <c r="A544" s="86" t="str">
        <v>site_justeat</v>
      </c>
      <c r="B544" s="239">
        <v>543</v>
      </c>
      <c r="C544" s="86" t="s">
        <v>1180</v>
      </c>
      <c r="D544" s="241">
        <f>COUNTIF($C$1:$C544,C544)</f>
        <v>39</v>
      </c>
      <c r="E544" s="241" t="str">
        <f t="shared" si="28"/>
        <v>Favourite web sites39</v>
      </c>
      <c r="F544" s="86" t="s">
        <v>1257</v>
      </c>
      <c r="G544" s="242">
        <v>9.0577114427860692E-2</v>
      </c>
      <c r="H544" s="245">
        <v>81.645267972041609</v>
      </c>
    </row>
    <row r="545" spans="1:8">
      <c r="A545" s="86" t="str">
        <v>site_lastminute</v>
      </c>
      <c r="B545" s="239">
        <v>544</v>
      </c>
      <c r="C545" s="86" t="s">
        <v>1180</v>
      </c>
      <c r="D545" s="241">
        <f>COUNTIF($C$1:$C545,C545)</f>
        <v>40</v>
      </c>
      <c r="E545" s="241" t="str">
        <f t="shared" si="28"/>
        <v>Favourite web sites40</v>
      </c>
      <c r="F545" s="86" t="s">
        <v>1259</v>
      </c>
      <c r="G545" s="242">
        <v>3.0781094527363186E-2</v>
      </c>
      <c r="H545" s="245">
        <v>103.69663099459601</v>
      </c>
    </row>
    <row r="546" spans="1:8">
      <c r="A546" s="86" t="str">
        <v>site_marksandspencer</v>
      </c>
      <c r="B546" s="239">
        <v>545</v>
      </c>
      <c r="C546" s="86" t="s">
        <v>1180</v>
      </c>
      <c r="D546" s="241">
        <f>COUNTIF($C$1:$C546,C546)</f>
        <v>41</v>
      </c>
      <c r="E546" s="241" t="str">
        <f t="shared" si="28"/>
        <v>Favourite web sites41</v>
      </c>
      <c r="F546" s="86" t="s">
        <v>1261</v>
      </c>
      <c r="G546" s="242">
        <v>0.13941791044776122</v>
      </c>
      <c r="H546" s="245">
        <v>116.14915861438202</v>
      </c>
    </row>
    <row r="547" spans="1:8">
      <c r="A547" s="86" t="str">
        <v>site_microsoft</v>
      </c>
      <c r="B547" s="239">
        <v>546</v>
      </c>
      <c r="C547" s="86" t="s">
        <v>1180</v>
      </c>
      <c r="D547" s="241">
        <f>COUNTIF($C$1:$C547,C547)</f>
        <v>42</v>
      </c>
      <c r="E547" s="241" t="str">
        <f t="shared" si="28"/>
        <v>Favourite web sites42</v>
      </c>
      <c r="F547" s="86" t="s">
        <v>1263</v>
      </c>
      <c r="G547" s="242">
        <v>9.228358208955223E-2</v>
      </c>
      <c r="H547" s="245">
        <v>109.78316710715126</v>
      </c>
    </row>
    <row r="548" spans="1:8">
      <c r="A548" s="86" t="str">
        <v>site_moneysavingexpert</v>
      </c>
      <c r="B548" s="239">
        <v>547</v>
      </c>
      <c r="C548" s="86" t="s">
        <v>1180</v>
      </c>
      <c r="D548" s="241">
        <f>COUNTIF($C$1:$C548,C548)</f>
        <v>43</v>
      </c>
      <c r="E548" s="241" t="str">
        <f t="shared" si="28"/>
        <v>Favourite web sites43</v>
      </c>
      <c r="F548" s="86" t="s">
        <v>1265</v>
      </c>
      <c r="G548" s="242">
        <v>0.18013432835820897</v>
      </c>
      <c r="H548" s="245">
        <v>107.22383202187618</v>
      </c>
    </row>
    <row r="549" spans="1:8">
      <c r="A549" s="86" t="str">
        <v>site_moneysupermarket</v>
      </c>
      <c r="B549" s="239">
        <v>548</v>
      </c>
      <c r="C549" s="86" t="s">
        <v>1180</v>
      </c>
      <c r="D549" s="241">
        <f>COUNTIF($C$1:$C549,C549)</f>
        <v>44</v>
      </c>
      <c r="E549" s="241" t="str">
        <f t="shared" si="28"/>
        <v>Favourite web sites44</v>
      </c>
      <c r="F549" s="86" t="s">
        <v>1267</v>
      </c>
      <c r="G549" s="242">
        <v>8.4278606965174141E-2</v>
      </c>
      <c r="H549" s="245">
        <v>109.95342320643411</v>
      </c>
    </row>
    <row r="550" spans="1:8">
      <c r="A550" s="86" t="str">
        <v>site_msn</v>
      </c>
      <c r="B550" s="239">
        <v>549</v>
      </c>
      <c r="C550" s="86" t="s">
        <v>1180</v>
      </c>
      <c r="D550" s="241">
        <f>COUNTIF($C$1:$C550,C550)</f>
        <v>45</v>
      </c>
      <c r="E550" s="241" t="str">
        <f t="shared" si="28"/>
        <v>Favourite web sites45</v>
      </c>
      <c r="F550" s="86" t="s">
        <v>1269</v>
      </c>
      <c r="G550" s="242">
        <v>3.2646766169154233E-2</v>
      </c>
      <c r="H550" s="245">
        <v>98.295275075835036</v>
      </c>
    </row>
    <row r="551" spans="1:8">
      <c r="A551" s="86" t="str">
        <v>site_mumsnet</v>
      </c>
      <c r="B551" s="239">
        <v>550</v>
      </c>
      <c r="C551" s="86" t="s">
        <v>1180</v>
      </c>
      <c r="D551" s="241">
        <f>COUNTIF($C$1:$C551,C551)</f>
        <v>46</v>
      </c>
      <c r="E551" s="241" t="str">
        <f t="shared" si="28"/>
        <v>Favourite web sites46</v>
      </c>
      <c r="F551" s="86" t="s">
        <v>1271</v>
      </c>
      <c r="G551" s="242">
        <v>2.0776119402985075E-2</v>
      </c>
      <c r="H551" s="245">
        <v>105.82506239261342</v>
      </c>
    </row>
    <row r="552" spans="1:8">
      <c r="A552" s="86" t="str">
        <v>site_nationallottery</v>
      </c>
      <c r="B552" s="239">
        <v>551</v>
      </c>
      <c r="C552" s="86" t="s">
        <v>1180</v>
      </c>
      <c r="D552" s="241">
        <f>COUNTIF($C$1:$C552,C552)</f>
        <v>47</v>
      </c>
      <c r="E552" s="241" t="str">
        <f t="shared" si="28"/>
        <v>Favourite web sites47</v>
      </c>
      <c r="F552" s="86" t="s">
        <v>1273</v>
      </c>
      <c r="G552" s="242">
        <v>0.10593034825870648</v>
      </c>
      <c r="H552" s="245">
        <v>99.366362051456974</v>
      </c>
    </row>
    <row r="553" spans="1:8">
      <c r="A553" s="86" t="str">
        <v>site_nationalrail</v>
      </c>
      <c r="B553" s="239">
        <v>552</v>
      </c>
      <c r="C553" s="86" t="s">
        <v>1180</v>
      </c>
      <c r="D553" s="241">
        <f>COUNTIF($C$1:$C553,C553)</f>
        <v>48</v>
      </c>
      <c r="E553" s="241" t="str">
        <f t="shared" si="28"/>
        <v>Favourite web sites48</v>
      </c>
      <c r="F553" s="86" t="s">
        <v>1275</v>
      </c>
      <c r="G553" s="242">
        <v>5.9422885572139296E-2</v>
      </c>
      <c r="H553" s="245">
        <v>108.23386840120912</v>
      </c>
    </row>
    <row r="554" spans="1:8">
      <c r="A554" s="86" t="str">
        <v>site_netnums</v>
      </c>
      <c r="B554" s="239">
        <v>553</v>
      </c>
      <c r="C554" s="86" t="s">
        <v>1180</v>
      </c>
      <c r="D554" s="241">
        <f>COUNTIF($C$1:$C554,C554)</f>
        <v>49</v>
      </c>
      <c r="E554" s="241" t="str">
        <f t="shared" si="28"/>
        <v>Favourite web sites49</v>
      </c>
      <c r="F554" s="86" t="s">
        <v>1277</v>
      </c>
      <c r="G554" s="242">
        <v>1.4980099502487562E-2</v>
      </c>
      <c r="H554" s="245">
        <v>99.69699836356402</v>
      </c>
    </row>
    <row r="555" spans="1:8">
      <c r="A555" s="86" t="str">
        <v>site_nhs</v>
      </c>
      <c r="B555" s="239">
        <v>554</v>
      </c>
      <c r="C555" s="86" t="s">
        <v>1180</v>
      </c>
      <c r="D555" s="241">
        <f>COUNTIF($C$1:$C555,C555)</f>
        <v>50</v>
      </c>
      <c r="E555" s="241" t="str">
        <f t="shared" si="28"/>
        <v>Favourite web sites50</v>
      </c>
      <c r="F555" s="86" t="s">
        <v>1279</v>
      </c>
      <c r="G555" s="242">
        <v>6.0164179104477612E-2</v>
      </c>
      <c r="H555" s="245">
        <v>93.756658573164444</v>
      </c>
    </row>
    <row r="556" spans="1:8">
      <c r="A556" s="86" t="str">
        <v>site_notonthehighstreet</v>
      </c>
      <c r="B556" s="239">
        <v>555</v>
      </c>
      <c r="C556" s="86" t="s">
        <v>1180</v>
      </c>
      <c r="D556" s="241">
        <f>COUNTIF($C$1:$C556,C556)</f>
        <v>51</v>
      </c>
      <c r="E556" s="241" t="str">
        <f t="shared" si="28"/>
        <v>Favourite web sites51</v>
      </c>
      <c r="F556" s="86" t="s">
        <v>1281</v>
      </c>
      <c r="G556" s="242">
        <v>4.6129353233830848E-2</v>
      </c>
      <c r="H556" s="245">
        <v>102.08728871784002</v>
      </c>
    </row>
    <row r="557" spans="1:8">
      <c r="A557" s="86" t="str">
        <v>site_premierleague</v>
      </c>
      <c r="B557" s="239">
        <v>556</v>
      </c>
      <c r="C557" s="86" t="s">
        <v>1180</v>
      </c>
      <c r="D557" s="241">
        <f>COUNTIF($C$1:$C557,C557)</f>
        <v>52</v>
      </c>
      <c r="E557" s="241" t="str">
        <f t="shared" si="28"/>
        <v>Favourite web sites52</v>
      </c>
      <c r="F557" s="86" t="s">
        <v>1283</v>
      </c>
      <c r="G557" s="242">
        <v>5.8721393034825875E-2</v>
      </c>
      <c r="H557" s="245">
        <v>101.70632040531356</v>
      </c>
    </row>
    <row r="558" spans="1:8">
      <c r="A558" s="86" t="str">
        <v>site_quidco</v>
      </c>
      <c r="B558" s="239">
        <v>557</v>
      </c>
      <c r="C558" s="86" t="s">
        <v>1180</v>
      </c>
      <c r="D558" s="241">
        <f>COUNTIF($C$1:$C558,C558)</f>
        <v>53</v>
      </c>
      <c r="E558" s="241" t="str">
        <f t="shared" si="28"/>
        <v>Favourite web sites53</v>
      </c>
      <c r="F558" s="86" t="s">
        <v>1285</v>
      </c>
      <c r="G558" s="242">
        <v>3.917412935323384E-2</v>
      </c>
      <c r="H558" s="245">
        <v>109.11201924378638</v>
      </c>
    </row>
    <row r="559" spans="1:8">
      <c r="A559" s="86" t="str">
        <v>site_quora</v>
      </c>
      <c r="B559" s="239">
        <v>558</v>
      </c>
      <c r="C559" s="86" t="s">
        <v>1180</v>
      </c>
      <c r="D559" s="241">
        <f>COUNTIF($C$1:$C559,C559)</f>
        <v>54</v>
      </c>
      <c r="E559" s="241" t="str">
        <f t="shared" si="28"/>
        <v>Favourite web sites54</v>
      </c>
      <c r="F559" s="86" t="s">
        <v>1287</v>
      </c>
      <c r="G559" s="242">
        <v>1.8776119402985077E-2</v>
      </c>
      <c r="H559" s="245">
        <v>101.07848922819862</v>
      </c>
    </row>
    <row r="560" spans="1:8">
      <c r="A560" s="86" t="str">
        <v>site_rightmove</v>
      </c>
      <c r="B560" s="239">
        <v>559</v>
      </c>
      <c r="C560" s="86" t="s">
        <v>1180</v>
      </c>
      <c r="D560" s="241">
        <f>COUNTIF($C$1:$C560,C560)</f>
        <v>55</v>
      </c>
      <c r="E560" s="241" t="str">
        <f t="shared" si="28"/>
        <v>Favourite web sites55</v>
      </c>
      <c r="F560" s="86" t="s">
        <v>1289</v>
      </c>
      <c r="G560" s="242">
        <v>9.893532338308457E-2</v>
      </c>
      <c r="H560" s="245">
        <v>121.00264262269455</v>
      </c>
    </row>
    <row r="561" spans="1:8">
      <c r="A561" s="86" t="str">
        <v>site_santander</v>
      </c>
      <c r="B561" s="239">
        <v>560</v>
      </c>
      <c r="C561" s="86" t="s">
        <v>1180</v>
      </c>
      <c r="D561" s="241">
        <f>COUNTIF($C$1:$C561,C561)</f>
        <v>56</v>
      </c>
      <c r="E561" s="241" t="str">
        <f t="shared" si="28"/>
        <v>Favourite web sites56</v>
      </c>
      <c r="F561" s="86" t="s">
        <v>1291</v>
      </c>
      <c r="G561" s="242">
        <v>7.588557213930347E-2</v>
      </c>
      <c r="H561" s="245">
        <v>109.54552205945393</v>
      </c>
    </row>
    <row r="562" spans="1:8">
      <c r="A562" s="86" t="str">
        <v>site_selfridges</v>
      </c>
      <c r="B562" s="239">
        <v>561</v>
      </c>
      <c r="C562" s="86" t="s">
        <v>1180</v>
      </c>
      <c r="D562" s="241">
        <f>COUNTIF($C$1:$C562,C562)</f>
        <v>57</v>
      </c>
      <c r="E562" s="241" t="str">
        <f t="shared" si="28"/>
        <v>Favourite web sites57</v>
      </c>
      <c r="F562" s="86" t="s">
        <v>1293</v>
      </c>
      <c r="G562" s="242">
        <v>1.9890547263681595E-2</v>
      </c>
      <c r="H562" s="245">
        <v>99.870261749289085</v>
      </c>
    </row>
    <row r="563" spans="1:8">
      <c r="A563" s="86" t="str">
        <v>site_skynews</v>
      </c>
      <c r="B563" s="239">
        <v>562</v>
      </c>
      <c r="C563" s="86" t="s">
        <v>1180</v>
      </c>
      <c r="D563" s="241">
        <f>COUNTIF($C$1:$C563,C563)</f>
        <v>58</v>
      </c>
      <c r="E563" s="241" t="str">
        <f t="shared" si="28"/>
        <v>Favourite web sites58</v>
      </c>
      <c r="F563" s="86" t="s">
        <v>1295</v>
      </c>
      <c r="G563" s="242">
        <v>8.5915422885572149E-2</v>
      </c>
      <c r="H563" s="245">
        <v>98.37173145438453</v>
      </c>
    </row>
    <row r="564" spans="1:8">
      <c r="A564" s="86" t="str">
        <v>site_skysports</v>
      </c>
      <c r="B564" s="239">
        <v>563</v>
      </c>
      <c r="C564" s="86" t="s">
        <v>1180</v>
      </c>
      <c r="D564" s="241">
        <f>COUNTIF($C$1:$C564,C564)</f>
        <v>59</v>
      </c>
      <c r="E564" s="241" t="str">
        <f t="shared" si="28"/>
        <v>Favourite web sites59</v>
      </c>
      <c r="F564" s="86" t="s">
        <v>1297</v>
      </c>
      <c r="G564" s="242">
        <v>9.2860696517412925E-2</v>
      </c>
      <c r="H564" s="245">
        <v>99.944831122209891</v>
      </c>
    </row>
    <row r="565" spans="1:8">
      <c r="A565" s="86" t="str">
        <v>site_soundcloud</v>
      </c>
      <c r="B565" s="239">
        <v>564</v>
      </c>
      <c r="C565" s="86" t="s">
        <v>1180</v>
      </c>
      <c r="D565" s="241">
        <f>COUNTIF($C$1:$C565,C565)</f>
        <v>60</v>
      </c>
      <c r="E565" s="241" t="str">
        <f t="shared" si="28"/>
        <v>Favourite web sites60</v>
      </c>
      <c r="F565" s="86" t="s">
        <v>1299</v>
      </c>
      <c r="G565" s="242">
        <v>3.0104477611940298E-2</v>
      </c>
      <c r="H565" s="245">
        <v>105.50869410930088</v>
      </c>
    </row>
    <row r="566" spans="1:8">
      <c r="A566" s="86" t="str">
        <v>site_spotify</v>
      </c>
      <c r="B566" s="239">
        <v>565</v>
      </c>
      <c r="C566" s="86" t="s">
        <v>1180</v>
      </c>
      <c r="D566" s="241">
        <f>COUNTIF($C$1:$C566,C566)</f>
        <v>61</v>
      </c>
      <c r="E566" s="241" t="str">
        <f t="shared" si="28"/>
        <v>Favourite web sites61</v>
      </c>
      <c r="F566" s="86" t="s">
        <v>1301</v>
      </c>
      <c r="G566" s="242">
        <v>0.18134825870646767</v>
      </c>
      <c r="H566" s="245">
        <v>103.19551513145997</v>
      </c>
    </row>
    <row r="567" spans="1:8">
      <c r="A567" s="86" t="str">
        <v>site_tesco</v>
      </c>
      <c r="B567" s="239">
        <v>566</v>
      </c>
      <c r="C567" s="86" t="s">
        <v>1180</v>
      </c>
      <c r="D567" s="241">
        <f>COUNTIF($C$1:$C567,C567)</f>
        <v>62</v>
      </c>
      <c r="E567" s="241" t="str">
        <f t="shared" si="28"/>
        <v>Favourite web sites62</v>
      </c>
      <c r="F567" s="86" t="s">
        <v>1303</v>
      </c>
      <c r="G567" s="242">
        <v>0.14811940298507462</v>
      </c>
      <c r="H567" s="245">
        <v>100.01841564511578</v>
      </c>
    </row>
    <row r="568" spans="1:8">
      <c r="A568" s="86" t="str">
        <v>site_theladbible</v>
      </c>
      <c r="B568" s="239">
        <v>567</v>
      </c>
      <c r="C568" s="86" t="s">
        <v>1180</v>
      </c>
      <c r="D568" s="241">
        <f>COUNTIF($C$1:$C568,C568)</f>
        <v>63</v>
      </c>
      <c r="E568" s="241" t="str">
        <f t="shared" si="28"/>
        <v>Favourite web sites63</v>
      </c>
      <c r="F568" s="86" t="s">
        <v>1305</v>
      </c>
      <c r="G568" s="242">
        <v>3.4537313432835823E-2</v>
      </c>
      <c r="H568" s="245">
        <v>99.690398995489033</v>
      </c>
    </row>
    <row r="569" spans="1:8">
      <c r="A569" s="86" t="str">
        <v>site_ticketmaster</v>
      </c>
      <c r="B569" s="239">
        <v>568</v>
      </c>
      <c r="C569" s="86" t="s">
        <v>1180</v>
      </c>
      <c r="D569" s="241">
        <f>COUNTIF($C$1:$C569,C569)</f>
        <v>64</v>
      </c>
      <c r="E569" s="241" t="str">
        <f t="shared" si="28"/>
        <v>Favourite web sites64</v>
      </c>
      <c r="F569" s="86" t="s">
        <v>1307</v>
      </c>
      <c r="G569" s="242">
        <v>3.2870646766169152E-2</v>
      </c>
      <c r="H569" s="245">
        <v>98.721510458914324</v>
      </c>
    </row>
    <row r="570" spans="1:8">
      <c r="A570" s="86" t="str">
        <v>site_topshop</v>
      </c>
      <c r="B570" s="239">
        <v>569</v>
      </c>
      <c r="C570" s="86" t="s">
        <v>1180</v>
      </c>
      <c r="D570" s="241">
        <f>COUNTIF($C$1:$C570,C570)</f>
        <v>65</v>
      </c>
      <c r="E570" s="241" t="str">
        <f t="shared" si="28"/>
        <v>Favourite web sites65</v>
      </c>
      <c r="F570" s="86" t="s">
        <v>1309</v>
      </c>
      <c r="G570" s="242">
        <v>3.1716417910447763E-2</v>
      </c>
      <c r="H570" s="245">
        <v>102.51118697569976</v>
      </c>
    </row>
    <row r="571" spans="1:8">
      <c r="A571" s="86" t="str">
        <v>site_tripadvisor</v>
      </c>
      <c r="B571" s="239">
        <v>570</v>
      </c>
      <c r="C571" s="86" t="s">
        <v>1180</v>
      </c>
      <c r="D571" s="241">
        <f>COUNTIF($C$1:$C571,C571)</f>
        <v>66</v>
      </c>
      <c r="E571" s="241" t="str">
        <f t="shared" si="28"/>
        <v>Favourite web sites66</v>
      </c>
      <c r="F571" s="86" t="s">
        <v>1311</v>
      </c>
      <c r="G571" s="242">
        <v>0.11957213930348258</v>
      </c>
      <c r="H571" s="245">
        <v>110.41216040701171</v>
      </c>
    </row>
    <row r="572" spans="1:8">
      <c r="A572" s="86" t="str">
        <v>site_trivago</v>
      </c>
      <c r="B572" s="239">
        <v>571</v>
      </c>
      <c r="C572" s="86" t="s">
        <v>1180</v>
      </c>
      <c r="D572" s="241">
        <f>COUNTIF($C$1:$C572,C572)</f>
        <v>67</v>
      </c>
      <c r="E572" s="241" t="str">
        <f t="shared" si="28"/>
        <v>Favourite web sites67</v>
      </c>
      <c r="F572" s="86" t="s">
        <v>1313</v>
      </c>
      <c r="G572" s="242">
        <v>3.3527363184079603E-2</v>
      </c>
      <c r="H572" s="245">
        <v>96.161481266121541</v>
      </c>
    </row>
    <row r="573" spans="1:8">
      <c r="A573" s="86" t="str">
        <v>site_tui</v>
      </c>
      <c r="B573" s="239">
        <v>572</v>
      </c>
      <c r="C573" s="86" t="s">
        <v>1180</v>
      </c>
      <c r="D573" s="241">
        <f>COUNTIF($C$1:$C573,C573)</f>
        <v>68</v>
      </c>
      <c r="E573" s="241" t="str">
        <f t="shared" si="28"/>
        <v>Favourite web sites68</v>
      </c>
      <c r="F573" s="86" t="s">
        <v>1315</v>
      </c>
      <c r="G573" s="242">
        <v>2.8059701492537312E-2</v>
      </c>
      <c r="H573" s="245">
        <v>99.587191424754735</v>
      </c>
    </row>
    <row r="574" spans="1:8">
      <c r="A574" s="86" t="str">
        <v>site_twitch</v>
      </c>
      <c r="B574" s="239">
        <v>573</v>
      </c>
      <c r="C574" s="86" t="s">
        <v>1180</v>
      </c>
      <c r="D574" s="241">
        <f>COUNTIF($C$1:$C574,C574)</f>
        <v>69</v>
      </c>
      <c r="E574" s="241" t="str">
        <f t="shared" si="28"/>
        <v>Favourite web sites69</v>
      </c>
      <c r="F574" s="86" t="s">
        <v>1317</v>
      </c>
      <c r="G574" s="242">
        <v>3.1582089552238804E-2</v>
      </c>
      <c r="H574" s="245">
        <v>107.49447722575407</v>
      </c>
    </row>
    <row r="575" spans="1:8">
      <c r="A575" s="86" t="str">
        <v>site_very</v>
      </c>
      <c r="B575" s="239">
        <v>574</v>
      </c>
      <c r="C575" s="86" t="s">
        <v>1180</v>
      </c>
      <c r="D575" s="241">
        <f>COUNTIF($C$1:$C575,C575)</f>
        <v>70</v>
      </c>
      <c r="E575" s="241" t="str">
        <f t="shared" si="28"/>
        <v>Favourite web sites70</v>
      </c>
      <c r="F575" s="86" t="s">
        <v>1319</v>
      </c>
      <c r="G575" s="242">
        <v>2.9761194029850748E-2</v>
      </c>
      <c r="H575" s="245">
        <v>83.213395898348125</v>
      </c>
    </row>
    <row r="576" spans="1:8">
      <c r="A576" s="86" t="str">
        <v>site_vevo</v>
      </c>
      <c r="B576" s="239">
        <v>575</v>
      </c>
      <c r="C576" s="86" t="s">
        <v>1180</v>
      </c>
      <c r="D576" s="241">
        <f>COUNTIF($C$1:$C576,C576)</f>
        <v>71</v>
      </c>
      <c r="E576" s="241" t="str">
        <f t="shared" si="28"/>
        <v>Favourite web sites71</v>
      </c>
      <c r="F576" s="86" t="s">
        <v>1321</v>
      </c>
      <c r="G576" s="242">
        <v>1.482089552238806E-2</v>
      </c>
      <c r="H576" s="245">
        <v>107.3753205052772</v>
      </c>
    </row>
    <row r="577" spans="1:8">
      <c r="A577" s="86" t="str">
        <v>site_vice</v>
      </c>
      <c r="B577" s="239">
        <v>576</v>
      </c>
      <c r="C577" s="86" t="s">
        <v>1180</v>
      </c>
      <c r="D577" s="241">
        <f>COUNTIF($C$1:$C577,C577)</f>
        <v>72</v>
      </c>
      <c r="E577" s="241" t="str">
        <f t="shared" si="28"/>
        <v>Favourite web sites72</v>
      </c>
      <c r="F577" s="86" t="s">
        <v>1323</v>
      </c>
      <c r="G577" s="242">
        <v>1.1507462686567166E-2</v>
      </c>
      <c r="H577" s="245">
        <v>104.15386331033855</v>
      </c>
    </row>
    <row r="578" spans="1:8">
      <c r="A578" s="86" t="str">
        <v>site_wikihow</v>
      </c>
      <c r="B578" s="239">
        <v>577</v>
      </c>
      <c r="C578" s="86" t="s">
        <v>1180</v>
      </c>
      <c r="D578" s="241">
        <f>COUNTIF($C$1:$C578,C578)</f>
        <v>73</v>
      </c>
      <c r="E578" s="241" t="str">
        <f t="shared" si="28"/>
        <v>Favourite web sites73</v>
      </c>
      <c r="F578" s="86" t="s">
        <v>1325</v>
      </c>
      <c r="G578" s="242">
        <v>2.2781094527363183E-2</v>
      </c>
      <c r="H578" s="245">
        <v>96.226254687714203</v>
      </c>
    </row>
    <row r="579" spans="1:8">
      <c r="A579" s="86" t="str">
        <v>site_wiki</v>
      </c>
      <c r="B579" s="239">
        <v>578</v>
      </c>
      <c r="C579" s="86" t="s">
        <v>1180</v>
      </c>
      <c r="D579" s="241">
        <f>COUNTIF($C$1:$C579,C579)</f>
        <v>74</v>
      </c>
      <c r="E579" s="241" t="str">
        <f t="shared" ref="E579:E642" si="29">C579&amp;D579</f>
        <v>Favourite web sites74</v>
      </c>
      <c r="F579" s="86" t="s">
        <v>1327</v>
      </c>
      <c r="G579" s="242">
        <v>0.19685074626865673</v>
      </c>
      <c r="H579" s="245">
        <v>107.53823604438691</v>
      </c>
    </row>
    <row r="580" spans="1:8">
      <c r="A580" s="86" t="str">
        <v>site_williamhill</v>
      </c>
      <c r="B580" s="239">
        <v>579</v>
      </c>
      <c r="C580" s="86" t="s">
        <v>1180</v>
      </c>
      <c r="D580" s="241">
        <f>COUNTIF($C$1:$C580,C580)</f>
        <v>75</v>
      </c>
      <c r="E580" s="241" t="str">
        <f t="shared" si="29"/>
        <v>Favourite web sites75</v>
      </c>
      <c r="F580" s="86" t="s">
        <v>1329</v>
      </c>
      <c r="G580" s="242">
        <v>2.5358208955223879E-2</v>
      </c>
      <c r="H580" s="245">
        <v>98.14571616304643</v>
      </c>
    </row>
    <row r="581" spans="1:8">
      <c r="A581" s="86" t="str">
        <v>site_yahoo</v>
      </c>
      <c r="B581" s="239">
        <v>580</v>
      </c>
      <c r="C581" s="86" t="s">
        <v>1180</v>
      </c>
      <c r="D581" s="241">
        <f>COUNTIF($C$1:$C581,C581)</f>
        <v>76</v>
      </c>
      <c r="E581" s="241" t="str">
        <f t="shared" si="29"/>
        <v>Favourite web sites76</v>
      </c>
      <c r="F581" s="86" t="s">
        <v>1331</v>
      </c>
      <c r="G581" s="242">
        <v>6.965174129353234E-2</v>
      </c>
      <c r="H581" s="245">
        <v>100.12912275589787</v>
      </c>
    </row>
    <row r="582" spans="1:8">
      <c r="A582" s="86" t="str">
        <v>site_zoopla</v>
      </c>
      <c r="B582" s="239">
        <v>581</v>
      </c>
      <c r="C582" s="86" t="s">
        <v>1180</v>
      </c>
      <c r="D582" s="241">
        <f>COUNTIF($C$1:$C582,C582)</f>
        <v>77</v>
      </c>
      <c r="E582" s="241" t="str">
        <f t="shared" si="29"/>
        <v>Favourite web sites77</v>
      </c>
      <c r="F582" s="86" t="s">
        <v>1333</v>
      </c>
      <c r="G582" s="242">
        <v>4.3532338308457701E-2</v>
      </c>
      <c r="H582" s="245">
        <v>97.509805517947569</v>
      </c>
    </row>
    <row r="583" spans="1:8">
      <c r="A583" s="86" t="str">
        <v>shopm10</v>
      </c>
      <c r="B583" s="239">
        <v>582</v>
      </c>
      <c r="C583" s="86" t="s">
        <v>1336</v>
      </c>
      <c r="D583" s="241">
        <f>COUNTIF($C$1:$C583,C583)</f>
        <v>1</v>
      </c>
      <c r="E583" s="241" t="str">
        <f t="shared" si="29"/>
        <v>Supermarket: shop at (1+ times per month)1</v>
      </c>
      <c r="F583" s="86" t="s">
        <v>1337</v>
      </c>
      <c r="G583" s="242">
        <v>0.36932338308457707</v>
      </c>
      <c r="H583" s="245">
        <v>95.277364348925303</v>
      </c>
    </row>
    <row r="584" spans="1:8">
      <c r="A584" s="86" t="str">
        <v>shopm1</v>
      </c>
      <c r="B584" s="239">
        <v>583</v>
      </c>
      <c r="C584" s="86" t="s">
        <v>1336</v>
      </c>
      <c r="D584" s="241">
        <f>COUNTIF($C$1:$C584,C584)</f>
        <v>2</v>
      </c>
      <c r="E584" s="241" t="str">
        <f t="shared" si="29"/>
        <v>Supermarket: shop at (1+ times per month)2</v>
      </c>
      <c r="F584" s="86" t="s">
        <v>1339</v>
      </c>
      <c r="G584" s="242">
        <v>0.3446915422885572</v>
      </c>
      <c r="H584" s="245">
        <v>83.808368376424156</v>
      </c>
    </row>
    <row r="585" spans="1:8">
      <c r="A585" s="86" t="str">
        <v>shopm2</v>
      </c>
      <c r="B585" s="239">
        <v>584</v>
      </c>
      <c r="C585" s="86" t="s">
        <v>1336</v>
      </c>
      <c r="D585" s="241">
        <f>COUNTIF($C$1:$C585,C585)</f>
        <v>3</v>
      </c>
      <c r="E585" s="241" t="str">
        <f t="shared" si="29"/>
        <v>Supermarket: shop at (1+ times per month)3</v>
      </c>
      <c r="F585" s="86" t="s">
        <v>1341</v>
      </c>
      <c r="G585" s="242">
        <v>0.26778606965174129</v>
      </c>
      <c r="H585" s="245">
        <v>109.1097912524323</v>
      </c>
    </row>
    <row r="586" spans="1:8">
      <c r="A586" s="86" t="str">
        <v>shopm11</v>
      </c>
      <c r="B586" s="239">
        <v>585</v>
      </c>
      <c r="C586" s="86" t="s">
        <v>1336</v>
      </c>
      <c r="D586" s="241">
        <f>COUNTIF($C$1:$C586,C586)</f>
        <v>4</v>
      </c>
      <c r="E586" s="241" t="str">
        <f t="shared" si="29"/>
        <v>Supermarket: shop at (1+ times per month)4</v>
      </c>
      <c r="F586" s="86" t="s">
        <v>1343</v>
      </c>
      <c r="G586" s="242">
        <v>0.2973134328358209</v>
      </c>
      <c r="H586" s="245">
        <v>97.727385483750169</v>
      </c>
    </row>
    <row r="587" spans="1:8">
      <c r="A587" s="86" t="str">
        <v>shopm3</v>
      </c>
      <c r="B587" s="239">
        <v>586</v>
      </c>
      <c r="C587" s="86" t="s">
        <v>1336</v>
      </c>
      <c r="D587" s="241">
        <f>COUNTIF($C$1:$C587,C587)</f>
        <v>5</v>
      </c>
      <c r="E587" s="241" t="str">
        <f t="shared" si="29"/>
        <v>Supermarket: shop at (1+ times per month)5</v>
      </c>
      <c r="F587" s="86" t="s">
        <v>1345</v>
      </c>
      <c r="G587" s="242">
        <v>0.31303980099502493</v>
      </c>
      <c r="H587" s="245">
        <v>132.52457704731466</v>
      </c>
    </row>
    <row r="588" spans="1:8">
      <c r="A588" s="86" t="str">
        <v>shopm4</v>
      </c>
      <c r="B588" s="239">
        <v>587</v>
      </c>
      <c r="C588" s="86" t="s">
        <v>1336</v>
      </c>
      <c r="D588" s="241">
        <f>COUNTIF($C$1:$C588,C588)</f>
        <v>6</v>
      </c>
      <c r="E588" s="241" t="str">
        <f t="shared" si="29"/>
        <v>Supermarket: shop at (1+ times per month)6</v>
      </c>
      <c r="F588" s="86" t="s">
        <v>1347</v>
      </c>
      <c r="G588" s="242">
        <v>0.32528855721393024</v>
      </c>
      <c r="H588" s="245">
        <v>96.212484476704446</v>
      </c>
    </row>
    <row r="589" spans="1:8">
      <c r="A589" s="86" t="str">
        <v>shopm5</v>
      </c>
      <c r="B589" s="239">
        <v>588</v>
      </c>
      <c r="C589" s="86" t="s">
        <v>1336</v>
      </c>
      <c r="D589" s="241">
        <f>COUNTIF($C$1:$C589,C589)</f>
        <v>7</v>
      </c>
      <c r="E589" s="241" t="str">
        <f t="shared" si="29"/>
        <v>Supermarket: shop at (1+ times per month)7</v>
      </c>
      <c r="F589" s="86" t="s">
        <v>1349</v>
      </c>
      <c r="G589" s="242">
        <v>0.51694527363184073</v>
      </c>
      <c r="H589" s="245">
        <v>117.12343545382502</v>
      </c>
    </row>
    <row r="590" spans="1:8">
      <c r="A590" s="86" t="str">
        <v>shopm6</v>
      </c>
      <c r="B590" s="239">
        <v>589</v>
      </c>
      <c r="C590" s="86" t="s">
        <v>1336</v>
      </c>
      <c r="D590" s="241">
        <f>COUNTIF($C$1:$C590,C590)</f>
        <v>8</v>
      </c>
      <c r="E590" s="241" t="str">
        <f t="shared" si="29"/>
        <v>Supermarket: shop at (1+ times per month)8</v>
      </c>
      <c r="F590" s="86" t="s">
        <v>1303</v>
      </c>
      <c r="G590" s="242">
        <v>0.64587064676616923</v>
      </c>
      <c r="H590" s="245">
        <v>105.29541425837128</v>
      </c>
    </row>
    <row r="591" spans="1:8">
      <c r="A591" s="86" t="str">
        <v>shopm8</v>
      </c>
      <c r="B591" s="239">
        <v>590</v>
      </c>
      <c r="C591" s="86" t="s">
        <v>1336</v>
      </c>
      <c r="D591" s="241">
        <f>COUNTIF($C$1:$C591,C591)</f>
        <v>9</v>
      </c>
      <c r="E591" s="241" t="str">
        <f t="shared" si="29"/>
        <v>Supermarket: shop at (1+ times per month)9</v>
      </c>
      <c r="F591" s="86" t="s">
        <v>1352</v>
      </c>
      <c r="G591" s="242">
        <v>0.27366169154228853</v>
      </c>
      <c r="H591" s="245">
        <v>164.20847658719961</v>
      </c>
    </row>
    <row r="592" spans="1:8">
      <c r="A592" s="86" t="str">
        <v>DAILY11</v>
      </c>
      <c r="B592" s="239">
        <v>591</v>
      </c>
      <c r="C592" s="86" t="s">
        <v>1355</v>
      </c>
      <c r="D592" s="241">
        <f>COUNTIF($C$1:$C592,C592)</f>
        <v>1</v>
      </c>
      <c r="E592" s="241" t="str">
        <f t="shared" si="29"/>
        <v>Daily Newspapers1</v>
      </c>
      <c r="F592" s="86" t="s">
        <v>1356</v>
      </c>
      <c r="G592" s="242">
        <v>5.9970149253731342E-2</v>
      </c>
      <c r="H592" s="245">
        <v>63.922486795872182</v>
      </c>
    </row>
    <row r="593" spans="1:8">
      <c r="A593" s="86" t="str">
        <v>DAILY3</v>
      </c>
      <c r="B593" s="239">
        <v>592</v>
      </c>
      <c r="C593" s="86" t="s">
        <v>1355</v>
      </c>
      <c r="D593" s="241">
        <f>COUNTIF($C$1:$C593,C593)</f>
        <v>2</v>
      </c>
      <c r="E593" s="241" t="str">
        <f t="shared" si="29"/>
        <v>Daily Newspapers2</v>
      </c>
      <c r="F593" s="86" t="s">
        <v>1358</v>
      </c>
      <c r="G593" s="242">
        <v>2.3139303482587064E-2</v>
      </c>
      <c r="H593" s="245">
        <v>63.511586332229108</v>
      </c>
    </row>
    <row r="594" spans="1:8">
      <c r="A594" s="86" t="str">
        <v>DAILY4</v>
      </c>
      <c r="B594" s="239">
        <v>593</v>
      </c>
      <c r="C594" s="86" t="s">
        <v>1355</v>
      </c>
      <c r="D594" s="241">
        <f>COUNTIF($C$1:$C594,C594)</f>
        <v>3</v>
      </c>
      <c r="E594" s="241" t="str">
        <f t="shared" si="29"/>
        <v>Daily Newspapers3</v>
      </c>
      <c r="F594" s="86" t="s">
        <v>1360</v>
      </c>
      <c r="G594" s="242">
        <v>4.7810945273631849E-3</v>
      </c>
      <c r="H594" s="245">
        <v>58.071022697944755</v>
      </c>
    </row>
    <row r="595" spans="1:8">
      <c r="A595" s="86" t="str">
        <v>DAILY10</v>
      </c>
      <c r="B595" s="239">
        <v>594</v>
      </c>
      <c r="C595" s="86" t="s">
        <v>1355</v>
      </c>
      <c r="D595" s="241">
        <f>COUNTIF($C$1:$C595,C595)</f>
        <v>4</v>
      </c>
      <c r="E595" s="241" t="str">
        <f t="shared" si="29"/>
        <v>Daily Newspapers4</v>
      </c>
      <c r="F595" s="86" t="s">
        <v>1362</v>
      </c>
      <c r="G595" s="242">
        <v>8.8407960199004976E-3</v>
      </c>
      <c r="H595" s="245">
        <v>49.600184881825541</v>
      </c>
    </row>
    <row r="596" spans="1:8">
      <c r="A596" s="86" t="str">
        <v>DAILY2</v>
      </c>
      <c r="B596" s="239">
        <v>595</v>
      </c>
      <c r="C596" s="86" t="s">
        <v>1355</v>
      </c>
      <c r="D596" s="241">
        <f>COUNTIF($C$1:$C596,C596)</f>
        <v>5</v>
      </c>
      <c r="E596" s="241" t="str">
        <f t="shared" si="29"/>
        <v>Daily Newspapers5</v>
      </c>
      <c r="F596" s="86" t="s">
        <v>1364</v>
      </c>
      <c r="G596" s="242">
        <v>9.569154228855721E-2</v>
      </c>
      <c r="H596" s="245">
        <v>120.48853992621309</v>
      </c>
    </row>
    <row r="597" spans="1:8">
      <c r="A597" s="86" t="str">
        <v>DAILY1</v>
      </c>
      <c r="B597" s="239">
        <v>596</v>
      </c>
      <c r="C597" s="86" t="s">
        <v>1355</v>
      </c>
      <c r="D597" s="241">
        <f>COUNTIF($C$1:$C597,C597)</f>
        <v>6</v>
      </c>
      <c r="E597" s="241" t="str">
        <f t="shared" si="29"/>
        <v>Daily Newspapers6</v>
      </c>
      <c r="F597" s="86" t="s">
        <v>1366</v>
      </c>
      <c r="G597" s="242">
        <v>1.8343283582089552E-2</v>
      </c>
      <c r="H597" s="245">
        <v>103.8399775863297</v>
      </c>
    </row>
    <row r="598" spans="1:8">
      <c r="A598" s="86" t="str">
        <v>DAILY6</v>
      </c>
      <c r="B598" s="239">
        <v>597</v>
      </c>
      <c r="C598" s="86" t="s">
        <v>1355</v>
      </c>
      <c r="D598" s="241">
        <f>COUNTIF($C$1:$C598,C598)</f>
        <v>7</v>
      </c>
      <c r="E598" s="241" t="str">
        <f t="shared" si="29"/>
        <v>Daily Newspapers7</v>
      </c>
      <c r="F598" s="86" t="s">
        <v>1368</v>
      </c>
      <c r="G598" s="242">
        <v>4.5542288557213928E-2</v>
      </c>
      <c r="H598" s="245">
        <v>172.53053530061308</v>
      </c>
    </row>
    <row r="599" spans="1:8">
      <c r="A599" s="86" t="str">
        <v>DAILY8</v>
      </c>
      <c r="B599" s="239">
        <v>598</v>
      </c>
      <c r="C599" s="86" t="s">
        <v>1355</v>
      </c>
      <c r="D599" s="241">
        <f>COUNTIF($C$1:$C599,C599)</f>
        <v>8</v>
      </c>
      <c r="E599" s="241" t="str">
        <f t="shared" si="29"/>
        <v>Daily Newspapers8</v>
      </c>
      <c r="F599" s="86" t="s">
        <v>1370</v>
      </c>
      <c r="G599" s="242">
        <v>2.5024875621890551E-2</v>
      </c>
      <c r="H599" s="245">
        <v>128.5906243158706</v>
      </c>
    </row>
    <row r="600" spans="1:8">
      <c r="A600" s="86" t="str">
        <v>DAILY12</v>
      </c>
      <c r="B600" s="239">
        <v>599</v>
      </c>
      <c r="C600" s="86" t="s">
        <v>1355</v>
      </c>
      <c r="D600" s="241">
        <f>COUNTIF($C$1:$C600,C600)</f>
        <v>9</v>
      </c>
      <c r="E600" s="241" t="str">
        <f t="shared" si="29"/>
        <v>Daily Newspapers9</v>
      </c>
      <c r="F600" s="86" t="s">
        <v>1372</v>
      </c>
      <c r="G600" s="242">
        <v>5.1144278606965181E-2</v>
      </c>
      <c r="H600" s="245">
        <v>167.80932913717129</v>
      </c>
    </row>
    <row r="601" spans="1:8">
      <c r="A601" s="86" t="str">
        <v>MAGBIZEDU</v>
      </c>
      <c r="B601" s="239">
        <v>600</v>
      </c>
      <c r="C601" s="86" t="s">
        <v>1374</v>
      </c>
      <c r="D601" s="241">
        <f>COUNTIF($C$1:$C601,C601)</f>
        <v>1</v>
      </c>
      <c r="E601" s="241" t="str">
        <f t="shared" si="29"/>
        <v>Magazines Read1</v>
      </c>
      <c r="F601" s="86" t="s">
        <v>1375</v>
      </c>
      <c r="G601" s="242">
        <v>2.952238805970149E-2</v>
      </c>
      <c r="H601" s="245">
        <v>115.72849705356309</v>
      </c>
    </row>
    <row r="602" spans="1:8">
      <c r="A602" s="86" t="str">
        <v>MAGCELEB</v>
      </c>
      <c r="B602" s="239">
        <v>601</v>
      </c>
      <c r="C602" s="86" t="s">
        <v>1374</v>
      </c>
      <c r="D602" s="241">
        <f>COUNTIF($C$1:$C602,C602)</f>
        <v>2</v>
      </c>
      <c r="E602" s="241" t="str">
        <f t="shared" si="29"/>
        <v>Magazines Read2</v>
      </c>
      <c r="F602" s="86" t="s">
        <v>1377</v>
      </c>
      <c r="G602" s="242">
        <v>1.8676616915422887E-2</v>
      </c>
      <c r="H602" s="245">
        <v>81.917609466497083</v>
      </c>
    </row>
    <row r="603" spans="1:8">
      <c r="A603" s="86" t="str">
        <v>MAGFASHION</v>
      </c>
      <c r="B603" s="239">
        <v>602</v>
      </c>
      <c r="C603" s="86" t="s">
        <v>1374</v>
      </c>
      <c r="D603" s="241">
        <f>COUNTIF($C$1:$C603,C603)</f>
        <v>3</v>
      </c>
      <c r="E603" s="241" t="str">
        <f t="shared" si="29"/>
        <v>Magazines Read3</v>
      </c>
      <c r="F603" s="86" t="s">
        <v>1379</v>
      </c>
      <c r="G603" s="242">
        <v>8.8358208955223883E-3</v>
      </c>
      <c r="H603" s="245">
        <v>74.178644727062348</v>
      </c>
    </row>
    <row r="604" spans="1:8">
      <c r="A604" s="86" t="str">
        <v>MAGCOOK</v>
      </c>
      <c r="B604" s="239">
        <v>603</v>
      </c>
      <c r="C604" s="86" t="s">
        <v>1374</v>
      </c>
      <c r="D604" s="241">
        <f>COUNTIF($C$1:$C604,C604)</f>
        <v>4</v>
      </c>
      <c r="E604" s="241" t="str">
        <f t="shared" si="29"/>
        <v>Magazines Read4</v>
      </c>
      <c r="F604" s="86" t="s">
        <v>1381</v>
      </c>
      <c r="G604" s="242">
        <v>8.4572139303482577E-2</v>
      </c>
      <c r="H604" s="245">
        <v>106.28179788782487</v>
      </c>
    </row>
    <row r="605" spans="1:8">
      <c r="A605" s="86" t="str">
        <v>MAGHEALTH</v>
      </c>
      <c r="B605" s="239">
        <v>604</v>
      </c>
      <c r="C605" s="86" t="s">
        <v>1374</v>
      </c>
      <c r="D605" s="241">
        <f>COUNTIF($C$1:$C605,C605)</f>
        <v>5</v>
      </c>
      <c r="E605" s="241" t="str">
        <f t="shared" si="29"/>
        <v>Magazines Read5</v>
      </c>
      <c r="F605" s="86" t="s">
        <v>1383</v>
      </c>
      <c r="G605" s="242">
        <v>2.0736318407960204E-2</v>
      </c>
      <c r="H605" s="245">
        <v>88.246195683567564</v>
      </c>
    </row>
    <row r="606" spans="1:8">
      <c r="A606" s="86" t="str">
        <v>MAGHOME</v>
      </c>
      <c r="B606" s="239">
        <v>605</v>
      </c>
      <c r="C606" s="86" t="s">
        <v>1374</v>
      </c>
      <c r="D606" s="241">
        <f>COUNTIF($C$1:$C606,C606)</f>
        <v>6</v>
      </c>
      <c r="E606" s="241" t="str">
        <f t="shared" si="29"/>
        <v>Magazines Read6</v>
      </c>
      <c r="F606" s="86" t="s">
        <v>1385</v>
      </c>
      <c r="G606" s="242">
        <v>4.5786069651741292E-2</v>
      </c>
      <c r="H606" s="245">
        <v>109.62426961568529</v>
      </c>
    </row>
    <row r="607" spans="1:8">
      <c r="A607" s="86" t="str">
        <v>MAGIT</v>
      </c>
      <c r="B607" s="239">
        <v>606</v>
      </c>
      <c r="C607" s="86" t="s">
        <v>1374</v>
      </c>
      <c r="D607" s="241">
        <f>COUNTIF($C$1:$C607,C607)</f>
        <v>7</v>
      </c>
      <c r="E607" s="241" t="str">
        <f t="shared" si="29"/>
        <v>Magazines Read7</v>
      </c>
      <c r="F607" s="86" t="s">
        <v>1387</v>
      </c>
      <c r="G607" s="242">
        <v>2.7452736318407965E-2</v>
      </c>
      <c r="H607" s="245">
        <v>99.282707766031336</v>
      </c>
    </row>
    <row r="608" spans="1:8">
      <c r="A608" s="86" t="str">
        <v>MAGMENSTYLE</v>
      </c>
      <c r="B608" s="239">
        <v>607</v>
      </c>
      <c r="C608" s="86" t="s">
        <v>1374</v>
      </c>
      <c r="D608" s="241">
        <f>COUNTIF($C$1:$C608,C608)</f>
        <v>8</v>
      </c>
      <c r="E608" s="241" t="str">
        <f t="shared" si="29"/>
        <v>Magazines Read8</v>
      </c>
      <c r="F608" s="86" t="s">
        <v>1389</v>
      </c>
      <c r="G608" s="242">
        <v>2.7004975124378109E-2</v>
      </c>
      <c r="H608" s="245">
        <v>90.359048876243136</v>
      </c>
    </row>
    <row r="609" spans="1:8">
      <c r="A609" s="86" t="str">
        <v>MAGMOTOR</v>
      </c>
      <c r="B609" s="239">
        <v>608</v>
      </c>
      <c r="C609" s="86" t="s">
        <v>1374</v>
      </c>
      <c r="D609" s="241">
        <f>COUNTIF($C$1:$C609,C609)</f>
        <v>9</v>
      </c>
      <c r="E609" s="241" t="str">
        <f t="shared" si="29"/>
        <v>Magazines Read9</v>
      </c>
      <c r="F609" s="86" t="s">
        <v>1391</v>
      </c>
      <c r="G609" s="242">
        <v>2.7243781094527367E-2</v>
      </c>
      <c r="H609" s="245">
        <v>101.22868070628689</v>
      </c>
    </row>
    <row r="610" spans="1:8">
      <c r="A610" s="86" t="str">
        <v>MAGMUSICFILM</v>
      </c>
      <c r="B610" s="239">
        <v>609</v>
      </c>
      <c r="C610" s="86" t="s">
        <v>1374</v>
      </c>
      <c r="D610" s="241">
        <f>COUNTIF($C$1:$C610,C610)</f>
        <v>10</v>
      </c>
      <c r="E610" s="241" t="str">
        <f t="shared" si="29"/>
        <v>Magazines Read10</v>
      </c>
      <c r="F610" s="86" t="s">
        <v>1393</v>
      </c>
      <c r="G610" s="242">
        <v>1.7960199004975128E-2</v>
      </c>
      <c r="H610" s="245">
        <v>83.2877470250165</v>
      </c>
    </row>
    <row r="611" spans="1:8">
      <c r="A611" s="86" t="str">
        <v>MAGSPORT</v>
      </c>
      <c r="B611" s="239">
        <v>610</v>
      </c>
      <c r="C611" s="86" t="s">
        <v>1374</v>
      </c>
      <c r="D611" s="241">
        <f>COUNTIF($C$1:$C611,C611)</f>
        <v>11</v>
      </c>
      <c r="E611" s="241" t="str">
        <f t="shared" si="29"/>
        <v>Magazines Read11</v>
      </c>
      <c r="F611" s="86" t="s">
        <v>1395</v>
      </c>
      <c r="G611" s="242">
        <v>2.0721393034825876E-2</v>
      </c>
      <c r="H611" s="245">
        <v>90.690637679445118</v>
      </c>
    </row>
    <row r="612" spans="1:8">
      <c r="A612" s="86" t="str">
        <v>MAGTRAVEL</v>
      </c>
      <c r="B612" s="239">
        <v>611</v>
      </c>
      <c r="C612" s="86" t="s">
        <v>1374</v>
      </c>
      <c r="D612" s="241">
        <f>COUNTIF($C$1:$C612,C612)</f>
        <v>12</v>
      </c>
      <c r="E612" s="241" t="str">
        <f t="shared" si="29"/>
        <v>Magazines Read12</v>
      </c>
      <c r="F612" s="86" t="s">
        <v>1397</v>
      </c>
      <c r="G612" s="242">
        <v>7.1363184079602002E-2</v>
      </c>
      <c r="H612" s="245">
        <v>130.15171079498381</v>
      </c>
    </row>
    <row r="613" spans="1:8">
      <c r="A613" s="86" t="str">
        <v>MAGTV</v>
      </c>
      <c r="B613" s="239">
        <v>612</v>
      </c>
      <c r="C613" s="86" t="s">
        <v>1374</v>
      </c>
      <c r="D613" s="241">
        <f>COUNTIF($C$1:$C613,C613)</f>
        <v>13</v>
      </c>
      <c r="E613" s="241" t="str">
        <f t="shared" si="29"/>
        <v>Magazines Read13</v>
      </c>
      <c r="F613" s="86" t="s">
        <v>1399</v>
      </c>
      <c r="G613" s="242">
        <v>0.13100497512437811</v>
      </c>
      <c r="H613" s="245">
        <v>90.630990078682061</v>
      </c>
    </row>
    <row r="614" spans="1:8">
      <c r="A614" s="86" t="str">
        <v>MAGWOMEN</v>
      </c>
      <c r="B614" s="239">
        <v>613</v>
      </c>
      <c r="C614" s="86" t="s">
        <v>1374</v>
      </c>
      <c r="D614" s="241">
        <f>COUNTIF($C$1:$C614,C614)</f>
        <v>14</v>
      </c>
      <c r="E614" s="241" t="str">
        <f t="shared" si="29"/>
        <v>Magazines Read14</v>
      </c>
      <c r="F614" s="86" t="s">
        <v>1401</v>
      </c>
      <c r="G614" s="242">
        <v>7.8905472636815924E-2</v>
      </c>
      <c r="H614" s="245">
        <v>83.591143171182154</v>
      </c>
    </row>
    <row r="615" spans="1:8">
      <c r="A615" s="86" t="str">
        <v>MAGWOMENGLOSS</v>
      </c>
      <c r="B615" s="239">
        <v>614</v>
      </c>
      <c r="C615" s="86" t="s">
        <v>1374</v>
      </c>
      <c r="D615" s="241">
        <f>COUNTIF($C$1:$C615,C615)</f>
        <v>15</v>
      </c>
      <c r="E615" s="241" t="str">
        <f t="shared" si="29"/>
        <v>Magazines Read15</v>
      </c>
      <c r="F615" s="86" t="s">
        <v>1403</v>
      </c>
      <c r="G615" s="242">
        <v>3.897512437810946E-2</v>
      </c>
      <c r="H615" s="245">
        <v>105.54141661323577</v>
      </c>
    </row>
    <row r="616" spans="1:8">
      <c r="A616" s="86" t="str">
        <v>CHARITY1</v>
      </c>
      <c r="B616" s="239">
        <v>615</v>
      </c>
      <c r="C616" s="86" t="s">
        <v>1405</v>
      </c>
      <c r="D616" s="241">
        <f>COUNTIF($C$1:$C616,C616)</f>
        <v>1</v>
      </c>
      <c r="E616" s="241" t="str">
        <f t="shared" si="29"/>
        <v>Charities1</v>
      </c>
      <c r="F616" s="86" t="s">
        <v>1406</v>
      </c>
      <c r="G616" s="242">
        <v>0.14493034825870646</v>
      </c>
      <c r="H616" s="245">
        <v>104.90364945495998</v>
      </c>
    </row>
    <row r="617" spans="1:8">
      <c r="A617" s="86" t="str">
        <v>CHARITY2</v>
      </c>
      <c r="B617" s="239">
        <v>616</v>
      </c>
      <c r="C617" s="86" t="s">
        <v>1405</v>
      </c>
      <c r="D617" s="241">
        <f>COUNTIF($C$1:$C617,C617)</f>
        <v>2</v>
      </c>
      <c r="E617" s="241" t="str">
        <f t="shared" si="29"/>
        <v>Charities2</v>
      </c>
      <c r="F617" s="86" t="s">
        <v>1408</v>
      </c>
      <c r="G617" s="242">
        <v>0.13605472636815921</v>
      </c>
      <c r="H617" s="245">
        <v>108.1664184177084</v>
      </c>
    </row>
    <row r="618" spans="1:8">
      <c r="A618" s="86" t="str">
        <v>CHARITY3</v>
      </c>
      <c r="B618" s="239">
        <v>617</v>
      </c>
      <c r="C618" s="86" t="s">
        <v>1405</v>
      </c>
      <c r="D618" s="241">
        <f>COUNTIF($C$1:$C618,C618)</f>
        <v>3</v>
      </c>
      <c r="E618" s="241" t="str">
        <f t="shared" si="29"/>
        <v>Charities3</v>
      </c>
      <c r="F618" s="86" t="s">
        <v>1410</v>
      </c>
      <c r="G618" s="242">
        <v>4.2024875621890542E-2</v>
      </c>
      <c r="H618" s="245">
        <v>99.348226407617659</v>
      </c>
    </row>
    <row r="619" spans="1:8">
      <c r="A619" s="86" t="str">
        <v>CHARITY5</v>
      </c>
      <c r="B619" s="239">
        <v>618</v>
      </c>
      <c r="C619" s="86" t="s">
        <v>1405</v>
      </c>
      <c r="D619" s="241">
        <f>COUNTIF($C$1:$C619,C619)</f>
        <v>4</v>
      </c>
      <c r="E619" s="241" t="str">
        <f t="shared" si="29"/>
        <v>Charities4</v>
      </c>
      <c r="F619" s="86" t="s">
        <v>1412</v>
      </c>
      <c r="G619" s="242">
        <v>6.7771144278606962E-2</v>
      </c>
      <c r="H619" s="245">
        <v>104.85217943932011</v>
      </c>
    </row>
    <row r="620" spans="1:8">
      <c r="A620" s="86" t="str">
        <v>CHARITY7</v>
      </c>
      <c r="B620" s="239">
        <v>619</v>
      </c>
      <c r="C620" s="86" t="s">
        <v>1405</v>
      </c>
      <c r="D620" s="241">
        <f>COUNTIF($C$1:$C620,C620)</f>
        <v>5</v>
      </c>
      <c r="E620" s="241" t="str">
        <f t="shared" si="29"/>
        <v>Charities5</v>
      </c>
      <c r="F620" s="86" t="s">
        <v>1414</v>
      </c>
      <c r="G620" s="242">
        <v>0.28384577114427861</v>
      </c>
      <c r="H620" s="245">
        <v>114.08609451791536</v>
      </c>
    </row>
    <row r="621" spans="1:8">
      <c r="A621" s="86" t="str">
        <v>CHARITY8</v>
      </c>
      <c r="B621" s="239">
        <v>620</v>
      </c>
      <c r="C621" s="86" t="s">
        <v>1405</v>
      </c>
      <c r="D621" s="241">
        <f>COUNTIF($C$1:$C621,C621)</f>
        <v>6</v>
      </c>
      <c r="E621" s="241" t="str">
        <f t="shared" si="29"/>
        <v>Charities6</v>
      </c>
      <c r="F621" s="86" t="s">
        <v>1416</v>
      </c>
      <c r="G621" s="242">
        <v>5.0611940298507463E-2</v>
      </c>
      <c r="H621" s="245">
        <v>131.41592124401669</v>
      </c>
    </row>
    <row r="622" spans="1:8">
      <c r="A622" s="86" t="str">
        <v>CHARITY11</v>
      </c>
      <c r="B622" s="239">
        <v>621</v>
      </c>
      <c r="C622" s="86" t="s">
        <v>1405</v>
      </c>
      <c r="D622" s="241">
        <f>COUNTIF($C$1:$C622,C622)</f>
        <v>7</v>
      </c>
      <c r="E622" s="241" t="str">
        <f t="shared" si="29"/>
        <v>Charities7</v>
      </c>
      <c r="F622" s="86" t="s">
        <v>1418</v>
      </c>
      <c r="G622" s="242">
        <v>0.32311940298507463</v>
      </c>
      <c r="H622" s="245">
        <v>108.91743417983959</v>
      </c>
    </row>
    <row r="623" spans="1:8">
      <c r="A623" s="86" t="str">
        <v>CHARITY13</v>
      </c>
      <c r="B623" s="239">
        <v>622</v>
      </c>
      <c r="C623" s="86" t="s">
        <v>1405</v>
      </c>
      <c r="D623" s="241">
        <f>COUNTIF($C$1:$C623,C623)</f>
        <v>8</v>
      </c>
      <c r="E623" s="241" t="str">
        <f t="shared" si="29"/>
        <v>Charities8</v>
      </c>
      <c r="F623" s="86" t="s">
        <v>1420</v>
      </c>
      <c r="G623" s="242">
        <v>3.3218905472636819E-2</v>
      </c>
      <c r="H623" s="245">
        <v>108.62571452775703</v>
      </c>
    </row>
    <row r="624" spans="1:8">
      <c r="A624" s="86" t="str">
        <v>CHARITY15</v>
      </c>
      <c r="B624" s="239">
        <v>623</v>
      </c>
      <c r="C624" s="86" t="s">
        <v>1405</v>
      </c>
      <c r="D624" s="241">
        <f>COUNTIF($C$1:$C624,C624)</f>
        <v>9</v>
      </c>
      <c r="E624" s="241" t="str">
        <f t="shared" si="29"/>
        <v>Charities9</v>
      </c>
      <c r="F624" s="86" t="s">
        <v>1422</v>
      </c>
      <c r="G624" s="242">
        <v>9.4228855721393043E-2</v>
      </c>
      <c r="H624" s="245">
        <v>100.20337246671448</v>
      </c>
    </row>
    <row r="625" spans="1:8">
      <c r="A625" s="86" t="str">
        <v>CHARITY10</v>
      </c>
      <c r="B625" s="239">
        <v>624</v>
      </c>
      <c r="C625" s="86" t="s">
        <v>1405</v>
      </c>
      <c r="D625" s="241">
        <f>COUNTIF($C$1:$C625,C625)</f>
        <v>10</v>
      </c>
      <c r="E625" s="241" t="str">
        <f t="shared" si="29"/>
        <v>Charities10</v>
      </c>
      <c r="F625" s="86" t="s">
        <v>1424</v>
      </c>
      <c r="G625" s="242">
        <v>0.30168159203980099</v>
      </c>
      <c r="H625" s="245">
        <v>116.73650419545609</v>
      </c>
    </row>
    <row r="626" spans="1:8">
      <c r="A626" s="86" t="str">
        <v>INTERESTS1</v>
      </c>
      <c r="B626" s="239">
        <v>625</v>
      </c>
      <c r="C626" s="86" t="s">
        <v>1426</v>
      </c>
      <c r="D626" s="241">
        <f>COUNTIF($C$1:$C626,C626)</f>
        <v>1</v>
      </c>
      <c r="E626" s="241" t="str">
        <f t="shared" si="29"/>
        <v>Interests &amp; Hobbies1</v>
      </c>
      <c r="F626" s="86" t="s">
        <v>1427</v>
      </c>
      <c r="G626" s="242">
        <v>2.3925373134328361E-2</v>
      </c>
      <c r="H626" s="245">
        <v>84.826039426250276</v>
      </c>
    </row>
    <row r="627" spans="1:8">
      <c r="A627" s="86" t="str">
        <v>INTERESTS4</v>
      </c>
      <c r="B627" s="239">
        <v>626</v>
      </c>
      <c r="C627" s="86" t="s">
        <v>1426</v>
      </c>
      <c r="D627" s="241">
        <f>COUNTIF($C$1:$C627,C627)</f>
        <v>2</v>
      </c>
      <c r="E627" s="241" t="str">
        <f t="shared" si="29"/>
        <v>Interests &amp; Hobbies2</v>
      </c>
      <c r="F627" s="86" t="s">
        <v>1429</v>
      </c>
      <c r="G627" s="242">
        <v>0.21064676616915426</v>
      </c>
      <c r="H627" s="245">
        <v>118.68168852853714</v>
      </c>
    </row>
    <row r="628" spans="1:8">
      <c r="A628" s="86" t="str">
        <v>INTERESTS5</v>
      </c>
      <c r="B628" s="239">
        <v>627</v>
      </c>
      <c r="C628" s="86" t="s">
        <v>1426</v>
      </c>
      <c r="D628" s="241">
        <f>COUNTIF($C$1:$C628,C628)</f>
        <v>3</v>
      </c>
      <c r="E628" s="241" t="str">
        <f t="shared" si="29"/>
        <v>Interests &amp; Hobbies3</v>
      </c>
      <c r="F628" s="86" t="s">
        <v>1431</v>
      </c>
      <c r="G628" s="242">
        <v>0.31159701492537312</v>
      </c>
      <c r="H628" s="245">
        <v>105.00906423546937</v>
      </c>
    </row>
    <row r="629" spans="1:8">
      <c r="A629" s="86" t="str">
        <v>INTERESTS6</v>
      </c>
      <c r="B629" s="239">
        <v>628</v>
      </c>
      <c r="C629" s="86" t="s">
        <v>1426</v>
      </c>
      <c r="D629" s="241">
        <f>COUNTIF($C$1:$C629,C629)</f>
        <v>4</v>
      </c>
      <c r="E629" s="241" t="str">
        <f t="shared" si="29"/>
        <v>Interests &amp; Hobbies4</v>
      </c>
      <c r="F629" s="86" t="s">
        <v>1433</v>
      </c>
      <c r="G629" s="242">
        <v>0.39251741293532338</v>
      </c>
      <c r="H629" s="245">
        <v>107.86456154986956</v>
      </c>
    </row>
    <row r="630" spans="1:8">
      <c r="A630" s="86" t="str">
        <v>INTERESTS9</v>
      </c>
      <c r="B630" s="239">
        <v>629</v>
      </c>
      <c r="C630" s="86" t="s">
        <v>1426</v>
      </c>
      <c r="D630" s="241">
        <f>COUNTIF($C$1:$C630,C630)</f>
        <v>5</v>
      </c>
      <c r="E630" s="241" t="str">
        <f t="shared" si="29"/>
        <v>Interests &amp; Hobbies5</v>
      </c>
      <c r="F630" s="86" t="s">
        <v>1435</v>
      </c>
      <c r="G630" s="242">
        <v>0.26210945273631842</v>
      </c>
      <c r="H630" s="245">
        <v>107.79683680694249</v>
      </c>
    </row>
    <row r="631" spans="1:8">
      <c r="A631" s="86" t="str">
        <v>INTERESTS55</v>
      </c>
      <c r="B631" s="239">
        <v>630</v>
      </c>
      <c r="C631" s="86" t="s">
        <v>1426</v>
      </c>
      <c r="D631" s="241">
        <f>COUNTIF($C$1:$C631,C631)</f>
        <v>6</v>
      </c>
      <c r="E631" s="241" t="str">
        <f t="shared" si="29"/>
        <v>Interests &amp; Hobbies6</v>
      </c>
      <c r="F631" s="86" t="s">
        <v>1437</v>
      </c>
      <c r="G631" s="242">
        <v>0.22217412935323386</v>
      </c>
      <c r="H631" s="245">
        <v>109.32413919908134</v>
      </c>
    </row>
    <row r="632" spans="1:8">
      <c r="A632" s="86" t="str">
        <v>INTERESTS10</v>
      </c>
      <c r="B632" s="239">
        <v>631</v>
      </c>
      <c r="C632" s="86" t="s">
        <v>1426</v>
      </c>
      <c r="D632" s="241">
        <f>COUNTIF($C$1:$C632,C632)</f>
        <v>7</v>
      </c>
      <c r="E632" s="241" t="str">
        <f t="shared" si="29"/>
        <v>Interests &amp; Hobbies7</v>
      </c>
      <c r="F632" s="86" t="s">
        <v>1439</v>
      </c>
      <c r="G632" s="242">
        <v>0.49663681592039804</v>
      </c>
      <c r="H632" s="245">
        <v>111.06827212358435</v>
      </c>
    </row>
    <row r="633" spans="1:8">
      <c r="A633" s="86" t="str">
        <v>INTERESTS12</v>
      </c>
      <c r="B633" s="239">
        <v>632</v>
      </c>
      <c r="C633" s="86" t="s">
        <v>1426</v>
      </c>
      <c r="D633" s="241">
        <f>COUNTIF($C$1:$C633,C633)</f>
        <v>8</v>
      </c>
      <c r="E633" s="241" t="str">
        <f t="shared" si="29"/>
        <v>Interests &amp; Hobbies8</v>
      </c>
      <c r="F633" s="86" t="s">
        <v>1441</v>
      </c>
      <c r="G633" s="242">
        <v>0.39023880597014926</v>
      </c>
      <c r="H633" s="245">
        <v>114.46215767990459</v>
      </c>
    </row>
    <row r="634" spans="1:8">
      <c r="A634" s="86" t="str">
        <v>INTERESTS17</v>
      </c>
      <c r="B634" s="239">
        <v>633</v>
      </c>
      <c r="C634" s="86" t="s">
        <v>1426</v>
      </c>
      <c r="D634" s="241">
        <f>COUNTIF($C$1:$C634,C634)</f>
        <v>9</v>
      </c>
      <c r="E634" s="241" t="str">
        <f t="shared" si="29"/>
        <v>Interests &amp; Hobbies9</v>
      </c>
      <c r="F634" s="86" t="s">
        <v>1443</v>
      </c>
      <c r="G634" s="242">
        <v>0.41614925373134326</v>
      </c>
      <c r="H634" s="245">
        <v>110.16063658628279</v>
      </c>
    </row>
    <row r="635" spans="1:8">
      <c r="A635" s="86" t="str">
        <v>INTERESTS43</v>
      </c>
      <c r="B635" s="239">
        <v>634</v>
      </c>
      <c r="C635" s="86" t="s">
        <v>1426</v>
      </c>
      <c r="D635" s="241">
        <f>COUNTIF($C$1:$C635,C635)</f>
        <v>10</v>
      </c>
      <c r="E635" s="241" t="str">
        <f t="shared" si="29"/>
        <v>Interests &amp; Hobbies10</v>
      </c>
      <c r="F635" s="86" t="s">
        <v>1445</v>
      </c>
      <c r="G635" s="242">
        <v>5.0114427860696517E-2</v>
      </c>
      <c r="H635" s="245">
        <v>73.676144933684441</v>
      </c>
    </row>
    <row r="636" spans="1:8">
      <c r="A636" s="86" t="str">
        <v>INTERESTS18</v>
      </c>
      <c r="B636" s="239">
        <v>635</v>
      </c>
      <c r="C636" s="86" t="s">
        <v>1426</v>
      </c>
      <c r="D636" s="241">
        <f>COUNTIF($C$1:$C636,C636)</f>
        <v>11</v>
      </c>
      <c r="E636" s="241" t="str">
        <f t="shared" si="29"/>
        <v>Interests &amp; Hobbies11</v>
      </c>
      <c r="F636" s="86" t="s">
        <v>1447</v>
      </c>
      <c r="G636" s="242">
        <v>0.3646019900497513</v>
      </c>
      <c r="H636" s="245">
        <v>105.85329549013542</v>
      </c>
    </row>
    <row r="637" spans="1:8">
      <c r="A637" s="86" t="str">
        <v>INTERESTS19</v>
      </c>
      <c r="B637" s="239">
        <v>636</v>
      </c>
      <c r="C637" s="86" t="s">
        <v>1426</v>
      </c>
      <c r="D637" s="241">
        <f>COUNTIF($C$1:$C637,C637)</f>
        <v>12</v>
      </c>
      <c r="E637" s="241" t="str">
        <f t="shared" si="29"/>
        <v>Interests &amp; Hobbies12</v>
      </c>
      <c r="F637" s="86" t="s">
        <v>1449</v>
      </c>
      <c r="G637" s="242">
        <v>4.4761194029850744E-2</v>
      </c>
      <c r="H637" s="245">
        <v>144.75848928663316</v>
      </c>
    </row>
    <row r="638" spans="1:8">
      <c r="A638" s="86" t="str">
        <v>INTERESTS44</v>
      </c>
      <c r="B638" s="239">
        <v>637</v>
      </c>
      <c r="C638" s="86" t="s">
        <v>1426</v>
      </c>
      <c r="D638" s="241">
        <f>COUNTIF($C$1:$C638,C638)</f>
        <v>13</v>
      </c>
      <c r="E638" s="241" t="str">
        <f t="shared" si="29"/>
        <v>Interests &amp; Hobbies13</v>
      </c>
      <c r="F638" s="86" t="s">
        <v>1451</v>
      </c>
      <c r="G638" s="242">
        <v>0.42686069651741299</v>
      </c>
      <c r="H638" s="245">
        <v>113.42745205820184</v>
      </c>
    </row>
    <row r="639" spans="1:8">
      <c r="A639" s="86" t="str">
        <v>INTERESTS21</v>
      </c>
      <c r="B639" s="239">
        <v>638</v>
      </c>
      <c r="C639" s="86" t="s">
        <v>1426</v>
      </c>
      <c r="D639" s="241">
        <f>COUNTIF($C$1:$C639,C639)</f>
        <v>14</v>
      </c>
      <c r="E639" s="241" t="str">
        <f t="shared" si="29"/>
        <v>Interests &amp; Hobbies14</v>
      </c>
      <c r="F639" s="86" t="s">
        <v>1453</v>
      </c>
      <c r="G639" s="242">
        <v>0.24184079601990049</v>
      </c>
      <c r="H639" s="245">
        <v>122.75214107869972</v>
      </c>
    </row>
    <row r="640" spans="1:8">
      <c r="A640" s="86" t="str">
        <v>INTERESTS47</v>
      </c>
      <c r="B640" s="239">
        <v>639</v>
      </c>
      <c r="C640" s="86" t="s">
        <v>1426</v>
      </c>
      <c r="D640" s="241">
        <f>COUNTIF($C$1:$C640,C640)</f>
        <v>15</v>
      </c>
      <c r="E640" s="241" t="str">
        <f t="shared" si="29"/>
        <v>Interests &amp; Hobbies15</v>
      </c>
      <c r="F640" s="86" t="s">
        <v>1455</v>
      </c>
      <c r="G640" s="242">
        <v>5.9895522388059702E-2</v>
      </c>
      <c r="H640" s="245">
        <v>115.82701732621857</v>
      </c>
    </row>
    <row r="641" spans="1:8">
      <c r="A641" s="86" t="str">
        <v>INTERESTS48</v>
      </c>
      <c r="B641" s="239">
        <v>640</v>
      </c>
      <c r="C641" s="86" t="s">
        <v>1426</v>
      </c>
      <c r="D641" s="241">
        <f>COUNTIF($C$1:$C641,C641)</f>
        <v>16</v>
      </c>
      <c r="E641" s="241" t="str">
        <f t="shared" si="29"/>
        <v>Interests &amp; Hobbies16</v>
      </c>
      <c r="F641" s="86" t="s">
        <v>1457</v>
      </c>
      <c r="G641" s="242">
        <v>0.47590049751243785</v>
      </c>
      <c r="H641" s="245">
        <v>99.831681618787997</v>
      </c>
    </row>
    <row r="642" spans="1:8">
      <c r="A642" s="86" t="str">
        <v>INTERESTS28</v>
      </c>
      <c r="B642" s="239">
        <v>641</v>
      </c>
      <c r="C642" s="86" t="s">
        <v>1426</v>
      </c>
      <c r="D642" s="241">
        <f>COUNTIF($C$1:$C642,C642)</f>
        <v>17</v>
      </c>
      <c r="E642" s="241" t="str">
        <f t="shared" si="29"/>
        <v>Interests &amp; Hobbies17</v>
      </c>
      <c r="F642" s="86" t="s">
        <v>1459</v>
      </c>
      <c r="G642" s="242">
        <v>0.40266169154228859</v>
      </c>
      <c r="H642" s="245">
        <v>110.96637753002862</v>
      </c>
    </row>
    <row r="643" spans="1:8">
      <c r="A643" s="86" t="str">
        <v>INTERESTS29</v>
      </c>
      <c r="B643" s="239">
        <v>642</v>
      </c>
      <c r="C643" s="86" t="s">
        <v>1426</v>
      </c>
      <c r="D643" s="241">
        <f>COUNTIF($C$1:$C643,C643)</f>
        <v>18</v>
      </c>
      <c r="E643" s="241" t="str">
        <f t="shared" ref="E643:E706" si="30">C643&amp;D643</f>
        <v>Interests &amp; Hobbies18</v>
      </c>
      <c r="F643" s="86" t="s">
        <v>1461</v>
      </c>
      <c r="G643" s="242">
        <v>0.42449751243781092</v>
      </c>
      <c r="H643" s="245">
        <v>100.76441861232774</v>
      </c>
    </row>
    <row r="644" spans="1:8">
      <c r="A644" s="86" t="str">
        <v>INTERESTS51</v>
      </c>
      <c r="B644" s="239">
        <v>643</v>
      </c>
      <c r="C644" s="86" t="s">
        <v>1426</v>
      </c>
      <c r="D644" s="241">
        <f>COUNTIF($C$1:$C644,C644)</f>
        <v>19</v>
      </c>
      <c r="E644" s="241" t="str">
        <f t="shared" si="30"/>
        <v>Interests &amp; Hobbies19</v>
      </c>
      <c r="F644" s="86" t="s">
        <v>1399</v>
      </c>
      <c r="G644" s="242">
        <v>0.48770149253731349</v>
      </c>
      <c r="H644" s="245">
        <v>95.411814690893578</v>
      </c>
    </row>
    <row r="645" spans="1:8">
      <c r="A645" s="86" t="str">
        <v>INTERESTS52</v>
      </c>
      <c r="B645" s="239">
        <v>644</v>
      </c>
      <c r="C645" s="86" t="s">
        <v>1426</v>
      </c>
      <c r="D645" s="241">
        <f>COUNTIF($C$1:$C645,C645)</f>
        <v>20</v>
      </c>
      <c r="E645" s="241" t="str">
        <f t="shared" si="30"/>
        <v>Interests &amp; Hobbies20</v>
      </c>
      <c r="F645" s="86" t="s">
        <v>1464</v>
      </c>
      <c r="G645" s="242">
        <v>0.19001990049751244</v>
      </c>
      <c r="H645" s="245">
        <v>108.66058673596378</v>
      </c>
    </row>
    <row r="646" spans="1:8">
      <c r="A646" s="86" t="str">
        <v>holdest6</v>
      </c>
      <c r="B646" s="239">
        <v>645</v>
      </c>
      <c r="C646" s="86" t="s">
        <v>1466</v>
      </c>
      <c r="D646" s="241">
        <f>COUNTIF($C$1:$C646,C646)</f>
        <v>1</v>
      </c>
      <c r="E646" s="241" t="str">
        <f t="shared" si="30"/>
        <v>Holiday Destination/Type1</v>
      </c>
      <c r="F646" s="86" t="s">
        <v>1467</v>
      </c>
      <c r="G646" s="242">
        <v>0.6031194029850746</v>
      </c>
      <c r="H646" s="245">
        <v>103.97204339079684</v>
      </c>
    </row>
    <row r="647" spans="1:8">
      <c r="A647" s="86" t="str">
        <v>holdest1</v>
      </c>
      <c r="B647" s="239">
        <v>646</v>
      </c>
      <c r="C647" s="86" t="s">
        <v>1466</v>
      </c>
      <c r="D647" s="241">
        <f>COUNTIF($C$1:$C647,C647)</f>
        <v>2</v>
      </c>
      <c r="E647" s="241" t="str">
        <f t="shared" si="30"/>
        <v>Holiday Destination/Type2</v>
      </c>
      <c r="F647" s="86" t="s">
        <v>1469</v>
      </c>
      <c r="G647" s="242">
        <v>4.4796019900497516E-2</v>
      </c>
      <c r="H647" s="245">
        <v>103.66233597002008</v>
      </c>
    </row>
    <row r="648" spans="1:8">
      <c r="A648" s="86" t="str">
        <v>holdest2</v>
      </c>
      <c r="B648" s="239">
        <v>647</v>
      </c>
      <c r="C648" s="86" t="s">
        <v>1466</v>
      </c>
      <c r="D648" s="241">
        <f>COUNTIF($C$1:$C648,C648)</f>
        <v>3</v>
      </c>
      <c r="E648" s="241" t="str">
        <f t="shared" si="30"/>
        <v>Holiday Destination/Type3</v>
      </c>
      <c r="F648" s="86" t="s">
        <v>1471</v>
      </c>
      <c r="G648" s="242">
        <v>0.1223681592039801</v>
      </c>
      <c r="H648" s="245">
        <v>118.52338235713395</v>
      </c>
    </row>
    <row r="649" spans="1:8">
      <c r="A649" s="86" t="str">
        <v>holdest3</v>
      </c>
      <c r="B649" s="239">
        <v>648</v>
      </c>
      <c r="C649" s="86" t="s">
        <v>1466</v>
      </c>
      <c r="D649" s="241">
        <f>COUNTIF($C$1:$C649,C649)</f>
        <v>4</v>
      </c>
      <c r="E649" s="241" t="str">
        <f t="shared" si="30"/>
        <v>Holiday Destination/Type4</v>
      </c>
      <c r="F649" s="86" t="s">
        <v>1473</v>
      </c>
      <c r="G649" s="242">
        <v>1.5572139303482588E-2</v>
      </c>
      <c r="H649" s="245">
        <v>139.41175092166128</v>
      </c>
    </row>
    <row r="650" spans="1:8">
      <c r="A650" s="86" t="str">
        <v>holdest4</v>
      </c>
      <c r="B650" s="239">
        <v>649</v>
      </c>
      <c r="C650" s="86" t="s">
        <v>1466</v>
      </c>
      <c r="D650" s="241">
        <f>COUNTIF($C$1:$C650,C650)</f>
        <v>5</v>
      </c>
      <c r="E650" s="241" t="str">
        <f t="shared" si="30"/>
        <v>Holiday Destination/Type5</v>
      </c>
      <c r="F650" s="86" t="s">
        <v>1475</v>
      </c>
      <c r="G650" s="242">
        <v>2.3268656716417917E-2</v>
      </c>
      <c r="H650" s="245">
        <v>124.92782224537014</v>
      </c>
    </row>
    <row r="651" spans="1:8">
      <c r="A651" s="86" t="str">
        <v>holdest5</v>
      </c>
      <c r="B651" s="239">
        <v>650</v>
      </c>
      <c r="C651" s="86" t="s">
        <v>1466</v>
      </c>
      <c r="D651" s="241">
        <f>COUNTIF($C$1:$C651,C651)</f>
        <v>6</v>
      </c>
      <c r="E651" s="241" t="str">
        <f t="shared" si="30"/>
        <v>Holiday Destination/Type6</v>
      </c>
      <c r="F651" s="86" t="s">
        <v>1477</v>
      </c>
      <c r="G651" s="242">
        <v>0.40788059701492535</v>
      </c>
      <c r="H651" s="245">
        <v>113.14236289554958</v>
      </c>
    </row>
    <row r="652" spans="1:8">
      <c r="A652" s="86" t="str">
        <v>holdest7</v>
      </c>
      <c r="B652" s="239">
        <v>651</v>
      </c>
      <c r="C652" s="86" t="s">
        <v>1466</v>
      </c>
      <c r="D652" s="241">
        <f>COUNTIF($C$1:$C652,C652)</f>
        <v>7</v>
      </c>
      <c r="E652" s="241" t="str">
        <f t="shared" si="30"/>
        <v>Holiday Destination/Type7</v>
      </c>
      <c r="F652" s="86" t="s">
        <v>1479</v>
      </c>
      <c r="G652" s="242">
        <v>0.24308457711442785</v>
      </c>
      <c r="H652" s="245">
        <v>109.37382841183836</v>
      </c>
    </row>
    <row r="653" spans="1:8">
      <c r="A653" s="86" t="str">
        <v>holdest8</v>
      </c>
      <c r="B653" s="239">
        <v>652</v>
      </c>
      <c r="C653" s="86" t="s">
        <v>1466</v>
      </c>
      <c r="D653" s="241">
        <f>COUNTIF($C$1:$C653,C653)</f>
        <v>8</v>
      </c>
      <c r="E653" s="241" t="str">
        <f t="shared" si="30"/>
        <v>Holiday Destination/Type8</v>
      </c>
      <c r="F653" s="86" t="s">
        <v>1481</v>
      </c>
      <c r="G653" s="242">
        <v>9.7567164179104479E-2</v>
      </c>
      <c r="H653" s="245">
        <v>130.54163621444732</v>
      </c>
    </row>
    <row r="654" spans="1:8">
      <c r="A654" s="86" t="str">
        <v>holtype1</v>
      </c>
      <c r="B654" s="239">
        <v>653</v>
      </c>
      <c r="C654" s="86" t="s">
        <v>1466</v>
      </c>
      <c r="D654" s="241">
        <f>COUNTIF($C$1:$C654,C654)</f>
        <v>9</v>
      </c>
      <c r="E654" s="241" t="str">
        <f t="shared" si="30"/>
        <v>Holiday Destination/Type9</v>
      </c>
      <c r="F654" s="86" t="s">
        <v>1483</v>
      </c>
      <c r="G654" s="242">
        <v>0.26288557213930352</v>
      </c>
      <c r="H654" s="245">
        <v>115.49651704290727</v>
      </c>
    </row>
    <row r="655" spans="1:8">
      <c r="A655" s="86" t="str">
        <v>holtype3</v>
      </c>
      <c r="B655" s="239">
        <v>654</v>
      </c>
      <c r="C655" s="86" t="s">
        <v>1466</v>
      </c>
      <c r="D655" s="241">
        <f>COUNTIF($C$1:$C655,C655)</f>
        <v>10</v>
      </c>
      <c r="E655" s="241" t="str">
        <f t="shared" si="30"/>
        <v>Holiday Destination/Type10</v>
      </c>
      <c r="F655" s="86" t="s">
        <v>1485</v>
      </c>
      <c r="G655" s="242">
        <v>3.9582089552238811E-2</v>
      </c>
      <c r="H655" s="245">
        <v>128.80767827614432</v>
      </c>
    </row>
    <row r="656" spans="1:8">
      <c r="A656" s="86" t="str">
        <v>holtype4</v>
      </c>
      <c r="B656" s="239">
        <v>655</v>
      </c>
      <c r="C656" s="86" t="s">
        <v>1466</v>
      </c>
      <c r="D656" s="241">
        <f>COUNTIF($C$1:$C656,C656)</f>
        <v>11</v>
      </c>
      <c r="E656" s="241" t="str">
        <f t="shared" si="30"/>
        <v>Holiday Destination/Type11</v>
      </c>
      <c r="F656" s="86" t="s">
        <v>1487</v>
      </c>
      <c r="G656" s="242">
        <v>0.20770149253731343</v>
      </c>
      <c r="H656" s="245">
        <v>103.05018151888719</v>
      </c>
    </row>
    <row r="657" spans="1:8">
      <c r="A657" s="86" t="str">
        <v>holtype6</v>
      </c>
      <c r="B657" s="239">
        <v>656</v>
      </c>
      <c r="C657" s="86" t="s">
        <v>1466</v>
      </c>
      <c r="D657" s="241">
        <f>COUNTIF($C$1:$C657,C657)</f>
        <v>12</v>
      </c>
      <c r="E657" s="241" t="str">
        <f t="shared" si="30"/>
        <v>Holiday Destination/Type12</v>
      </c>
      <c r="F657" s="86" t="s">
        <v>1489</v>
      </c>
      <c r="G657" s="242">
        <v>0.1856567164179104</v>
      </c>
      <c r="H657" s="245">
        <v>126.20911718756996</v>
      </c>
    </row>
    <row r="658" spans="1:8">
      <c r="A658" s="86" t="str">
        <v>car_enqc_app</v>
      </c>
      <c r="B658" s="239">
        <v>657</v>
      </c>
      <c r="C658" s="86" t="s">
        <v>1492</v>
      </c>
      <c r="D658" s="241">
        <f>COUNTIF($C$1:$C658,C658)</f>
        <v>1</v>
      </c>
      <c r="E658" s="241" t="str">
        <f t="shared" si="30"/>
        <v>Make enquiry on car dealership or manufacturer1</v>
      </c>
      <c r="F658" s="86" t="s">
        <v>1493</v>
      </c>
      <c r="G658" s="242">
        <v>0.12961691542288556</v>
      </c>
      <c r="H658" s="245">
        <v>89.714954594007423</v>
      </c>
    </row>
    <row r="659" spans="1:8">
      <c r="A659" s="86" t="str">
        <v>car_enqc_call</v>
      </c>
      <c r="B659" s="239">
        <v>658</v>
      </c>
      <c r="C659" s="86" t="s">
        <v>1492</v>
      </c>
      <c r="D659" s="241">
        <f>COUNTIF($C$1:$C659,C659)</f>
        <v>2</v>
      </c>
      <c r="E659" s="241" t="str">
        <f t="shared" si="30"/>
        <v>Make enquiry on car dealership or manufacturer2</v>
      </c>
      <c r="F659" s="86" t="s">
        <v>1495</v>
      </c>
      <c r="G659" s="242">
        <v>0.47809452736318397</v>
      </c>
      <c r="H659" s="245">
        <v>102.91820486690078</v>
      </c>
    </row>
    <row r="660" spans="1:8">
      <c r="A660" s="86" t="str">
        <v>car_enqc_email</v>
      </c>
      <c r="B660" s="239">
        <v>659</v>
      </c>
      <c r="C660" s="86" t="s">
        <v>1492</v>
      </c>
      <c r="D660" s="241">
        <f>COUNTIF($C$1:$C660,C660)</f>
        <v>3</v>
      </c>
      <c r="E660" s="241" t="str">
        <f t="shared" si="30"/>
        <v>Make enquiry on car dealership or manufacturer3</v>
      </c>
      <c r="F660" s="86" t="s">
        <v>1050</v>
      </c>
      <c r="G660" s="242">
        <v>0.32394029850746275</v>
      </c>
      <c r="H660" s="245">
        <v>99.28216960040109</v>
      </c>
    </row>
    <row r="661" spans="1:8">
      <c r="A661" s="86" t="str">
        <v>car_enqc_f2f</v>
      </c>
      <c r="B661" s="239">
        <v>660</v>
      </c>
      <c r="C661" s="86" t="s">
        <v>1492</v>
      </c>
      <c r="D661" s="241">
        <f>COUNTIF($C$1:$C661,C661)</f>
        <v>4</v>
      </c>
      <c r="E661" s="241" t="str">
        <f t="shared" si="30"/>
        <v>Make enquiry on car dealership or manufacturer4</v>
      </c>
      <c r="F661" s="86" t="s">
        <v>1498</v>
      </c>
      <c r="G661" s="242">
        <v>0.52281094527363192</v>
      </c>
      <c r="H661" s="245">
        <v>100.32404401401031</v>
      </c>
    </row>
    <row r="662" spans="1:8">
      <c r="A662" s="86" t="str">
        <v>car_enqc_mail</v>
      </c>
      <c r="B662" s="239">
        <v>661</v>
      </c>
      <c r="C662" s="86" t="s">
        <v>1492</v>
      </c>
      <c r="D662" s="241">
        <f>COUNTIF($C$1:$C662,C662)</f>
        <v>5</v>
      </c>
      <c r="E662" s="241" t="str">
        <f t="shared" si="30"/>
        <v>Make enquiry on car dealership or manufacturer5</v>
      </c>
      <c r="F662" s="86" t="s">
        <v>1500</v>
      </c>
      <c r="G662" s="242">
        <v>0.11621393034825872</v>
      </c>
      <c r="H662" s="245">
        <v>97.049993528332251</v>
      </c>
    </row>
    <row r="663" spans="1:8">
      <c r="A663" s="86" t="str">
        <v>car_enqc_txt</v>
      </c>
      <c r="B663" s="239">
        <v>662</v>
      </c>
      <c r="C663" s="86" t="s">
        <v>1492</v>
      </c>
      <c r="D663" s="241">
        <f>COUNTIF($C$1:$C663,C663)</f>
        <v>6</v>
      </c>
      <c r="E663" s="241" t="str">
        <f t="shared" si="30"/>
        <v>Make enquiry on car dealership or manufacturer6</v>
      </c>
      <c r="F663" s="86" t="s">
        <v>1502</v>
      </c>
      <c r="G663" s="242">
        <v>7.2019900497512432E-2</v>
      </c>
      <c r="H663" s="245">
        <v>79.832757496837786</v>
      </c>
    </row>
    <row r="664" spans="1:8">
      <c r="A664" s="86" t="str">
        <v>car_enqc_web</v>
      </c>
      <c r="B664" s="239">
        <v>663</v>
      </c>
      <c r="C664" s="86" t="s">
        <v>1492</v>
      </c>
      <c r="D664" s="241">
        <f>COUNTIF($C$1:$C664,C664)</f>
        <v>7</v>
      </c>
      <c r="E664" s="241" t="str">
        <f t="shared" si="30"/>
        <v>Make enquiry on car dealership or manufacturer7</v>
      </c>
      <c r="F664" s="86" t="s">
        <v>1504</v>
      </c>
      <c r="G664" s="242">
        <v>0.23670149253731343</v>
      </c>
      <c r="H664" s="245">
        <v>99.473988535522423</v>
      </c>
    </row>
    <row r="665" spans="1:8">
      <c r="A665" s="86" t="str">
        <v>car_sub_app</v>
      </c>
      <c r="B665" s="239">
        <v>664</v>
      </c>
      <c r="C665" s="86" t="s">
        <v>1506</v>
      </c>
      <c r="D665" s="241">
        <f>COUNTIF($C$1:$C665,C665)</f>
        <v>1</v>
      </c>
      <c r="E665" s="241" t="str">
        <f t="shared" si="30"/>
        <v>Submit info to cars dealership or manufacturer1</v>
      </c>
      <c r="F665" s="86" t="s">
        <v>1493</v>
      </c>
      <c r="G665" s="242">
        <v>0.13651741293532338</v>
      </c>
      <c r="H665" s="245">
        <v>81.831980711301455</v>
      </c>
    </row>
    <row r="666" spans="1:8">
      <c r="A666" s="86" t="str">
        <v>car_sub_call</v>
      </c>
      <c r="B666" s="239">
        <v>665</v>
      </c>
      <c r="C666" s="86" t="s">
        <v>1506</v>
      </c>
      <c r="D666" s="241">
        <f>COUNTIF($C$1:$C666,C666)</f>
        <v>2</v>
      </c>
      <c r="E666" s="241" t="str">
        <f t="shared" si="30"/>
        <v>Submit info to cars dealership or manufacturer2</v>
      </c>
      <c r="F666" s="86" t="s">
        <v>1495</v>
      </c>
      <c r="G666" s="242">
        <v>0.42458706467661689</v>
      </c>
      <c r="H666" s="245">
        <v>100.0158266104588</v>
      </c>
    </row>
    <row r="667" spans="1:8">
      <c r="A667" s="86" t="str">
        <v>car_sub_email</v>
      </c>
      <c r="B667" s="239">
        <v>666</v>
      </c>
      <c r="C667" s="86" t="s">
        <v>1506</v>
      </c>
      <c r="D667" s="241">
        <f>COUNTIF($C$1:$C667,C667)</f>
        <v>3</v>
      </c>
      <c r="E667" s="241" t="str">
        <f t="shared" si="30"/>
        <v>Submit info to cars dealership or manufacturer3</v>
      </c>
      <c r="F667" s="86" t="s">
        <v>1050</v>
      </c>
      <c r="G667" s="242">
        <v>0.29877611940298504</v>
      </c>
      <c r="H667" s="245">
        <v>99.694831996130432</v>
      </c>
    </row>
    <row r="668" spans="1:8">
      <c r="A668" s="86" t="str">
        <v>car_sub_f2f</v>
      </c>
      <c r="B668" s="239">
        <v>667</v>
      </c>
      <c r="C668" s="86" t="s">
        <v>1506</v>
      </c>
      <c r="D668" s="241">
        <f>COUNTIF($C$1:$C668,C668)</f>
        <v>4</v>
      </c>
      <c r="E668" s="241" t="str">
        <f t="shared" si="30"/>
        <v>Submit info to cars dealership or manufacturer4</v>
      </c>
      <c r="F668" s="86" t="s">
        <v>1498</v>
      </c>
      <c r="G668" s="242">
        <v>0.49325870646766168</v>
      </c>
      <c r="H668" s="245">
        <v>99.257637807083583</v>
      </c>
    </row>
    <row r="669" spans="1:8">
      <c r="A669" s="86" t="str">
        <v>car_sub_mail</v>
      </c>
      <c r="B669" s="239">
        <v>668</v>
      </c>
      <c r="C669" s="86" t="s">
        <v>1506</v>
      </c>
      <c r="D669" s="241">
        <f>COUNTIF($C$1:$C669,C669)</f>
        <v>5</v>
      </c>
      <c r="E669" s="241" t="str">
        <f t="shared" si="30"/>
        <v>Submit info to cars dealership or manufacturer5</v>
      </c>
      <c r="F669" s="86" t="s">
        <v>1500</v>
      </c>
      <c r="G669" s="242">
        <v>8.3865671641791054E-2</v>
      </c>
      <c r="H669" s="245">
        <v>95.010058054293651</v>
      </c>
    </row>
    <row r="670" spans="1:8">
      <c r="A670" s="86" t="str">
        <v>car_sub_txt</v>
      </c>
      <c r="B670" s="239">
        <v>669</v>
      </c>
      <c r="C670" s="86" t="s">
        <v>1506</v>
      </c>
      <c r="D670" s="241">
        <f>COUNTIF($C$1:$C670,C670)</f>
        <v>6</v>
      </c>
      <c r="E670" s="241" t="str">
        <f t="shared" si="30"/>
        <v>Submit info to cars dealership or manufacturer6</v>
      </c>
      <c r="F670" s="86" t="s">
        <v>1502</v>
      </c>
      <c r="G670" s="242">
        <v>9.1293532338308461E-2</v>
      </c>
      <c r="H670" s="245">
        <v>87.072209867177364</v>
      </c>
    </row>
    <row r="671" spans="1:8">
      <c r="A671" s="86" t="str">
        <v>car_sub_web</v>
      </c>
      <c r="B671" s="239">
        <v>670</v>
      </c>
      <c r="C671" s="86" t="s">
        <v>1506</v>
      </c>
      <c r="D671" s="241">
        <f>COUNTIF($C$1:$C671,C671)</f>
        <v>7</v>
      </c>
      <c r="E671" s="241" t="str">
        <f t="shared" si="30"/>
        <v>Submit info to cars dealership or manufacturer7</v>
      </c>
      <c r="F671" s="86" t="s">
        <v>1504</v>
      </c>
      <c r="G671" s="242">
        <v>0.29605970149253735</v>
      </c>
      <c r="H671" s="245">
        <v>96.089380066725539</v>
      </c>
    </row>
    <row r="672" spans="1:8">
      <c r="A672" s="86" t="str">
        <v>car_mark_app</v>
      </c>
      <c r="B672" s="239">
        <v>671</v>
      </c>
      <c r="C672" s="86" t="s">
        <v>1514</v>
      </c>
      <c r="D672" s="241">
        <f>COUNTIF($C$1:$C672,C672)</f>
        <v>1</v>
      </c>
      <c r="E672" s="241" t="str">
        <f t="shared" si="30"/>
        <v>Get info/marketing from car dealership or manufacturer1</v>
      </c>
      <c r="F672" s="86" t="s">
        <v>1493</v>
      </c>
      <c r="G672" s="242">
        <v>0.12000497512437812</v>
      </c>
      <c r="H672" s="245">
        <v>86.465170275340114</v>
      </c>
    </row>
    <row r="673" spans="1:8">
      <c r="A673" s="86" t="str">
        <v>car_mark_call</v>
      </c>
      <c r="B673" s="239">
        <v>672</v>
      </c>
      <c r="C673" s="86" t="s">
        <v>1514</v>
      </c>
      <c r="D673" s="241">
        <f>COUNTIF($C$1:$C673,C673)</f>
        <v>2</v>
      </c>
      <c r="E673" s="241" t="str">
        <f t="shared" si="30"/>
        <v>Get info/marketing from car dealership or manufacturer2</v>
      </c>
      <c r="F673" s="86" t="s">
        <v>1495</v>
      </c>
      <c r="G673" s="242">
        <v>0.22782587064676615</v>
      </c>
      <c r="H673" s="245">
        <v>98.527136603702772</v>
      </c>
    </row>
    <row r="674" spans="1:8">
      <c r="A674" s="86" t="str">
        <v>car_mark_email</v>
      </c>
      <c r="B674" s="239">
        <v>673</v>
      </c>
      <c r="C674" s="86" t="s">
        <v>1514</v>
      </c>
      <c r="D674" s="241">
        <f>COUNTIF($C$1:$C674,C674)</f>
        <v>3</v>
      </c>
      <c r="E674" s="241" t="str">
        <f t="shared" si="30"/>
        <v>Get info/marketing from car dealership or manufacturer3</v>
      </c>
      <c r="F674" s="86" t="s">
        <v>1050</v>
      </c>
      <c r="G674" s="242">
        <v>0.23269154228855721</v>
      </c>
      <c r="H674" s="245">
        <v>95.460308709571379</v>
      </c>
    </row>
    <row r="675" spans="1:8">
      <c r="A675" s="86" t="str">
        <v>car_mark_f2f</v>
      </c>
      <c r="B675" s="239">
        <v>674</v>
      </c>
      <c r="C675" s="86" t="s">
        <v>1514</v>
      </c>
      <c r="D675" s="241">
        <f>COUNTIF($C$1:$C675,C675)</f>
        <v>4</v>
      </c>
      <c r="E675" s="241" t="str">
        <f t="shared" si="30"/>
        <v>Get info/marketing from car dealership or manufacturer4</v>
      </c>
      <c r="F675" s="86" t="s">
        <v>1498</v>
      </c>
      <c r="G675" s="242">
        <v>0.47713432835820901</v>
      </c>
      <c r="H675" s="245">
        <v>97.448956275756444</v>
      </c>
    </row>
    <row r="676" spans="1:8">
      <c r="A676" s="86" t="str">
        <v>car_mark_mail</v>
      </c>
      <c r="B676" s="239">
        <v>675</v>
      </c>
      <c r="C676" s="86" t="s">
        <v>1514</v>
      </c>
      <c r="D676" s="241">
        <f>COUNTIF($C$1:$C676,C676)</f>
        <v>5</v>
      </c>
      <c r="E676" s="241" t="str">
        <f t="shared" si="30"/>
        <v>Get info/marketing from car dealership or manufacturer5</v>
      </c>
      <c r="F676" s="86" t="s">
        <v>1500</v>
      </c>
      <c r="G676" s="242">
        <v>0.15535820895522387</v>
      </c>
      <c r="H676" s="245">
        <v>101.81281763080476</v>
      </c>
    </row>
    <row r="677" spans="1:8">
      <c r="A677" s="86" t="str">
        <v>car_mark_txt</v>
      </c>
      <c r="B677" s="239">
        <v>676</v>
      </c>
      <c r="C677" s="86" t="s">
        <v>1514</v>
      </c>
      <c r="D677" s="241">
        <f>COUNTIF($C$1:$C677,C677)</f>
        <v>6</v>
      </c>
      <c r="E677" s="241" t="str">
        <f t="shared" si="30"/>
        <v>Get info/marketing from car dealership or manufacturer6</v>
      </c>
      <c r="F677" s="86" t="s">
        <v>1502</v>
      </c>
      <c r="G677" s="242">
        <v>9.5174129353233841E-2</v>
      </c>
      <c r="H677" s="245">
        <v>94.951432263960513</v>
      </c>
    </row>
    <row r="678" spans="1:8">
      <c r="A678" s="86" t="str">
        <v>car_mark_web</v>
      </c>
      <c r="B678" s="239">
        <v>677</v>
      </c>
      <c r="C678" s="86" t="s">
        <v>1514</v>
      </c>
      <c r="D678" s="241">
        <f>COUNTIF($C$1:$C678,C678)</f>
        <v>7</v>
      </c>
      <c r="E678" s="241" t="str">
        <f t="shared" si="30"/>
        <v>Get info/marketing from car dealership or manufacturer7</v>
      </c>
      <c r="F678" s="86" t="s">
        <v>1504</v>
      </c>
      <c r="G678" s="242">
        <v>0.30982089552238801</v>
      </c>
      <c r="H678" s="245">
        <v>100.11492876591812</v>
      </c>
    </row>
    <row r="679" spans="1:8">
      <c r="A679" s="86" t="str">
        <v>car_res_app</v>
      </c>
      <c r="B679" s="239">
        <v>678</v>
      </c>
      <c r="C679" s="86" t="s">
        <v>1522</v>
      </c>
      <c r="D679" s="241">
        <f>COUNTIF($C$1:$C679,C679)</f>
        <v>1</v>
      </c>
      <c r="E679" s="241" t="str">
        <f t="shared" si="30"/>
        <v>Research car dealership or manufacturer1</v>
      </c>
      <c r="F679" s="86" t="s">
        <v>1493</v>
      </c>
      <c r="G679" s="242">
        <v>0.11581094527363184</v>
      </c>
      <c r="H679" s="245">
        <v>89.937435497781166</v>
      </c>
    </row>
    <row r="680" spans="1:8">
      <c r="A680" s="86" t="str">
        <v>car_res_call</v>
      </c>
      <c r="B680" s="239">
        <v>679</v>
      </c>
      <c r="C680" s="86" t="s">
        <v>1522</v>
      </c>
      <c r="D680" s="241">
        <f>COUNTIF($C$1:$C680,C680)</f>
        <v>2</v>
      </c>
      <c r="E680" s="241" t="str">
        <f t="shared" si="30"/>
        <v>Research car dealership or manufacturer2</v>
      </c>
      <c r="F680" s="86" t="s">
        <v>1495</v>
      </c>
      <c r="G680" s="242">
        <v>0.20612437810945272</v>
      </c>
      <c r="H680" s="245">
        <v>94.99659069278546</v>
      </c>
    </row>
    <row r="681" spans="1:8">
      <c r="A681" s="86" t="str">
        <v>car_res_email</v>
      </c>
      <c r="B681" s="239">
        <v>680</v>
      </c>
      <c r="C681" s="86" t="s">
        <v>1522</v>
      </c>
      <c r="D681" s="241">
        <f>COUNTIF($C$1:$C681,C681)</f>
        <v>3</v>
      </c>
      <c r="E681" s="241" t="str">
        <f t="shared" si="30"/>
        <v>Research car dealership or manufacturer3</v>
      </c>
      <c r="F681" s="86" t="s">
        <v>1050</v>
      </c>
      <c r="G681" s="242">
        <v>0.17139303482587065</v>
      </c>
      <c r="H681" s="245">
        <v>97.118174309215163</v>
      </c>
    </row>
    <row r="682" spans="1:8">
      <c r="A682" s="86" t="str">
        <v>car_res_f2f</v>
      </c>
      <c r="B682" s="239">
        <v>681</v>
      </c>
      <c r="C682" s="86" t="s">
        <v>1522</v>
      </c>
      <c r="D682" s="241">
        <f>COUNTIF($C$1:$C682,C682)</f>
        <v>4</v>
      </c>
      <c r="E682" s="241" t="str">
        <f t="shared" si="30"/>
        <v>Research car dealership or manufacturer4</v>
      </c>
      <c r="F682" s="86" t="s">
        <v>1498</v>
      </c>
      <c r="G682" s="242">
        <v>0.67631840796019904</v>
      </c>
      <c r="H682" s="245">
        <v>100.18992791105892</v>
      </c>
    </row>
    <row r="683" spans="1:8">
      <c r="A683" s="86" t="str">
        <v>car_res_mail</v>
      </c>
      <c r="B683" s="239">
        <v>682</v>
      </c>
      <c r="C683" s="86" t="s">
        <v>1522</v>
      </c>
      <c r="D683" s="241">
        <f>COUNTIF($C$1:$C683,C683)</f>
        <v>5</v>
      </c>
      <c r="E683" s="241" t="str">
        <f t="shared" si="30"/>
        <v>Research car dealership or manufacturer5</v>
      </c>
      <c r="F683" s="86" t="s">
        <v>1500</v>
      </c>
      <c r="G683" s="242">
        <v>7.3402985074626878E-2</v>
      </c>
      <c r="H683" s="245">
        <v>87.136376142946105</v>
      </c>
    </row>
    <row r="684" spans="1:8">
      <c r="A684" s="86" t="str">
        <v>car_res_txt</v>
      </c>
      <c r="B684" s="239">
        <v>683</v>
      </c>
      <c r="C684" s="86" t="s">
        <v>1522</v>
      </c>
      <c r="D684" s="241">
        <f>COUNTIF($C$1:$C684,C684)</f>
        <v>6</v>
      </c>
      <c r="E684" s="241" t="str">
        <f t="shared" si="30"/>
        <v>Research car dealership or manufacturer6</v>
      </c>
      <c r="F684" s="86" t="s">
        <v>1502</v>
      </c>
      <c r="G684" s="242">
        <v>4.4940298507462693E-2</v>
      </c>
      <c r="H684" s="245">
        <v>71.164985708109768</v>
      </c>
    </row>
    <row r="685" spans="1:8">
      <c r="A685" s="86" t="str">
        <v>car_res_web</v>
      </c>
      <c r="B685" s="239">
        <v>684</v>
      </c>
      <c r="C685" s="86" t="s">
        <v>1522</v>
      </c>
      <c r="D685" s="241">
        <f>COUNTIF($C$1:$C685,C685)</f>
        <v>7</v>
      </c>
      <c r="E685" s="241" t="str">
        <f t="shared" si="30"/>
        <v>Research car dealership or manufacturer7</v>
      </c>
      <c r="F685" s="86" t="s">
        <v>1504</v>
      </c>
      <c r="G685" s="242">
        <v>0.38792039800995032</v>
      </c>
      <c r="H685" s="245">
        <v>100.89809069662084</v>
      </c>
    </row>
    <row r="686" spans="1:8">
      <c r="A686" s="86" t="str">
        <v>hlh_enqc_app</v>
      </c>
      <c r="B686" s="239">
        <v>685</v>
      </c>
      <c r="C686" s="86" t="s">
        <v>1530</v>
      </c>
      <c r="D686" s="241">
        <f>COUNTIF($C$1:$C686,C686)</f>
        <v>1</v>
      </c>
      <c r="E686" s="241" t="str">
        <f t="shared" si="30"/>
        <v>Make enquiry on local health services1</v>
      </c>
      <c r="F686" s="86" t="s">
        <v>1493</v>
      </c>
      <c r="G686" s="242">
        <v>0.11378109452736319</v>
      </c>
      <c r="H686" s="245">
        <v>92.685516013934318</v>
      </c>
    </row>
    <row r="687" spans="1:8">
      <c r="A687" s="86" t="str">
        <v>hlh_enqc_call</v>
      </c>
      <c r="B687" s="239">
        <v>686</v>
      </c>
      <c r="C687" s="86" t="s">
        <v>1530</v>
      </c>
      <c r="D687" s="241">
        <f>COUNTIF($C$1:$C687,C687)</f>
        <v>2</v>
      </c>
      <c r="E687" s="241" t="str">
        <f t="shared" si="30"/>
        <v>Make enquiry on local health services2</v>
      </c>
      <c r="F687" s="86" t="s">
        <v>1495</v>
      </c>
      <c r="G687" s="242">
        <v>0.41148258706467661</v>
      </c>
      <c r="H687" s="245">
        <v>103.2037254178793</v>
      </c>
    </row>
    <row r="688" spans="1:8">
      <c r="A688" s="86" t="str">
        <v>hlh_enqc_email</v>
      </c>
      <c r="B688" s="239">
        <v>687</v>
      </c>
      <c r="C688" s="86" t="s">
        <v>1530</v>
      </c>
      <c r="D688" s="241">
        <f>COUNTIF($C$1:$C688,C688)</f>
        <v>3</v>
      </c>
      <c r="E688" s="241" t="str">
        <f t="shared" si="30"/>
        <v>Make enquiry on local health services3</v>
      </c>
      <c r="F688" s="86" t="s">
        <v>1050</v>
      </c>
      <c r="G688" s="242">
        <v>0.31664676616915421</v>
      </c>
      <c r="H688" s="245">
        <v>101.04336605399395</v>
      </c>
    </row>
    <row r="689" spans="1:8">
      <c r="A689" s="86" t="str">
        <v>hlh_enqc_f2f</v>
      </c>
      <c r="B689" s="239">
        <v>688</v>
      </c>
      <c r="C689" s="86" t="s">
        <v>1530</v>
      </c>
      <c r="D689" s="241">
        <f>COUNTIF($C$1:$C689,C689)</f>
        <v>4</v>
      </c>
      <c r="E689" s="241" t="str">
        <f t="shared" si="30"/>
        <v>Make enquiry on local health services4</v>
      </c>
      <c r="F689" s="86" t="s">
        <v>1498</v>
      </c>
      <c r="G689" s="242">
        <v>0.31809950248756219</v>
      </c>
      <c r="H689" s="245">
        <v>96.059063302300487</v>
      </c>
    </row>
    <row r="690" spans="1:8">
      <c r="A690" s="86" t="str">
        <v>hlh_enqc_mail</v>
      </c>
      <c r="B690" s="239">
        <v>689</v>
      </c>
      <c r="C690" s="86" t="s">
        <v>1530</v>
      </c>
      <c r="D690" s="241">
        <f>COUNTIF($C$1:$C690,C690)</f>
        <v>5</v>
      </c>
      <c r="E690" s="241" t="str">
        <f t="shared" si="30"/>
        <v>Make enquiry on local health services5</v>
      </c>
      <c r="F690" s="86" t="s">
        <v>1500</v>
      </c>
      <c r="G690" s="242">
        <v>0.12645771144278606</v>
      </c>
      <c r="H690" s="245">
        <v>100.9429396229701</v>
      </c>
    </row>
    <row r="691" spans="1:8">
      <c r="A691" s="86" t="str">
        <v>hlh_enqc_txt</v>
      </c>
      <c r="B691" s="239">
        <v>690</v>
      </c>
      <c r="C691" s="86" t="s">
        <v>1530</v>
      </c>
      <c r="D691" s="241">
        <f>COUNTIF($C$1:$C691,C691)</f>
        <v>6</v>
      </c>
      <c r="E691" s="241" t="str">
        <f t="shared" si="30"/>
        <v>Make enquiry on local health services6</v>
      </c>
      <c r="F691" s="86" t="s">
        <v>1502</v>
      </c>
      <c r="G691" s="242">
        <v>9.0562189054726377E-2</v>
      </c>
      <c r="H691" s="245">
        <v>101.31948178836761</v>
      </c>
    </row>
    <row r="692" spans="1:8">
      <c r="A692" s="86" t="str">
        <v>hlh_enqc_web</v>
      </c>
      <c r="B692" s="239">
        <v>691</v>
      </c>
      <c r="C692" s="86" t="s">
        <v>1530</v>
      </c>
      <c r="D692" s="241">
        <f>COUNTIF($C$1:$C692,C692)</f>
        <v>7</v>
      </c>
      <c r="E692" s="241" t="str">
        <f t="shared" si="30"/>
        <v>Make enquiry on local health services7</v>
      </c>
      <c r="F692" s="86" t="s">
        <v>1504</v>
      </c>
      <c r="G692" s="242">
        <v>0.22480099502487563</v>
      </c>
      <c r="H692" s="245">
        <v>101.32182863204488</v>
      </c>
    </row>
    <row r="693" spans="1:8">
      <c r="A693" s="86" t="str">
        <v>hlh_sub_app</v>
      </c>
      <c r="B693" s="239">
        <v>692</v>
      </c>
      <c r="C693" s="86" t="s">
        <v>1538</v>
      </c>
      <c r="D693" s="241">
        <f>COUNTIF($C$1:$C693,C693)</f>
        <v>1</v>
      </c>
      <c r="E693" s="241" t="str">
        <f t="shared" si="30"/>
        <v>Submit info to local health services1</v>
      </c>
      <c r="F693" s="86" t="s">
        <v>1493</v>
      </c>
      <c r="G693" s="242">
        <v>0.14994029850746268</v>
      </c>
      <c r="H693" s="245">
        <v>90.81424077904208</v>
      </c>
    </row>
    <row r="694" spans="1:8">
      <c r="A694" s="86" t="str">
        <v>hlh_sub_call</v>
      </c>
      <c r="B694" s="239">
        <v>693</v>
      </c>
      <c r="C694" s="86" t="s">
        <v>1538</v>
      </c>
      <c r="D694" s="241">
        <f>COUNTIF($C$1:$C694,C694)</f>
        <v>2</v>
      </c>
      <c r="E694" s="241" t="str">
        <f t="shared" si="30"/>
        <v>Submit info to local health services2</v>
      </c>
      <c r="F694" s="86" t="s">
        <v>1495</v>
      </c>
      <c r="G694" s="242">
        <v>0.39384079601990046</v>
      </c>
      <c r="H694" s="245">
        <v>103.04196961877051</v>
      </c>
    </row>
    <row r="695" spans="1:8">
      <c r="A695" s="86" t="str">
        <v>hlh_sub_email</v>
      </c>
      <c r="B695" s="239">
        <v>694</v>
      </c>
      <c r="C695" s="86" t="s">
        <v>1538</v>
      </c>
      <c r="D695" s="241">
        <f>COUNTIF($C$1:$C695,C695)</f>
        <v>3</v>
      </c>
      <c r="E695" s="241" t="str">
        <f t="shared" si="30"/>
        <v>Submit info to local health services3</v>
      </c>
      <c r="F695" s="86" t="s">
        <v>1050</v>
      </c>
      <c r="G695" s="242">
        <v>0.27763184079601994</v>
      </c>
      <c r="H695" s="245">
        <v>100.31341184374594</v>
      </c>
    </row>
    <row r="696" spans="1:8">
      <c r="A696" s="86" t="str">
        <v>hlh_sub_f2f</v>
      </c>
      <c r="B696" s="239">
        <v>695</v>
      </c>
      <c r="C696" s="86" t="s">
        <v>1538</v>
      </c>
      <c r="D696" s="241">
        <f>COUNTIF($C$1:$C696,C696)</f>
        <v>4</v>
      </c>
      <c r="E696" s="241" t="str">
        <f t="shared" si="30"/>
        <v>Submit info to local health services4</v>
      </c>
      <c r="F696" s="86" t="s">
        <v>1498</v>
      </c>
      <c r="G696" s="242">
        <v>0.38827363184079605</v>
      </c>
      <c r="H696" s="245">
        <v>96.353001099147988</v>
      </c>
    </row>
    <row r="697" spans="1:8">
      <c r="A697" s="86" t="str">
        <v>hlh_sub_mail</v>
      </c>
      <c r="B697" s="239">
        <v>696</v>
      </c>
      <c r="C697" s="86" t="s">
        <v>1538</v>
      </c>
      <c r="D697" s="241">
        <f>COUNTIF($C$1:$C697,C697)</f>
        <v>5</v>
      </c>
      <c r="E697" s="241" t="str">
        <f t="shared" si="30"/>
        <v>Submit info to local health services5</v>
      </c>
      <c r="F697" s="86" t="s">
        <v>1500</v>
      </c>
      <c r="G697" s="242">
        <v>0.12043781094527363</v>
      </c>
      <c r="H697" s="245">
        <v>100.78648612598833</v>
      </c>
    </row>
    <row r="698" spans="1:8">
      <c r="A698" s="86" t="str">
        <v>hlh_sub_txt</v>
      </c>
      <c r="B698" s="239">
        <v>697</v>
      </c>
      <c r="C698" s="86" t="s">
        <v>1538</v>
      </c>
      <c r="D698" s="241">
        <f>COUNTIF($C$1:$C698,C698)</f>
        <v>6</v>
      </c>
      <c r="E698" s="241" t="str">
        <f t="shared" si="30"/>
        <v>Submit info to local health services6</v>
      </c>
      <c r="F698" s="86" t="s">
        <v>1502</v>
      </c>
      <c r="G698" s="242">
        <v>9.7104477611940326E-2</v>
      </c>
      <c r="H698" s="245">
        <v>92.388918330535347</v>
      </c>
    </row>
    <row r="699" spans="1:8">
      <c r="A699" s="86" t="str">
        <v>hlh_sub_web</v>
      </c>
      <c r="B699" s="239">
        <v>698</v>
      </c>
      <c r="C699" s="86" t="s">
        <v>1538</v>
      </c>
      <c r="D699" s="241">
        <f>COUNTIF($C$1:$C699,C699)</f>
        <v>7</v>
      </c>
      <c r="E699" s="241" t="str">
        <f t="shared" si="30"/>
        <v>Submit info to local health services7</v>
      </c>
      <c r="F699" s="86" t="s">
        <v>1504</v>
      </c>
      <c r="G699" s="242">
        <v>0.2758656716417911</v>
      </c>
      <c r="H699" s="245">
        <v>102.97397909730523</v>
      </c>
    </row>
    <row r="700" spans="1:8">
      <c r="A700" s="86" t="str">
        <v>hlh_mark_app</v>
      </c>
      <c r="B700" s="239">
        <v>699</v>
      </c>
      <c r="C700" s="86" t="s">
        <v>1546</v>
      </c>
      <c r="D700" s="241">
        <f>COUNTIF($C$1:$C700,C700)</f>
        <v>1</v>
      </c>
      <c r="E700" s="241" t="str">
        <f t="shared" si="30"/>
        <v>Get info/marketing on local health services1</v>
      </c>
      <c r="F700" s="86" t="s">
        <v>1493</v>
      </c>
      <c r="G700" s="242">
        <v>0.11964179104477612</v>
      </c>
      <c r="H700" s="245">
        <v>87.812016981294263</v>
      </c>
    </row>
    <row r="701" spans="1:8">
      <c r="A701" s="86" t="str">
        <v>hlh_mark_call</v>
      </c>
      <c r="B701" s="239">
        <v>700</v>
      </c>
      <c r="C701" s="86" t="s">
        <v>1546</v>
      </c>
      <c r="D701" s="241">
        <f>COUNTIF($C$1:$C701,C701)</f>
        <v>2</v>
      </c>
      <c r="E701" s="241" t="str">
        <f t="shared" si="30"/>
        <v>Get info/marketing on local health services2</v>
      </c>
      <c r="F701" s="86" t="s">
        <v>1495</v>
      </c>
      <c r="G701" s="242">
        <v>0.2527313432835821</v>
      </c>
      <c r="H701" s="245">
        <v>97.573928917153339</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v>
      </c>
      <c r="H702" s="245">
        <v>99.999999999999972</v>
      </c>
    </row>
    <row r="703" spans="1:8">
      <c r="A703" s="86" t="str">
        <v>hlh_mark_f2f</v>
      </c>
      <c r="B703" s="239">
        <v>702</v>
      </c>
      <c r="C703" s="86" t="s">
        <v>1546</v>
      </c>
      <c r="D703" s="241">
        <f>COUNTIF($C$1:$C703,C703)</f>
        <v>4</v>
      </c>
      <c r="E703" s="241" t="str">
        <f t="shared" si="30"/>
        <v>Get info/marketing on local health services4</v>
      </c>
      <c r="F703" s="86" t="s">
        <v>1498</v>
      </c>
      <c r="G703" s="242">
        <v>0.24437313432835822</v>
      </c>
      <c r="H703" s="245">
        <v>93.018802541464268</v>
      </c>
    </row>
    <row r="704" spans="1:8">
      <c r="A704" s="86" t="str">
        <v>hlh_mark_mail</v>
      </c>
      <c r="B704" s="239">
        <v>703</v>
      </c>
      <c r="C704" s="86" t="s">
        <v>1546</v>
      </c>
      <c r="D704" s="241">
        <f>COUNTIF($C$1:$C704,C704)</f>
        <v>5</v>
      </c>
      <c r="E704" s="241" t="str">
        <f t="shared" si="30"/>
        <v>Get info/marketing on local health services5</v>
      </c>
      <c r="F704" s="86" t="s">
        <v>1500</v>
      </c>
      <c r="G704" s="242">
        <v>0.16014427860696515</v>
      </c>
      <c r="H704" s="245">
        <v>89.418229170797687</v>
      </c>
    </row>
    <row r="705" spans="1:8">
      <c r="A705" s="86" t="str">
        <v>hlh_mark_txt</v>
      </c>
      <c r="B705" s="239">
        <v>704</v>
      </c>
      <c r="C705" s="86" t="s">
        <v>1546</v>
      </c>
      <c r="D705" s="241">
        <f>COUNTIF($C$1:$C705,C705)</f>
        <v>6</v>
      </c>
      <c r="E705" s="241" t="str">
        <f t="shared" si="30"/>
        <v>Get info/marketing on local health services6</v>
      </c>
      <c r="F705" s="86" t="s">
        <v>1502</v>
      </c>
      <c r="G705" s="242">
        <v>0.13723383084577115</v>
      </c>
      <c r="H705" s="245">
        <v>98.796176910429452</v>
      </c>
    </row>
    <row r="706" spans="1:8">
      <c r="A706" s="86" t="str">
        <v>hlh_mark_web</v>
      </c>
      <c r="B706" s="239">
        <v>705</v>
      </c>
      <c r="C706" s="86" t="s">
        <v>1546</v>
      </c>
      <c r="D706" s="241">
        <f>COUNTIF($C$1:$C706,C706)</f>
        <v>7</v>
      </c>
      <c r="E706" s="241" t="str">
        <f t="shared" si="30"/>
        <v>Get info/marketing on local health services7</v>
      </c>
      <c r="F706" s="86" t="s">
        <v>1504</v>
      </c>
      <c r="G706" s="242">
        <v>0.27129353233830844</v>
      </c>
      <c r="H706" s="245">
        <v>103.6757927343448</v>
      </c>
    </row>
    <row r="707" spans="1:8">
      <c r="A707" s="86" t="str">
        <v>hlh_res_app</v>
      </c>
      <c r="B707" s="239">
        <v>706</v>
      </c>
      <c r="C707" s="86" t="s">
        <v>1554</v>
      </c>
      <c r="D707" s="241">
        <f>COUNTIF($C$1:$C707,C707)</f>
        <v>1</v>
      </c>
      <c r="E707" s="241" t="str">
        <f t="shared" ref="E707:E770" si="31">C707&amp;D707</f>
        <v>Research local health services1</v>
      </c>
      <c r="F707" s="86" t="s">
        <v>1493</v>
      </c>
      <c r="G707" s="242">
        <v>0.10129850746268655</v>
      </c>
      <c r="H707" s="245">
        <v>77.720099622222278</v>
      </c>
    </row>
    <row r="708" spans="1:8">
      <c r="A708" s="86" t="str">
        <v>hlh_res_call</v>
      </c>
      <c r="B708" s="239">
        <v>707</v>
      </c>
      <c r="C708" s="86" t="s">
        <v>1554</v>
      </c>
      <c r="D708" s="241">
        <f>COUNTIF($C$1:$C708,C708)</f>
        <v>2</v>
      </c>
      <c r="E708" s="241" t="str">
        <f t="shared" si="31"/>
        <v>Research local health services2</v>
      </c>
      <c r="F708" s="86" t="s">
        <v>1495</v>
      </c>
      <c r="G708" s="242">
        <v>0.32461691542288551</v>
      </c>
      <c r="H708" s="245">
        <v>100.60484873213846</v>
      </c>
    </row>
    <row r="709" spans="1:8">
      <c r="A709" s="86" t="str">
        <v>hlh_res_email</v>
      </c>
      <c r="B709" s="239">
        <v>708</v>
      </c>
      <c r="C709" s="86" t="s">
        <v>1554</v>
      </c>
      <c r="D709" s="241">
        <f>COUNTIF($C$1:$C709,C709)</f>
        <v>3</v>
      </c>
      <c r="E709" s="241" t="str">
        <f t="shared" si="31"/>
        <v>Research local health services3</v>
      </c>
      <c r="F709" s="86" t="s">
        <v>1050</v>
      </c>
      <c r="G709" s="242">
        <v>0.1921194029850746</v>
      </c>
      <c r="H709" s="245">
        <v>93.989602323048175</v>
      </c>
    </row>
    <row r="710" spans="1:8">
      <c r="A710" s="86" t="str">
        <v>hlh_res_f2f</v>
      </c>
      <c r="B710" s="239">
        <v>709</v>
      </c>
      <c r="C710" s="86" t="s">
        <v>1554</v>
      </c>
      <c r="D710" s="241">
        <f>COUNTIF($C$1:$C710,C710)</f>
        <v>4</v>
      </c>
      <c r="E710" s="241" t="str">
        <f t="shared" si="31"/>
        <v>Research local health services4</v>
      </c>
      <c r="F710" s="86" t="s">
        <v>1498</v>
      </c>
      <c r="G710" s="242">
        <v>0.27019402985074631</v>
      </c>
      <c r="H710" s="245">
        <v>91.622663842380106</v>
      </c>
    </row>
    <row r="711" spans="1:8">
      <c r="A711" s="86" t="str">
        <v>hlh_res_mail</v>
      </c>
      <c r="B711" s="239">
        <v>710</v>
      </c>
      <c r="C711" s="86" t="s">
        <v>1554</v>
      </c>
      <c r="D711" s="241">
        <f>COUNTIF($C$1:$C711,C711)</f>
        <v>5</v>
      </c>
      <c r="E711" s="241" t="str">
        <f t="shared" si="31"/>
        <v>Research local health services5</v>
      </c>
      <c r="F711" s="86" t="s">
        <v>1500</v>
      </c>
      <c r="G711" s="242">
        <v>6.0781094527363189E-2</v>
      </c>
      <c r="H711" s="245">
        <v>79.036896735631075</v>
      </c>
    </row>
    <row r="712" spans="1:8">
      <c r="A712" s="86" t="str">
        <v>hlh_res_txt</v>
      </c>
      <c r="B712" s="239">
        <v>711</v>
      </c>
      <c r="C712" s="86" t="s">
        <v>1554</v>
      </c>
      <c r="D712" s="241">
        <f>COUNTIF($C$1:$C712,C712)</f>
        <v>6</v>
      </c>
      <c r="E712" s="241" t="str">
        <f t="shared" si="31"/>
        <v>Research local health services6</v>
      </c>
      <c r="F712" s="86" t="s">
        <v>1502</v>
      </c>
      <c r="G712" s="242">
        <v>7.8741293532338302E-2</v>
      </c>
      <c r="H712" s="245">
        <v>91.571105959316228</v>
      </c>
    </row>
    <row r="713" spans="1:8">
      <c r="A713" s="86" t="str">
        <v>hlh_res_web</v>
      </c>
      <c r="B713" s="239">
        <v>712</v>
      </c>
      <c r="C713" s="86" t="s">
        <v>1554</v>
      </c>
      <c r="D713" s="241">
        <f>COUNTIF($C$1:$C713,C713)</f>
        <v>7</v>
      </c>
      <c r="E713" s="241" t="str">
        <f t="shared" si="31"/>
        <v>Research local health services7</v>
      </c>
      <c r="F713" s="86" t="s">
        <v>1504</v>
      </c>
      <c r="G713" s="242">
        <v>0.34583084577114426</v>
      </c>
      <c r="H713" s="245">
        <v>104.04332709318298</v>
      </c>
    </row>
    <row r="714" spans="1:8">
      <c r="A714" s="86" t="str">
        <v>loc_enqc_app</v>
      </c>
      <c r="B714" s="239">
        <v>713</v>
      </c>
      <c r="C714" s="86" t="s">
        <v>1562</v>
      </c>
      <c r="D714" s="241">
        <f>COUNTIF($C$1:$C714,C714)</f>
        <v>1</v>
      </c>
      <c r="E714" s="241" t="str">
        <f t="shared" si="31"/>
        <v>Make enquiry on local services, events, news1</v>
      </c>
      <c r="F714" s="86" t="s">
        <v>1493</v>
      </c>
      <c r="G714" s="242">
        <v>9.6278606965174138E-2</v>
      </c>
      <c r="H714" s="245">
        <v>88.556909324016189</v>
      </c>
    </row>
    <row r="715" spans="1:8">
      <c r="A715" s="86" t="str">
        <v>loc_enqc_call</v>
      </c>
      <c r="B715" s="239">
        <v>714</v>
      </c>
      <c r="C715" s="86" t="s">
        <v>1562</v>
      </c>
      <c r="D715" s="241">
        <f>COUNTIF($C$1:$C715,C715)</f>
        <v>2</v>
      </c>
      <c r="E715" s="241" t="str">
        <f t="shared" si="31"/>
        <v>Make enquiry on local services, events, news2</v>
      </c>
      <c r="F715" s="86" t="s">
        <v>1495</v>
      </c>
      <c r="G715" s="242">
        <v>0.34593532338308458</v>
      </c>
      <c r="H715" s="245">
        <v>99.755903520267694</v>
      </c>
    </row>
    <row r="716" spans="1:8">
      <c r="A716" s="86" t="str">
        <v>loc_enqc_email</v>
      </c>
      <c r="B716" s="239">
        <v>715</v>
      </c>
      <c r="C716" s="86" t="s">
        <v>1562</v>
      </c>
      <c r="D716" s="241">
        <f>COUNTIF($C$1:$C716,C716)</f>
        <v>3</v>
      </c>
      <c r="E716" s="241" t="str">
        <f t="shared" si="31"/>
        <v>Make enquiry on local services, events, news3</v>
      </c>
      <c r="F716" s="86" t="s">
        <v>1050</v>
      </c>
      <c r="G716" s="242">
        <v>0.40485572139303494</v>
      </c>
      <c r="H716" s="245">
        <v>101.20494525661326</v>
      </c>
    </row>
    <row r="717" spans="1:8">
      <c r="A717" s="86" t="str">
        <v>loc_enqc_f2f</v>
      </c>
      <c r="B717" s="239">
        <v>716</v>
      </c>
      <c r="C717" s="86" t="s">
        <v>1562</v>
      </c>
      <c r="D717" s="241">
        <f>COUNTIF($C$1:$C717,C717)</f>
        <v>4</v>
      </c>
      <c r="E717" s="241" t="str">
        <f t="shared" si="31"/>
        <v>Make enquiry on local services, events, news4</v>
      </c>
      <c r="F717" s="86" t="s">
        <v>1498</v>
      </c>
      <c r="G717" s="242">
        <v>0.17938805970149252</v>
      </c>
      <c r="H717" s="245">
        <v>91.846370944116302</v>
      </c>
    </row>
    <row r="718" spans="1:8">
      <c r="A718" s="86" t="str">
        <v>loc_enqc_mail</v>
      </c>
      <c r="B718" s="239">
        <v>717</v>
      </c>
      <c r="C718" s="86" t="s">
        <v>1562</v>
      </c>
      <c r="D718" s="241">
        <f>COUNTIF($C$1:$C718,C718)</f>
        <v>5</v>
      </c>
      <c r="E718" s="241" t="str">
        <f t="shared" si="31"/>
        <v>Make enquiry on local services, events, news5</v>
      </c>
      <c r="F718" s="86" t="s">
        <v>1500</v>
      </c>
      <c r="G718" s="242">
        <v>0.11913930348258706</v>
      </c>
      <c r="H718" s="245">
        <v>100.57309456628431</v>
      </c>
    </row>
    <row r="719" spans="1:8">
      <c r="A719" s="86" t="str">
        <v>loc_enqc_txt</v>
      </c>
      <c r="B719" s="239">
        <v>718</v>
      </c>
      <c r="C719" s="86" t="s">
        <v>1562</v>
      </c>
      <c r="D719" s="241">
        <f>COUNTIF($C$1:$C719,C719)</f>
        <v>6</v>
      </c>
      <c r="E719" s="241" t="str">
        <f t="shared" si="31"/>
        <v>Make enquiry on local services, events, news6</v>
      </c>
      <c r="F719" s="86" t="s">
        <v>1502</v>
      </c>
      <c r="G719" s="242">
        <v>5.617412935323382E-2</v>
      </c>
      <c r="H719" s="245">
        <v>87.255887923433221</v>
      </c>
    </row>
    <row r="720" spans="1:8">
      <c r="A720" s="86" t="str">
        <v>loc_enqc_web</v>
      </c>
      <c r="B720" s="239">
        <v>719</v>
      </c>
      <c r="C720" s="86" t="s">
        <v>1562</v>
      </c>
      <c r="D720" s="241">
        <f>COUNTIF($C$1:$C720,C720)</f>
        <v>7</v>
      </c>
      <c r="E720" s="241" t="str">
        <f t="shared" si="31"/>
        <v>Make enquiry on local services, events, news7</v>
      </c>
      <c r="F720" s="86" t="s">
        <v>1504</v>
      </c>
      <c r="G720" s="242">
        <v>0.25143283582089548</v>
      </c>
      <c r="H720" s="245">
        <v>100.64707510989837</v>
      </c>
    </row>
    <row r="721" spans="1:8">
      <c r="A721" s="86" t="str">
        <v>loc_sub_app</v>
      </c>
      <c r="B721" s="239">
        <v>720</v>
      </c>
      <c r="C721" s="86" t="s">
        <v>1570</v>
      </c>
      <c r="D721" s="241">
        <f>COUNTIF($C$1:$C721,C721)</f>
        <v>1</v>
      </c>
      <c r="E721" s="241" t="str">
        <f t="shared" si="31"/>
        <v>Submit info to local services, events, news1</v>
      </c>
      <c r="F721" s="86" t="s">
        <v>1493</v>
      </c>
      <c r="G721" s="242">
        <v>0.115044776119403</v>
      </c>
      <c r="H721" s="245">
        <v>79.286891727520484</v>
      </c>
    </row>
    <row r="722" spans="1:8">
      <c r="A722" s="86" t="str">
        <v>loc_sub_call</v>
      </c>
      <c r="B722" s="239">
        <v>721</v>
      </c>
      <c r="C722" s="86" t="s">
        <v>1570</v>
      </c>
      <c r="D722" s="241">
        <f>COUNTIF($C$1:$C722,C722)</f>
        <v>2</v>
      </c>
      <c r="E722" s="241" t="str">
        <f t="shared" si="31"/>
        <v>Submit info to local services, events, news2</v>
      </c>
      <c r="F722" s="86" t="s">
        <v>1495</v>
      </c>
      <c r="G722" s="242">
        <v>0.16889054726368161</v>
      </c>
      <c r="H722" s="245">
        <v>90.970315658161567</v>
      </c>
    </row>
    <row r="723" spans="1:8">
      <c r="A723" s="86" t="str">
        <v>loc_sub_email</v>
      </c>
      <c r="B723" s="239">
        <v>722</v>
      </c>
      <c r="C723" s="86" t="s">
        <v>1570</v>
      </c>
      <c r="D723" s="241">
        <f>COUNTIF($C$1:$C723,C723)</f>
        <v>3</v>
      </c>
      <c r="E723" s="241" t="str">
        <f t="shared" si="31"/>
        <v>Submit info to local services, events, news3</v>
      </c>
      <c r="F723" s="86" t="s">
        <v>1050</v>
      </c>
      <c r="G723" s="242">
        <v>0.32994527363184073</v>
      </c>
      <c r="H723" s="245">
        <v>99.952701666791967</v>
      </c>
    </row>
    <row r="724" spans="1:8">
      <c r="A724" s="86" t="str">
        <v>loc_sub_f2f</v>
      </c>
      <c r="B724" s="239">
        <v>723</v>
      </c>
      <c r="C724" s="86" t="s">
        <v>1570</v>
      </c>
      <c r="D724" s="241">
        <f>COUNTIF($C$1:$C724,C724)</f>
        <v>4</v>
      </c>
      <c r="E724" s="241" t="str">
        <f t="shared" si="31"/>
        <v>Submit info to local services, events, news4</v>
      </c>
      <c r="F724" s="86" t="s">
        <v>1498</v>
      </c>
      <c r="G724" s="242">
        <v>0.14858208955223881</v>
      </c>
      <c r="H724" s="245">
        <v>93.002915491917321</v>
      </c>
    </row>
    <row r="725" spans="1:8">
      <c r="A725" s="86" t="str">
        <v>loc_sub_mail</v>
      </c>
      <c r="B725" s="239">
        <v>724</v>
      </c>
      <c r="C725" s="86" t="s">
        <v>1570</v>
      </c>
      <c r="D725" s="241">
        <f>COUNTIF($C$1:$C725,C725)</f>
        <v>5</v>
      </c>
      <c r="E725" s="241" t="str">
        <f t="shared" si="31"/>
        <v>Submit info to local services, events, news5</v>
      </c>
      <c r="F725" s="86" t="s">
        <v>1500</v>
      </c>
      <c r="G725" s="242">
        <v>0.11159203980099501</v>
      </c>
      <c r="H725" s="245">
        <v>89.337065780556742</v>
      </c>
    </row>
    <row r="726" spans="1:8">
      <c r="A726" s="86" t="str">
        <v>loc_sub_txt</v>
      </c>
      <c r="B726" s="239">
        <v>725</v>
      </c>
      <c r="C726" s="86" t="s">
        <v>1570</v>
      </c>
      <c r="D726" s="241">
        <f>COUNTIF($C$1:$C726,C726)</f>
        <v>6</v>
      </c>
      <c r="E726" s="241" t="str">
        <f t="shared" si="31"/>
        <v>Submit info to local services, events, news6</v>
      </c>
      <c r="F726" s="86" t="s">
        <v>1502</v>
      </c>
      <c r="G726" s="242">
        <v>6.4815920398009944E-2</v>
      </c>
      <c r="H726" s="245">
        <v>77.21730829824773</v>
      </c>
    </row>
    <row r="727" spans="1:8">
      <c r="A727" s="86" t="str">
        <v>loc_sub_web</v>
      </c>
      <c r="B727" s="239">
        <v>726</v>
      </c>
      <c r="C727" s="86" t="s">
        <v>1570</v>
      </c>
      <c r="D727" s="241">
        <f>COUNTIF($C$1:$C727,C727)</f>
        <v>7</v>
      </c>
      <c r="E727" s="241" t="str">
        <f t="shared" si="31"/>
        <v>Submit info to local services, events, news7</v>
      </c>
      <c r="F727" s="86" t="s">
        <v>1504</v>
      </c>
      <c r="G727" s="242">
        <v>0.28541293532338308</v>
      </c>
      <c r="H727" s="245">
        <v>100.8133605868734</v>
      </c>
    </row>
    <row r="728" spans="1:8">
      <c r="A728" s="86" t="str">
        <v>loc_mark_app</v>
      </c>
      <c r="B728" s="239">
        <v>727</v>
      </c>
      <c r="C728" s="86" t="s">
        <v>1578</v>
      </c>
      <c r="D728" s="241">
        <f>COUNTIF($C$1:$C728,C728)</f>
        <v>1</v>
      </c>
      <c r="E728" s="241" t="str">
        <f t="shared" si="31"/>
        <v>Get info/marketing on local services, events, news1</v>
      </c>
      <c r="F728" s="86" t="s">
        <v>1493</v>
      </c>
      <c r="G728" s="242">
        <v>0.10940298507462685</v>
      </c>
      <c r="H728" s="245">
        <v>82.46506342807001</v>
      </c>
    </row>
    <row r="729" spans="1:8">
      <c r="A729" s="86" t="str">
        <v>loc_mark_call</v>
      </c>
      <c r="B729" s="239">
        <v>728</v>
      </c>
      <c r="C729" s="86" t="s">
        <v>1578</v>
      </c>
      <c r="D729" s="241">
        <f>COUNTIF($C$1:$C729,C729)</f>
        <v>2</v>
      </c>
      <c r="E729" s="241" t="str">
        <f t="shared" si="31"/>
        <v>Get info/marketing on local services, events, news2</v>
      </c>
      <c r="F729" s="86" t="s">
        <v>1495</v>
      </c>
      <c r="G729" s="242">
        <v>0.15768656716417911</v>
      </c>
      <c r="H729" s="245">
        <v>99.850525491804802</v>
      </c>
    </row>
    <row r="730" spans="1:8">
      <c r="A730" s="86" t="str">
        <v>loc_mark_email</v>
      </c>
      <c r="B730" s="239">
        <v>729</v>
      </c>
      <c r="C730" s="86" t="s">
        <v>1578</v>
      </c>
      <c r="D730" s="241">
        <f>COUNTIF($C$1:$C730,C730)</f>
        <v>3</v>
      </c>
      <c r="E730" s="241" t="str">
        <f t="shared" si="31"/>
        <v>Get info/marketing on local services, events, news3</v>
      </c>
      <c r="F730" s="86" t="s">
        <v>1050</v>
      </c>
      <c r="G730" s="242">
        <v>0.3354179104477612</v>
      </c>
      <c r="H730" s="245">
        <v>98.455171923668559</v>
      </c>
    </row>
    <row r="731" spans="1:8">
      <c r="A731" s="86" t="str">
        <v>loc_mark_f2f</v>
      </c>
      <c r="B731" s="239">
        <v>730</v>
      </c>
      <c r="C731" s="86" t="s">
        <v>1578</v>
      </c>
      <c r="D731" s="241">
        <f>COUNTIF($C$1:$C731,C731)</f>
        <v>4</v>
      </c>
      <c r="E731" s="241" t="str">
        <f t="shared" si="31"/>
        <v>Get info/marketing on local services, events, news4</v>
      </c>
      <c r="F731" s="86" t="s">
        <v>1498</v>
      </c>
      <c r="G731" s="242">
        <v>0.12110945273631843</v>
      </c>
      <c r="H731" s="245">
        <v>89.560118342108325</v>
      </c>
    </row>
    <row r="732" spans="1:8">
      <c r="A732" s="86" t="str">
        <v>loc_mark_mail</v>
      </c>
      <c r="B732" s="239">
        <v>731</v>
      </c>
      <c r="C732" s="86" t="s">
        <v>1578</v>
      </c>
      <c r="D732" s="241">
        <f>COUNTIF($C$1:$C732,C732)</f>
        <v>5</v>
      </c>
      <c r="E732" s="241" t="str">
        <f t="shared" si="31"/>
        <v>Get info/marketing on local services, events, news5</v>
      </c>
      <c r="F732" s="86" t="s">
        <v>1500</v>
      </c>
      <c r="G732" s="242">
        <v>0.15663184079601991</v>
      </c>
      <c r="H732" s="245">
        <v>99.447033065956319</v>
      </c>
    </row>
    <row r="733" spans="1:8">
      <c r="A733" s="86" t="str">
        <v>loc_mark_txt</v>
      </c>
      <c r="B733" s="239">
        <v>732</v>
      </c>
      <c r="C733" s="86" t="s">
        <v>1578</v>
      </c>
      <c r="D733" s="241">
        <f>COUNTIF($C$1:$C733,C733)</f>
        <v>6</v>
      </c>
      <c r="E733" s="241" t="str">
        <f t="shared" si="31"/>
        <v>Get info/marketing on local services, events, news6</v>
      </c>
      <c r="F733" s="86" t="s">
        <v>1502</v>
      </c>
      <c r="G733" s="242">
        <v>9.0034825870646762E-2</v>
      </c>
      <c r="H733" s="245">
        <v>85.727461447554774</v>
      </c>
    </row>
    <row r="734" spans="1:8">
      <c r="A734" s="86" t="str">
        <v>loc_mark_web</v>
      </c>
      <c r="B734" s="239">
        <v>733</v>
      </c>
      <c r="C734" s="86" t="s">
        <v>1578</v>
      </c>
      <c r="D734" s="241">
        <f>COUNTIF($C$1:$C734,C734)</f>
        <v>7</v>
      </c>
      <c r="E734" s="241" t="str">
        <f t="shared" si="31"/>
        <v>Get info/marketing on local services, events, news7</v>
      </c>
      <c r="F734" s="86" t="s">
        <v>1504</v>
      </c>
      <c r="G734" s="242">
        <v>0.24548258706467666</v>
      </c>
      <c r="H734" s="245">
        <v>99.991991683833788</v>
      </c>
    </row>
    <row r="735" spans="1:8">
      <c r="A735" s="86" t="str">
        <v>loc_res_app</v>
      </c>
      <c r="B735" s="239">
        <v>734</v>
      </c>
      <c r="C735" s="86" t="s">
        <v>1586</v>
      </c>
      <c r="D735" s="241">
        <f>COUNTIF($C$1:$C735,C735)</f>
        <v>1</v>
      </c>
      <c r="E735" s="241" t="str">
        <f t="shared" si="31"/>
        <v>Research local services, events, news1</v>
      </c>
      <c r="F735" s="86" t="s">
        <v>1493</v>
      </c>
      <c r="G735" s="242">
        <v>0.10130845771144278</v>
      </c>
      <c r="H735" s="245">
        <v>82.275814760995345</v>
      </c>
    </row>
    <row r="736" spans="1:8">
      <c r="A736" s="86" t="str">
        <v>loc_res_call</v>
      </c>
      <c r="B736" s="239">
        <v>735</v>
      </c>
      <c r="C736" s="86" t="s">
        <v>1586</v>
      </c>
      <c r="D736" s="241">
        <f>COUNTIF($C$1:$C736,C736)</f>
        <v>2</v>
      </c>
      <c r="E736" s="241" t="str">
        <f t="shared" si="31"/>
        <v>Research local services, events, news2</v>
      </c>
      <c r="F736" s="86" t="s">
        <v>1495</v>
      </c>
      <c r="G736" s="242">
        <v>0.16629850746268657</v>
      </c>
      <c r="H736" s="245">
        <v>101.61624935394067</v>
      </c>
    </row>
    <row r="737" spans="1:8">
      <c r="A737" s="86" t="str">
        <v>loc_res_email</v>
      </c>
      <c r="B737" s="239">
        <v>736</v>
      </c>
      <c r="C737" s="86" t="s">
        <v>1586</v>
      </c>
      <c r="D737" s="241">
        <f>COUNTIF($C$1:$C737,C737)</f>
        <v>3</v>
      </c>
      <c r="E737" s="241" t="str">
        <f t="shared" si="31"/>
        <v>Research local services, events, news3</v>
      </c>
      <c r="F737" s="86" t="s">
        <v>1050</v>
      </c>
      <c r="G737" s="242">
        <v>0.25399502487562187</v>
      </c>
      <c r="H737" s="245">
        <v>99.452154089290744</v>
      </c>
    </row>
    <row r="738" spans="1:8">
      <c r="A738" s="86" t="str">
        <v>loc_res_f2f</v>
      </c>
      <c r="B738" s="239">
        <v>737</v>
      </c>
      <c r="C738" s="86" t="s">
        <v>1586</v>
      </c>
      <c r="D738" s="241">
        <f>COUNTIF($C$1:$C738,C738)</f>
        <v>4</v>
      </c>
      <c r="E738" s="241" t="str">
        <f t="shared" si="31"/>
        <v>Research local services, events, news4</v>
      </c>
      <c r="F738" s="86" t="s">
        <v>1498</v>
      </c>
      <c r="G738" s="242">
        <v>0.10953731343283582</v>
      </c>
      <c r="H738" s="245">
        <v>96.109333187618176</v>
      </c>
    </row>
    <row r="739" spans="1:8">
      <c r="A739" s="86" t="str">
        <v>loc_res_mail</v>
      </c>
      <c r="B739" s="239">
        <v>738</v>
      </c>
      <c r="C739" s="86" t="s">
        <v>1586</v>
      </c>
      <c r="D739" s="241">
        <f>COUNTIF($C$1:$C739,C739)</f>
        <v>5</v>
      </c>
      <c r="E739" s="241" t="str">
        <f t="shared" si="31"/>
        <v>Research local services, events, news5</v>
      </c>
      <c r="F739" s="86" t="s">
        <v>1500</v>
      </c>
      <c r="G739" s="242">
        <v>6.0870646766169163E-2</v>
      </c>
      <c r="H739" s="245">
        <v>80.294213309340321</v>
      </c>
    </row>
    <row r="740" spans="1:8">
      <c r="A740" s="86" t="str">
        <v>loc_res_txt</v>
      </c>
      <c r="B740" s="239">
        <v>739</v>
      </c>
      <c r="C740" s="86" t="s">
        <v>1586</v>
      </c>
      <c r="D740" s="241">
        <f>COUNTIF($C$1:$C740,C740)</f>
        <v>6</v>
      </c>
      <c r="E740" s="241" t="str">
        <f t="shared" si="31"/>
        <v>Research local services, events, news6</v>
      </c>
      <c r="F740" s="86" t="s">
        <v>1502</v>
      </c>
      <c r="G740" s="242">
        <v>4.6651741293532334E-2</v>
      </c>
      <c r="H740" s="245">
        <v>70.322845490352464</v>
      </c>
    </row>
    <row r="741" spans="1:8">
      <c r="A741" s="86" t="str">
        <v>loc_res_web</v>
      </c>
      <c r="B741" s="239">
        <v>740</v>
      </c>
      <c r="C741" s="86" t="s">
        <v>1586</v>
      </c>
      <c r="D741" s="241">
        <f>COUNTIF($C$1:$C741,C741)</f>
        <v>7</v>
      </c>
      <c r="E741" s="241" t="str">
        <f t="shared" si="31"/>
        <v>Research local services, events, news7</v>
      </c>
      <c r="F741" s="86" t="s">
        <v>1504</v>
      </c>
      <c r="G741" s="242">
        <v>0.31505472636815923</v>
      </c>
      <c r="H741" s="245">
        <v>101.02090628853702</v>
      </c>
    </row>
    <row r="742" spans="1:8">
      <c r="A742" s="86" t="str">
        <v>utl_enqc_app</v>
      </c>
      <c r="B742" s="239">
        <v>741</v>
      </c>
      <c r="C742" s="86" t="s">
        <v>1594</v>
      </c>
      <c r="D742" s="241">
        <f>COUNTIF($C$1:$C742,C742)</f>
        <v>1</v>
      </c>
      <c r="E742" s="241" t="str">
        <f t="shared" si="31"/>
        <v>Make enquiry on utilities1</v>
      </c>
      <c r="F742" s="86" t="s">
        <v>1493</v>
      </c>
      <c r="G742" s="242">
        <v>0.12864676616915421</v>
      </c>
      <c r="H742" s="245">
        <v>91.368655578025354</v>
      </c>
    </row>
    <row r="743" spans="1:8">
      <c r="A743" s="86" t="str">
        <v>utl_enqc_call</v>
      </c>
      <c r="B743" s="239">
        <v>742</v>
      </c>
      <c r="C743" s="86" t="s">
        <v>1594</v>
      </c>
      <c r="D743" s="241">
        <f>COUNTIF($C$1:$C743,C743)</f>
        <v>2</v>
      </c>
      <c r="E743" s="241" t="str">
        <f t="shared" si="31"/>
        <v>Make enquiry on utilities2</v>
      </c>
      <c r="F743" s="86" t="s">
        <v>1495</v>
      </c>
      <c r="G743" s="242">
        <v>0.3649800995024875</v>
      </c>
      <c r="H743" s="245">
        <v>101.75731118364186</v>
      </c>
    </row>
    <row r="744" spans="1:8">
      <c r="A744" s="86" t="str">
        <v>utl_enqc_email</v>
      </c>
      <c r="B744" s="239">
        <v>743</v>
      </c>
      <c r="C744" s="86" t="s">
        <v>1594</v>
      </c>
      <c r="D744" s="241">
        <f>COUNTIF($C$1:$C744,C744)</f>
        <v>3</v>
      </c>
      <c r="E744" s="241" t="str">
        <f t="shared" si="31"/>
        <v>Make enquiry on utilities3</v>
      </c>
      <c r="F744" s="86" t="s">
        <v>1050</v>
      </c>
      <c r="G744" s="242">
        <v>0.36999999999999988</v>
      </c>
      <c r="H744" s="245">
        <v>100.00718113205079</v>
      </c>
    </row>
    <row r="745" spans="1:8">
      <c r="A745" s="86" t="str">
        <v>utl_enqc_f2f</v>
      </c>
      <c r="B745" s="239">
        <v>744</v>
      </c>
      <c r="C745" s="86" t="s">
        <v>1594</v>
      </c>
      <c r="D745" s="241">
        <f>COUNTIF($C$1:$C745,C745)</f>
        <v>4</v>
      </c>
      <c r="E745" s="241" t="str">
        <f t="shared" si="31"/>
        <v>Make enquiry on utilities4</v>
      </c>
      <c r="F745" s="86" t="s">
        <v>1498</v>
      </c>
      <c r="G745" s="242">
        <v>0.19851741293532338</v>
      </c>
      <c r="H745" s="245">
        <v>98.258627510063462</v>
      </c>
    </row>
    <row r="746" spans="1:8">
      <c r="A746" s="86" t="str">
        <v>utl_enqc_mail</v>
      </c>
      <c r="B746" s="239">
        <v>745</v>
      </c>
      <c r="C746" s="86" t="s">
        <v>1594</v>
      </c>
      <c r="D746" s="241">
        <f>COUNTIF($C$1:$C746,C746)</f>
        <v>5</v>
      </c>
      <c r="E746" s="241" t="str">
        <f t="shared" si="31"/>
        <v>Make enquiry on utilities5</v>
      </c>
      <c r="F746" s="86" t="s">
        <v>1500</v>
      </c>
      <c r="G746" s="242">
        <v>0.14647761194029851</v>
      </c>
      <c r="H746" s="245">
        <v>106.77906422672592</v>
      </c>
    </row>
    <row r="747" spans="1:8">
      <c r="A747" s="86" t="str">
        <v>utl_enqc_txt</v>
      </c>
      <c r="B747" s="239">
        <v>746</v>
      </c>
      <c r="C747" s="86" t="s">
        <v>1594</v>
      </c>
      <c r="D747" s="241">
        <f>COUNTIF($C$1:$C747,C747)</f>
        <v>6</v>
      </c>
      <c r="E747" s="241" t="str">
        <f t="shared" si="31"/>
        <v>Make enquiry on utilities6</v>
      </c>
      <c r="F747" s="86" t="s">
        <v>1502</v>
      </c>
      <c r="G747" s="242">
        <v>6.3502487562189056E-2</v>
      </c>
      <c r="H747" s="245">
        <v>85.55242368109667</v>
      </c>
    </row>
    <row r="748" spans="1:8">
      <c r="A748" s="86" t="str">
        <v>utl_enqc_web</v>
      </c>
      <c r="B748" s="239">
        <v>747</v>
      </c>
      <c r="C748" s="86" t="s">
        <v>1594</v>
      </c>
      <c r="D748" s="241">
        <f>COUNTIF($C$1:$C748,C748)</f>
        <v>7</v>
      </c>
      <c r="E748" s="241" t="str">
        <f t="shared" si="31"/>
        <v>Make enquiry on utilities7</v>
      </c>
      <c r="F748" s="86" t="s">
        <v>1504</v>
      </c>
      <c r="G748" s="242">
        <v>0.29077611940298509</v>
      </c>
      <c r="H748" s="245">
        <v>99.539541329948364</v>
      </c>
    </row>
    <row r="749" spans="1:8">
      <c r="A749" s="86" t="str">
        <v>utl_sub_app</v>
      </c>
      <c r="B749" s="239">
        <v>748</v>
      </c>
      <c r="C749" s="86" t="s">
        <v>1602</v>
      </c>
      <c r="D749" s="241">
        <f>COUNTIF($C$1:$C749,C749)</f>
        <v>1</v>
      </c>
      <c r="E749" s="241" t="str">
        <f t="shared" si="31"/>
        <v>Submit info to on utilities1</v>
      </c>
      <c r="F749" s="86" t="s">
        <v>1493</v>
      </c>
      <c r="G749" s="242">
        <v>0.17462189054726365</v>
      </c>
      <c r="H749" s="245">
        <v>90.112276837807528</v>
      </c>
    </row>
    <row r="750" spans="1:8">
      <c r="A750" s="86" t="str">
        <v>utl_sub_call</v>
      </c>
      <c r="B750" s="239">
        <v>749</v>
      </c>
      <c r="C750" s="86" t="s">
        <v>1602</v>
      </c>
      <c r="D750" s="241">
        <f>COUNTIF($C$1:$C750,C750)</f>
        <v>2</v>
      </c>
      <c r="E750" s="241" t="str">
        <f t="shared" si="31"/>
        <v>Submit info to on utilities2</v>
      </c>
      <c r="F750" s="86" t="s">
        <v>1495</v>
      </c>
      <c r="G750" s="242">
        <v>0.25383084577114423</v>
      </c>
      <c r="H750" s="245">
        <v>96.653296687377733</v>
      </c>
    </row>
    <row r="751" spans="1:8">
      <c r="A751" s="86" t="str">
        <v>utl_sub_email</v>
      </c>
      <c r="B751" s="239">
        <v>750</v>
      </c>
      <c r="C751" s="86" t="s">
        <v>1602</v>
      </c>
      <c r="D751" s="241">
        <f>COUNTIF($C$1:$C751,C751)</f>
        <v>3</v>
      </c>
      <c r="E751" s="241" t="str">
        <f t="shared" si="31"/>
        <v>Submit info to on utilities3</v>
      </c>
      <c r="F751" s="86" t="s">
        <v>1050</v>
      </c>
      <c r="G751" s="242">
        <v>0.28849253731343283</v>
      </c>
      <c r="H751" s="245">
        <v>100.49850636621775</v>
      </c>
    </row>
    <row r="752" spans="1:8">
      <c r="A752" s="86" t="str">
        <v>utl_sub_f2f</v>
      </c>
      <c r="B752" s="239">
        <v>751</v>
      </c>
      <c r="C752" s="86" t="s">
        <v>1602</v>
      </c>
      <c r="D752" s="241">
        <f>COUNTIF($C$1:$C752,C752)</f>
        <v>4</v>
      </c>
      <c r="E752" s="241" t="str">
        <f t="shared" si="31"/>
        <v>Submit info to on utilities4</v>
      </c>
      <c r="F752" s="86" t="s">
        <v>1498</v>
      </c>
      <c r="G752" s="242">
        <v>0.18744278606965173</v>
      </c>
      <c r="H752" s="245">
        <v>98.471579106259668</v>
      </c>
    </row>
    <row r="753" spans="1:8">
      <c r="A753" s="86" t="str">
        <v>utl_sub_mail</v>
      </c>
      <c r="B753" s="239">
        <v>752</v>
      </c>
      <c r="C753" s="86" t="s">
        <v>1602</v>
      </c>
      <c r="D753" s="241">
        <f>COUNTIF($C$1:$C753,C753)</f>
        <v>5</v>
      </c>
      <c r="E753" s="241" t="str">
        <f t="shared" si="31"/>
        <v>Submit info to on utilities5</v>
      </c>
      <c r="F753" s="86" t="s">
        <v>1500</v>
      </c>
      <c r="G753" s="242">
        <v>0.12388557213930346</v>
      </c>
      <c r="H753" s="245">
        <v>99.867396329628704</v>
      </c>
    </row>
    <row r="754" spans="1:8">
      <c r="A754" s="86" t="str">
        <v>utl_sub_txt</v>
      </c>
      <c r="B754" s="239">
        <v>753</v>
      </c>
      <c r="C754" s="86" t="s">
        <v>1602</v>
      </c>
      <c r="D754" s="241">
        <f>COUNTIF($C$1:$C754,C754)</f>
        <v>6</v>
      </c>
      <c r="E754" s="241" t="str">
        <f t="shared" si="31"/>
        <v>Submit info to on utilities6</v>
      </c>
      <c r="F754" s="86" t="s">
        <v>1502</v>
      </c>
      <c r="G754" s="242">
        <v>7.465671641791044E-2</v>
      </c>
      <c r="H754" s="245">
        <v>89.430900783310804</v>
      </c>
    </row>
    <row r="755" spans="1:8">
      <c r="A755" s="86" t="str">
        <v>utl_sub_web</v>
      </c>
      <c r="B755" s="239">
        <v>754</v>
      </c>
      <c r="C755" s="86" t="s">
        <v>1602</v>
      </c>
      <c r="D755" s="241">
        <f>COUNTIF($C$1:$C755,C755)</f>
        <v>7</v>
      </c>
      <c r="E755" s="241" t="str">
        <f t="shared" si="31"/>
        <v>Submit info to on utilities7</v>
      </c>
      <c r="F755" s="86" t="s">
        <v>1504</v>
      </c>
      <c r="G755" s="242">
        <v>0.332592039800995</v>
      </c>
      <c r="H755" s="245">
        <v>100.73064178967037</v>
      </c>
    </row>
    <row r="756" spans="1:8">
      <c r="A756" s="86" t="str">
        <v>utl_mark_app</v>
      </c>
      <c r="B756" s="239">
        <v>755</v>
      </c>
      <c r="C756" s="86" t="s">
        <v>1610</v>
      </c>
      <c r="D756" s="241">
        <f>COUNTIF($C$1:$C756,C756)</f>
        <v>1</v>
      </c>
      <c r="E756" s="241" t="str">
        <f t="shared" si="31"/>
        <v>Get info/marketing on utilities1</v>
      </c>
      <c r="F756" s="86" t="s">
        <v>1493</v>
      </c>
      <c r="G756" s="242">
        <v>0.13510945273631841</v>
      </c>
      <c r="H756" s="245">
        <v>88.363809791188771</v>
      </c>
    </row>
    <row r="757" spans="1:8">
      <c r="A757" s="86" t="str">
        <v>utl_mark_call</v>
      </c>
      <c r="B757" s="239">
        <v>756</v>
      </c>
      <c r="C757" s="86" t="s">
        <v>1610</v>
      </c>
      <c r="D757" s="241">
        <f>COUNTIF($C$1:$C757,C757)</f>
        <v>2</v>
      </c>
      <c r="E757" s="241" t="str">
        <f t="shared" si="31"/>
        <v>Get info/marketing on utilities2</v>
      </c>
      <c r="F757" s="86" t="s">
        <v>1495</v>
      </c>
      <c r="G757" s="242">
        <v>0.20190049751243777</v>
      </c>
      <c r="H757" s="245">
        <v>93.462632742506614</v>
      </c>
    </row>
    <row r="758" spans="1:8">
      <c r="A758" s="86" t="str">
        <v>utl_mark_email</v>
      </c>
      <c r="B758" s="239">
        <v>757</v>
      </c>
      <c r="C758" s="86" t="s">
        <v>1610</v>
      </c>
      <c r="D758" s="241">
        <f>COUNTIF($C$1:$C758,C758)</f>
        <v>3</v>
      </c>
      <c r="E758" s="241" t="str">
        <f t="shared" si="31"/>
        <v>Get info/marketing on utilities3</v>
      </c>
      <c r="F758" s="86" t="s">
        <v>1050</v>
      </c>
      <c r="G758" s="242">
        <v>0.31360199004975126</v>
      </c>
      <c r="H758" s="245">
        <v>95.985061688407214</v>
      </c>
    </row>
    <row r="759" spans="1:8">
      <c r="A759" s="86" t="str">
        <v>utl_mark_f2f</v>
      </c>
      <c r="B759" s="239">
        <v>758</v>
      </c>
      <c r="C759" s="86" t="s">
        <v>1610</v>
      </c>
      <c r="D759" s="241">
        <f>COUNTIF($C$1:$C759,C759)</f>
        <v>4</v>
      </c>
      <c r="E759" s="241" t="str">
        <f t="shared" si="31"/>
        <v>Get info/marketing on utilities4</v>
      </c>
      <c r="F759" s="86" t="s">
        <v>1498</v>
      </c>
      <c r="G759" s="242">
        <v>0.15614427860696517</v>
      </c>
      <c r="H759" s="245">
        <v>93.797591951376575</v>
      </c>
    </row>
    <row r="760" spans="1:8">
      <c r="A760" s="86" t="str">
        <v>utl_mark_mail</v>
      </c>
      <c r="B760" s="239">
        <v>759</v>
      </c>
      <c r="C760" s="86" t="s">
        <v>1610</v>
      </c>
      <c r="D760" s="241">
        <f>COUNTIF($C$1:$C760,C760)</f>
        <v>5</v>
      </c>
      <c r="E760" s="241" t="str">
        <f t="shared" si="31"/>
        <v>Get info/marketing on utilities5</v>
      </c>
      <c r="F760" s="86" t="s">
        <v>1500</v>
      </c>
      <c r="G760" s="242">
        <v>0.19300497512437814</v>
      </c>
      <c r="H760" s="245">
        <v>99.78750516802765</v>
      </c>
    </row>
    <row r="761" spans="1:8">
      <c r="A761" s="86" t="str">
        <v>utl_mark_txt</v>
      </c>
      <c r="B761" s="239">
        <v>760</v>
      </c>
      <c r="C761" s="86" t="s">
        <v>1610</v>
      </c>
      <c r="D761" s="241">
        <f>COUNTIF($C$1:$C761,C761)</f>
        <v>6</v>
      </c>
      <c r="E761" s="241" t="str">
        <f t="shared" si="31"/>
        <v>Get info/marketing on utilities6</v>
      </c>
      <c r="F761" s="86" t="s">
        <v>1502</v>
      </c>
      <c r="G761" s="242">
        <v>8.490049751243782E-2</v>
      </c>
      <c r="H761" s="245">
        <v>95.809129744306361</v>
      </c>
    </row>
    <row r="762" spans="1:8">
      <c r="A762" s="86" t="str">
        <v>utl_mark_web</v>
      </c>
      <c r="B762" s="239">
        <v>761</v>
      </c>
      <c r="C762" s="86" t="s">
        <v>1610</v>
      </c>
      <c r="D762" s="241">
        <f>COUNTIF($C$1:$C762,C762)</f>
        <v>7</v>
      </c>
      <c r="E762" s="241" t="str">
        <f t="shared" si="31"/>
        <v>Get info/marketing on utilities7</v>
      </c>
      <c r="F762" s="86" t="s">
        <v>1504</v>
      </c>
      <c r="G762" s="242">
        <v>0.30638805970149247</v>
      </c>
      <c r="H762" s="245">
        <v>98.653412211938232</v>
      </c>
    </row>
    <row r="763" spans="1:8">
      <c r="A763" s="86" t="str">
        <v>utl_res_app</v>
      </c>
      <c r="B763" s="239">
        <v>762</v>
      </c>
      <c r="C763" s="86" t="s">
        <v>1618</v>
      </c>
      <c r="D763" s="241">
        <f>COUNTIF($C$1:$C763,C763)</f>
        <v>1</v>
      </c>
      <c r="E763" s="241" t="str">
        <f t="shared" si="31"/>
        <v>Research utilities1</v>
      </c>
      <c r="F763" s="86" t="s">
        <v>1493</v>
      </c>
      <c r="G763" s="242">
        <v>0.11844776119402983</v>
      </c>
      <c r="H763" s="245">
        <v>83.033660661346488</v>
      </c>
    </row>
    <row r="764" spans="1:8">
      <c r="A764" s="86" t="str">
        <v>utl_res_call</v>
      </c>
      <c r="B764" s="239">
        <v>763</v>
      </c>
      <c r="C764" s="86" t="s">
        <v>1618</v>
      </c>
      <c r="D764" s="241">
        <f>COUNTIF($C$1:$C764,C764)</f>
        <v>2</v>
      </c>
      <c r="E764" s="241" t="str">
        <f t="shared" si="31"/>
        <v>Research utilities2</v>
      </c>
      <c r="F764" s="86" t="s">
        <v>1495</v>
      </c>
      <c r="G764" s="242">
        <v>0.20396517412935322</v>
      </c>
      <c r="H764" s="245">
        <v>90.928352536050397</v>
      </c>
    </row>
    <row r="765" spans="1:8">
      <c r="A765" s="86" t="str">
        <v>utl_res_email</v>
      </c>
      <c r="B765" s="239">
        <v>764</v>
      </c>
      <c r="C765" s="86" t="s">
        <v>1618</v>
      </c>
      <c r="D765" s="241">
        <f>COUNTIF($C$1:$C765,C765)</f>
        <v>3</v>
      </c>
      <c r="E765" s="241" t="str">
        <f t="shared" si="31"/>
        <v>Research utilities3</v>
      </c>
      <c r="F765" s="86" t="s">
        <v>1050</v>
      </c>
      <c r="G765" s="242">
        <v>0.22872636815920397</v>
      </c>
      <c r="H765" s="245">
        <v>99.112589096651519</v>
      </c>
    </row>
    <row r="766" spans="1:8">
      <c r="A766" s="86" t="str">
        <v>utl_res_f2f</v>
      </c>
      <c r="B766" s="239">
        <v>765</v>
      </c>
      <c r="C766" s="86" t="s">
        <v>1618</v>
      </c>
      <c r="D766" s="241">
        <f>COUNTIF($C$1:$C766,C766)</f>
        <v>4</v>
      </c>
      <c r="E766" s="241" t="str">
        <f t="shared" si="31"/>
        <v>Research utilities4</v>
      </c>
      <c r="F766" s="86" t="s">
        <v>1498</v>
      </c>
      <c r="G766" s="242">
        <v>0.11949253731343286</v>
      </c>
      <c r="H766" s="245">
        <v>90.450315678025063</v>
      </c>
    </row>
    <row r="767" spans="1:8">
      <c r="A767" s="86" t="str">
        <v>utl_res_mail</v>
      </c>
      <c r="B767" s="239">
        <v>766</v>
      </c>
      <c r="C767" s="86" t="s">
        <v>1618</v>
      </c>
      <c r="D767" s="241">
        <f>COUNTIF($C$1:$C767,C767)</f>
        <v>5</v>
      </c>
      <c r="E767" s="241" t="str">
        <f t="shared" si="31"/>
        <v>Research utilities5</v>
      </c>
      <c r="F767" s="86" t="s">
        <v>1500</v>
      </c>
      <c r="G767" s="242">
        <v>7.7915422885572141E-2</v>
      </c>
      <c r="H767" s="245">
        <v>94.558642423734199</v>
      </c>
    </row>
    <row r="768" spans="1:8">
      <c r="A768" s="86" t="str">
        <v>utl_res_txt</v>
      </c>
      <c r="B768" s="239">
        <v>767</v>
      </c>
      <c r="C768" s="86" t="s">
        <v>1618</v>
      </c>
      <c r="D768" s="241">
        <f>COUNTIF($C$1:$C768,C768)</f>
        <v>6</v>
      </c>
      <c r="E768" s="241" t="str">
        <f t="shared" si="31"/>
        <v>Research utilities6</v>
      </c>
      <c r="F768" s="86" t="s">
        <v>1502</v>
      </c>
      <c r="G768" s="242">
        <v>5.9825870646766179E-2</v>
      </c>
      <c r="H768" s="245">
        <v>88.286859927994527</v>
      </c>
    </row>
    <row r="769" spans="1:8">
      <c r="A769" s="86" t="str">
        <v>utl_res_web</v>
      </c>
      <c r="B769" s="239">
        <v>768</v>
      </c>
      <c r="C769" s="86" t="s">
        <v>1618</v>
      </c>
      <c r="D769" s="241">
        <f>COUNTIF($C$1:$C769,C769)</f>
        <v>7</v>
      </c>
      <c r="E769" s="241" t="str">
        <f t="shared" si="31"/>
        <v>Research utilities7</v>
      </c>
      <c r="F769" s="86" t="s">
        <v>1504</v>
      </c>
      <c r="G769" s="242">
        <v>0.42901492537313435</v>
      </c>
      <c r="H769" s="245">
        <v>102.36016487797895</v>
      </c>
    </row>
    <row r="770" spans="1:8">
      <c r="A770" s="86" t="str">
        <v>retles_enqc_app</v>
      </c>
      <c r="B770" s="239">
        <v>769</v>
      </c>
      <c r="C770" s="86" t="s">
        <v>1626</v>
      </c>
      <c r="D770" s="241">
        <f>COUNTIF($C$1:$C770,C770)</f>
        <v>1</v>
      </c>
      <c r="E770" s="241" t="str">
        <f t="shared" si="31"/>
        <v>Make enquiry on retail and leisure1</v>
      </c>
      <c r="F770" s="86" t="s">
        <v>1493</v>
      </c>
      <c r="G770" s="242">
        <v>0.16841293532338311</v>
      </c>
      <c r="H770" s="245">
        <v>86.517909443534506</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0.40108457711442791</v>
      </c>
      <c r="H771" s="245">
        <v>100.4119663476684</v>
      </c>
    </row>
    <row r="772" spans="1:8">
      <c r="A772" s="86" t="str">
        <v>retles_enqc_eml</v>
      </c>
      <c r="B772" s="239">
        <v>771</v>
      </c>
      <c r="C772" s="86" t="s">
        <v>1626</v>
      </c>
      <c r="D772" s="241">
        <f>COUNTIF($C$1:$C772,C772)</f>
        <v>3</v>
      </c>
      <c r="E772" s="241" t="str">
        <f t="shared" si="32"/>
        <v>Make enquiry on retail and leisure3</v>
      </c>
      <c r="F772" s="86" t="s">
        <v>1050</v>
      </c>
      <c r="G772" s="242">
        <v>0.4618955223880597</v>
      </c>
      <c r="H772" s="245">
        <v>99.95057267719308</v>
      </c>
    </row>
    <row r="773" spans="1:8">
      <c r="A773" s="86" t="str">
        <v>retles_enqc_f2f</v>
      </c>
      <c r="B773" s="239">
        <v>772</v>
      </c>
      <c r="C773" s="86" t="s">
        <v>1626</v>
      </c>
      <c r="D773" s="241">
        <f>COUNTIF($C$1:$C773,C773)</f>
        <v>4</v>
      </c>
      <c r="E773" s="241" t="str">
        <f t="shared" si="32"/>
        <v>Make enquiry on retail and leisure4</v>
      </c>
      <c r="F773" s="86" t="s">
        <v>1498</v>
      </c>
      <c r="G773" s="242">
        <v>0.36907462686567161</v>
      </c>
      <c r="H773" s="245">
        <v>96.252401009220407</v>
      </c>
    </row>
    <row r="774" spans="1:8">
      <c r="A774" s="86" t="str">
        <v>retles_enqc_mail</v>
      </c>
      <c r="B774" s="239">
        <v>773</v>
      </c>
      <c r="C774" s="86" t="s">
        <v>1626</v>
      </c>
      <c r="D774" s="241">
        <f>COUNTIF($C$1:$C774,C774)</f>
        <v>5</v>
      </c>
      <c r="E774" s="241" t="str">
        <f t="shared" si="32"/>
        <v>Make enquiry on retail and leisure5</v>
      </c>
      <c r="F774" s="86" t="s">
        <v>1500</v>
      </c>
      <c r="G774" s="242">
        <v>0.15658208955223879</v>
      </c>
      <c r="H774" s="245">
        <v>95.123329833965101</v>
      </c>
    </row>
    <row r="775" spans="1:8">
      <c r="A775" s="86" t="str">
        <v>retles_enqc_txt</v>
      </c>
      <c r="B775" s="239">
        <v>774</v>
      </c>
      <c r="C775" s="86" t="s">
        <v>1626</v>
      </c>
      <c r="D775" s="241">
        <f>COUNTIF($C$1:$C775,C775)</f>
        <v>6</v>
      </c>
      <c r="E775" s="241" t="str">
        <f t="shared" si="32"/>
        <v>Make enquiry on retail and leisure6</v>
      </c>
      <c r="F775" s="86" t="s">
        <v>1502</v>
      </c>
      <c r="G775" s="242">
        <v>9.7676616915422884E-2</v>
      </c>
      <c r="H775" s="245">
        <v>86.516915198018751</v>
      </c>
    </row>
    <row r="776" spans="1:8">
      <c r="A776" s="86" t="str">
        <v>retles_enqc_web</v>
      </c>
      <c r="B776" s="239">
        <v>775</v>
      </c>
      <c r="C776" s="86" t="s">
        <v>1626</v>
      </c>
      <c r="D776" s="241">
        <f>COUNTIF($C$1:$C776,C776)</f>
        <v>7</v>
      </c>
      <c r="E776" s="241" t="str">
        <f t="shared" si="32"/>
        <v>Make enquiry on retail and leisure7</v>
      </c>
      <c r="F776" s="86" t="s">
        <v>1504</v>
      </c>
      <c r="G776" s="242">
        <v>0.39475621890547263</v>
      </c>
      <c r="H776" s="245">
        <v>101.6682923724529</v>
      </c>
    </row>
    <row r="777" spans="1:8">
      <c r="A777" s="86" t="str">
        <v>retles_sub_app</v>
      </c>
      <c r="B777" s="239">
        <v>776</v>
      </c>
      <c r="C777" s="86" t="s">
        <v>1634</v>
      </c>
      <c r="D777" s="241">
        <f>COUNTIF($C$1:$C777,C777)</f>
        <v>1</v>
      </c>
      <c r="E777" s="241" t="str">
        <f t="shared" si="32"/>
        <v>Submit info to retail and leisure1</v>
      </c>
      <c r="F777" s="86" t="s">
        <v>1493</v>
      </c>
      <c r="G777" s="242">
        <v>0.24646766169154233</v>
      </c>
      <c r="H777" s="245">
        <v>95.312275731570011</v>
      </c>
    </row>
    <row r="778" spans="1:8">
      <c r="A778" s="86" t="str">
        <v>retles_sub_call</v>
      </c>
      <c r="B778" s="239">
        <v>777</v>
      </c>
      <c r="C778" s="86" t="s">
        <v>1634</v>
      </c>
      <c r="D778" s="241">
        <f>COUNTIF($C$1:$C778,C778)</f>
        <v>2</v>
      </c>
      <c r="E778" s="241" t="str">
        <f t="shared" si="32"/>
        <v>Submit info to retail and leisure2</v>
      </c>
      <c r="F778" s="86" t="s">
        <v>1495</v>
      </c>
      <c r="G778" s="242">
        <v>0.37211940298507468</v>
      </c>
      <c r="H778" s="245">
        <v>99.592318727530412</v>
      </c>
    </row>
    <row r="779" spans="1:8">
      <c r="A779" s="86" t="str">
        <v>retles_sub_eml</v>
      </c>
      <c r="B779" s="239">
        <v>778</v>
      </c>
      <c r="C779" s="86" t="s">
        <v>1634</v>
      </c>
      <c r="D779" s="241">
        <f>COUNTIF($C$1:$C779,C779)</f>
        <v>3</v>
      </c>
      <c r="E779" s="241" t="str">
        <f t="shared" si="32"/>
        <v>Submit info to retail and leisure3</v>
      </c>
      <c r="F779" s="86" t="s">
        <v>1050</v>
      </c>
      <c r="G779" s="242">
        <v>0.36908955223880602</v>
      </c>
      <c r="H779" s="245">
        <v>100.14480857577858</v>
      </c>
    </row>
    <row r="780" spans="1:8">
      <c r="A780" s="86" t="str">
        <v>retles_sub_f2f</v>
      </c>
      <c r="B780" s="239">
        <v>779</v>
      </c>
      <c r="C780" s="86" t="s">
        <v>1634</v>
      </c>
      <c r="D780" s="241">
        <f>COUNTIF($C$1:$C780,C780)</f>
        <v>4</v>
      </c>
      <c r="E780" s="241" t="str">
        <f t="shared" si="32"/>
        <v>Submit info to retail and leisure4</v>
      </c>
      <c r="F780" s="86" t="s">
        <v>1498</v>
      </c>
      <c r="G780" s="242">
        <v>0.39051243781094525</v>
      </c>
      <c r="H780" s="245">
        <v>99.392044182810977</v>
      </c>
    </row>
    <row r="781" spans="1:8">
      <c r="A781" s="86" t="str">
        <v>retles_sub_mail</v>
      </c>
      <c r="B781" s="239">
        <v>780</v>
      </c>
      <c r="C781" s="86" t="s">
        <v>1634</v>
      </c>
      <c r="D781" s="241">
        <f>COUNTIF($C$1:$C781,C781)</f>
        <v>5</v>
      </c>
      <c r="E781" s="241" t="str">
        <f t="shared" si="32"/>
        <v>Submit info to retail and leisure5</v>
      </c>
      <c r="F781" s="86" t="s">
        <v>1500</v>
      </c>
      <c r="G781" s="242">
        <v>0.12374129353233829</v>
      </c>
      <c r="H781" s="245">
        <v>97.349633650590533</v>
      </c>
    </row>
    <row r="782" spans="1:8">
      <c r="A782" s="86" t="str">
        <v>retles_sub_txt</v>
      </c>
      <c r="B782" s="239">
        <v>781</v>
      </c>
      <c r="C782" s="86" t="s">
        <v>1634</v>
      </c>
      <c r="D782" s="241">
        <f>COUNTIF($C$1:$C782,C782)</f>
        <v>6</v>
      </c>
      <c r="E782" s="241" t="str">
        <f t="shared" si="32"/>
        <v>Submit info to retail and leisure6</v>
      </c>
      <c r="F782" s="86" t="s">
        <v>1502</v>
      </c>
      <c r="G782" s="242">
        <v>0.10633333333333334</v>
      </c>
      <c r="H782" s="245">
        <v>91.088764042092819</v>
      </c>
    </row>
    <row r="783" spans="1:8">
      <c r="A783" s="86" t="str">
        <v>retles_sub_web</v>
      </c>
      <c r="B783" s="239">
        <v>782</v>
      </c>
      <c r="C783" s="86" t="s">
        <v>1634</v>
      </c>
      <c r="D783" s="241">
        <f>COUNTIF($C$1:$C783,C783)</f>
        <v>7</v>
      </c>
      <c r="E783" s="241" t="str">
        <f t="shared" si="32"/>
        <v>Submit info to retail and leisure7</v>
      </c>
      <c r="F783" s="86" t="s">
        <v>1504</v>
      </c>
      <c r="G783" s="242">
        <v>0.44596517412935321</v>
      </c>
      <c r="H783" s="245">
        <v>101.65248347429493</v>
      </c>
    </row>
    <row r="784" spans="1:8">
      <c r="A784" s="86" t="str">
        <v>retles_mark_app</v>
      </c>
      <c r="B784" s="239">
        <v>783</v>
      </c>
      <c r="C784" s="86" t="s">
        <v>1642</v>
      </c>
      <c r="D784" s="241">
        <f>COUNTIF($C$1:$C784,C784)</f>
        <v>1</v>
      </c>
      <c r="E784" s="241" t="str">
        <f t="shared" si="32"/>
        <v>Get info/marketing on retail and leisure1</v>
      </c>
      <c r="F784" s="86" t="s">
        <v>1493</v>
      </c>
      <c r="G784" s="242">
        <v>0.21948258706467666</v>
      </c>
      <c r="H784" s="245">
        <v>100.72784261344101</v>
      </c>
    </row>
    <row r="785" spans="1:8">
      <c r="A785" s="86" t="str">
        <v>retles_mark_call</v>
      </c>
      <c r="B785" s="239">
        <v>784</v>
      </c>
      <c r="C785" s="86" t="s">
        <v>1642</v>
      </c>
      <c r="D785" s="241">
        <f>COUNTIF($C$1:$C785,C785)</f>
        <v>2</v>
      </c>
      <c r="E785" s="241" t="str">
        <f t="shared" si="32"/>
        <v>Get info/marketing on retail and leisure2</v>
      </c>
      <c r="F785" s="86" t="s">
        <v>1495</v>
      </c>
      <c r="G785" s="242">
        <v>0.20678109452736321</v>
      </c>
      <c r="H785" s="245">
        <v>94.348657115103435</v>
      </c>
    </row>
    <row r="786" spans="1:8">
      <c r="A786" s="86" t="str">
        <v>retles_mark_eml</v>
      </c>
      <c r="B786" s="239">
        <v>785</v>
      </c>
      <c r="C786" s="86" t="s">
        <v>1642</v>
      </c>
      <c r="D786" s="241">
        <f>COUNTIF($C$1:$C786,C786)</f>
        <v>3</v>
      </c>
      <c r="E786" s="241" t="str">
        <f t="shared" si="32"/>
        <v>Get info/marketing on retail and leisure3</v>
      </c>
      <c r="F786" s="86" t="s">
        <v>1050</v>
      </c>
      <c r="G786" s="242">
        <v>0.38153731343283581</v>
      </c>
      <c r="H786" s="245">
        <v>99.816577087005271</v>
      </c>
    </row>
    <row r="787" spans="1:8">
      <c r="A787" s="86" t="str">
        <v>retles_mark_f2f</v>
      </c>
      <c r="B787" s="239">
        <v>786</v>
      </c>
      <c r="C787" s="86" t="s">
        <v>1642</v>
      </c>
      <c r="D787" s="241">
        <f>COUNTIF($C$1:$C787,C787)</f>
        <v>4</v>
      </c>
      <c r="E787" s="241" t="str">
        <f t="shared" si="32"/>
        <v>Get info/marketing on retail and leisure4</v>
      </c>
      <c r="F787" s="86" t="s">
        <v>1498</v>
      </c>
      <c r="G787" s="242">
        <v>0.2919303482587064</v>
      </c>
      <c r="H787" s="245">
        <v>95.755180949250345</v>
      </c>
    </row>
    <row r="788" spans="1:8">
      <c r="A788" s="86" t="str">
        <v>retles_mark_mail</v>
      </c>
      <c r="B788" s="239">
        <v>787</v>
      </c>
      <c r="C788" s="86" t="s">
        <v>1642</v>
      </c>
      <c r="D788" s="241">
        <f>COUNTIF($C$1:$C788,C788)</f>
        <v>5</v>
      </c>
      <c r="E788" s="241" t="str">
        <f t="shared" si="32"/>
        <v>Get info/marketing on retail and leisure5</v>
      </c>
      <c r="F788" s="86" t="s">
        <v>1500</v>
      </c>
      <c r="G788" s="242">
        <v>0.20025373134328361</v>
      </c>
      <c r="H788" s="247">
        <v>98.485874861652789</v>
      </c>
    </row>
    <row r="789" spans="1:8">
      <c r="A789" s="86" t="str">
        <v>retles_mark_txt</v>
      </c>
      <c r="B789" s="239">
        <v>788</v>
      </c>
      <c r="C789" s="86" t="s">
        <v>1642</v>
      </c>
      <c r="D789" s="241">
        <f>COUNTIF($C$1:$C789,C789)</f>
        <v>6</v>
      </c>
      <c r="E789" s="241" t="str">
        <f t="shared" si="32"/>
        <v>Get info/marketing on retail and leisure6</v>
      </c>
      <c r="F789" s="86" t="s">
        <v>1502</v>
      </c>
      <c r="G789" s="242">
        <v>0.11345771144278605</v>
      </c>
      <c r="H789" s="247">
        <v>92.390137274930808</v>
      </c>
    </row>
    <row r="790" spans="1:8">
      <c r="A790" s="86" t="str">
        <v>retles_mark_web</v>
      </c>
      <c r="B790" s="239">
        <v>789</v>
      </c>
      <c r="C790" s="86" t="s">
        <v>1642</v>
      </c>
      <c r="D790" s="241">
        <f>COUNTIF($C$1:$C790,C790)</f>
        <v>7</v>
      </c>
      <c r="E790" s="241" t="str">
        <f t="shared" si="32"/>
        <v>Get info/marketing on retail and leisure7</v>
      </c>
      <c r="F790" s="86" t="s">
        <v>1504</v>
      </c>
      <c r="G790" s="242">
        <v>0.37826865671641791</v>
      </c>
      <c r="H790" s="247">
        <v>100.51021310695722</v>
      </c>
    </row>
    <row r="791" spans="1:8">
      <c r="A791" s="86" t="str">
        <v>retles_res_app</v>
      </c>
      <c r="B791" s="239">
        <v>790</v>
      </c>
      <c r="C791" s="86" t="s">
        <v>1650</v>
      </c>
      <c r="D791" s="241">
        <f>COUNTIF($C$1:$C791,C791)</f>
        <v>1</v>
      </c>
      <c r="E791" s="241" t="str">
        <f t="shared" si="32"/>
        <v>Research retail and leisure1</v>
      </c>
      <c r="F791" s="86" t="s">
        <v>1493</v>
      </c>
      <c r="G791" s="242">
        <v>0.21612437810945276</v>
      </c>
      <c r="H791" s="247">
        <v>92.575689796838219</v>
      </c>
    </row>
    <row r="792" spans="1:8">
      <c r="A792" s="86" t="str">
        <v>retles_res_call</v>
      </c>
      <c r="B792" s="239">
        <v>791</v>
      </c>
      <c r="C792" s="86" t="s">
        <v>1650</v>
      </c>
      <c r="D792" s="241">
        <f>COUNTIF($C$1:$C792,C792)</f>
        <v>2</v>
      </c>
      <c r="E792" s="241" t="str">
        <f t="shared" si="32"/>
        <v>Research retail and leisure2</v>
      </c>
      <c r="F792" s="86" t="s">
        <v>1495</v>
      </c>
      <c r="G792" s="242">
        <v>0.21436318407960198</v>
      </c>
      <c r="H792" s="247">
        <v>94.993843663838135</v>
      </c>
    </row>
    <row r="793" spans="1:8">
      <c r="A793" s="86" t="str">
        <v>retles_res_eml</v>
      </c>
      <c r="B793" s="239">
        <v>792</v>
      </c>
      <c r="C793" s="86" t="s">
        <v>1650</v>
      </c>
      <c r="D793" s="241">
        <f>COUNTIF($C$1:$C793,C793)</f>
        <v>3</v>
      </c>
      <c r="E793" s="241" t="str">
        <f t="shared" si="32"/>
        <v>Research retail and leisure3</v>
      </c>
      <c r="F793" s="86" t="s">
        <v>1050</v>
      </c>
      <c r="G793" s="242">
        <v>0.24957213930348257</v>
      </c>
      <c r="H793" s="247">
        <v>97.538414086258868</v>
      </c>
    </row>
    <row r="794" spans="1:8">
      <c r="A794" s="86" t="str">
        <v>retles_res_f2f</v>
      </c>
      <c r="B794" s="239">
        <v>793</v>
      </c>
      <c r="C794" s="86" t="s">
        <v>1650</v>
      </c>
      <c r="D794" s="241">
        <f>COUNTIF($C$1:$C794,C794)</f>
        <v>4</v>
      </c>
      <c r="E794" s="241" t="str">
        <f t="shared" si="32"/>
        <v>Research retail and leisure4</v>
      </c>
      <c r="F794" s="86" t="s">
        <v>1498</v>
      </c>
      <c r="G794" s="242">
        <v>0.37764179104477608</v>
      </c>
      <c r="H794" s="247">
        <v>98.841311701040922</v>
      </c>
    </row>
    <row r="795" spans="1:8">
      <c r="A795" s="86" t="str">
        <v>retles_res_mail</v>
      </c>
      <c r="B795" s="239">
        <v>794</v>
      </c>
      <c r="C795" s="86" t="s">
        <v>1650</v>
      </c>
      <c r="D795" s="241">
        <f>COUNTIF($C$1:$C795,C795)</f>
        <v>5</v>
      </c>
      <c r="E795" s="241" t="str">
        <f t="shared" si="32"/>
        <v>Research retail and leisure5</v>
      </c>
      <c r="F795" s="86" t="s">
        <v>1500</v>
      </c>
      <c r="G795" s="242">
        <v>8.9572139303482609E-2</v>
      </c>
      <c r="H795" s="247">
        <v>88.618710597509775</v>
      </c>
    </row>
    <row r="796" spans="1:8">
      <c r="A796" s="86" t="str">
        <v>retles_res_txt</v>
      </c>
      <c r="B796" s="240">
        <v>795</v>
      </c>
      <c r="C796" s="86" t="s">
        <v>1650</v>
      </c>
      <c r="D796" s="241">
        <f>COUNTIF($C$1:$C796,C796)</f>
        <v>6</v>
      </c>
      <c r="E796" s="241" t="str">
        <f t="shared" si="32"/>
        <v>Research retail and leisure6</v>
      </c>
      <c r="F796" s="86" t="s">
        <v>1502</v>
      </c>
      <c r="G796" s="244">
        <v>6.41592039800995E-2</v>
      </c>
      <c r="H796" s="248">
        <v>75.940764408188755</v>
      </c>
    </row>
    <row r="797" spans="1:8">
      <c r="A797" s="86" t="str">
        <v>retles_res_web</v>
      </c>
      <c r="B797" s="1">
        <v>796</v>
      </c>
      <c r="C797" s="86" t="s">
        <v>1650</v>
      </c>
      <c r="D797" s="241">
        <f>COUNTIF($C$1:$C797,C797)</f>
        <v>7</v>
      </c>
      <c r="E797" s="241" t="str">
        <f t="shared" si="32"/>
        <v>Research retail and leisure7</v>
      </c>
      <c r="F797" s="86" t="s">
        <v>1504</v>
      </c>
      <c r="G797" s="68">
        <v>0.53432835820895519</v>
      </c>
      <c r="H797" s="70">
        <v>104.2199418340892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B20C9-2E2C-47FB-9D37-E842FD331674}">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Willaston &amp; Thornton Ward</v>
      </c>
      <c r="C7" s="1" t="str">
        <f>BASE_PROFILE_DESC</f>
        <v>Associated Base - Cheshire West and Chester</v>
      </c>
      <c r="E7" s="1" t="str">
        <f>"Profile Title: "&amp;B7</f>
        <v>Profile Title: Ward: Willaston &amp; Thornton Ward</v>
      </c>
      <c r="F7" s="1" t="str">
        <f>"Base Title: "&amp;C7</f>
        <v>Base Title: Associated Base - Cheshire West and Chester</v>
      </c>
    </row>
    <row r="8" spans="1:6">
      <c r="A8" s="1">
        <v>1</v>
      </c>
      <c r="B8" s="1">
        <v>1</v>
      </c>
      <c r="C8" s="1">
        <v>3787</v>
      </c>
      <c r="D8" s="1">
        <v>1</v>
      </c>
    </row>
    <row r="9" spans="1:6">
      <c r="A9" s="1">
        <v>2</v>
      </c>
      <c r="B9" s="1">
        <v>0</v>
      </c>
      <c r="C9" s="1">
        <v>11136</v>
      </c>
      <c r="D9" s="1">
        <v>2</v>
      </c>
    </row>
    <row r="10" spans="1:6">
      <c r="A10" s="1">
        <v>3</v>
      </c>
      <c r="B10" s="1">
        <v>0</v>
      </c>
      <c r="C10" s="1">
        <v>17099</v>
      </c>
      <c r="D10" s="1">
        <v>3</v>
      </c>
    </row>
    <row r="11" spans="1:6">
      <c r="A11" s="1">
        <v>4</v>
      </c>
      <c r="B11" s="1">
        <v>5</v>
      </c>
      <c r="C11" s="1">
        <v>14210</v>
      </c>
      <c r="D11" s="1">
        <v>4</v>
      </c>
    </row>
    <row r="12" spans="1:6">
      <c r="A12" s="1">
        <v>5</v>
      </c>
      <c r="B12" s="1">
        <v>0</v>
      </c>
      <c r="C12" s="1">
        <v>12098</v>
      </c>
      <c r="D12" s="1">
        <v>5</v>
      </c>
    </row>
    <row r="13" spans="1:6">
      <c r="A13" s="1">
        <v>6</v>
      </c>
      <c r="B13" s="1">
        <v>0</v>
      </c>
      <c r="C13" s="1">
        <v>3360</v>
      </c>
      <c r="D13" s="1">
        <v>6</v>
      </c>
    </row>
    <row r="14" spans="1:6">
      <c r="A14" s="1">
        <v>7</v>
      </c>
      <c r="B14" s="1">
        <v>0</v>
      </c>
      <c r="C14" s="1">
        <v>7077</v>
      </c>
      <c r="D14" s="1">
        <v>7</v>
      </c>
    </row>
    <row r="15" spans="1:6">
      <c r="A15" s="1">
        <v>8</v>
      </c>
      <c r="B15" s="1">
        <v>0</v>
      </c>
      <c r="C15" s="1">
        <v>0</v>
      </c>
      <c r="D15" s="1">
        <v>8</v>
      </c>
    </row>
    <row r="16" spans="1:6">
      <c r="A16" s="1">
        <v>9</v>
      </c>
      <c r="B16" s="1">
        <v>1</v>
      </c>
      <c r="C16" s="1">
        <v>16337</v>
      </c>
      <c r="D16" s="1">
        <v>9</v>
      </c>
    </row>
    <row r="17" spans="1:4">
      <c r="A17" s="1">
        <v>10</v>
      </c>
      <c r="B17" s="1">
        <v>0</v>
      </c>
      <c r="C17" s="1">
        <v>12048</v>
      </c>
      <c r="D17" s="1">
        <v>10</v>
      </c>
    </row>
    <row r="18" spans="1:4">
      <c r="A18" s="1">
        <v>11</v>
      </c>
      <c r="B18" s="1">
        <v>0</v>
      </c>
      <c r="C18" s="1">
        <v>6926</v>
      </c>
      <c r="D18" s="1">
        <v>11</v>
      </c>
    </row>
    <row r="19" spans="1:4">
      <c r="A19" s="1">
        <v>12</v>
      </c>
      <c r="B19" s="1">
        <v>0</v>
      </c>
      <c r="C19" s="1">
        <v>6282</v>
      </c>
      <c r="D19" s="1">
        <v>12</v>
      </c>
    </row>
    <row r="20" spans="1:4">
      <c r="A20" s="1">
        <v>13</v>
      </c>
      <c r="B20" s="1">
        <v>0</v>
      </c>
      <c r="C20" s="1">
        <v>7412</v>
      </c>
      <c r="D20" s="1">
        <v>13</v>
      </c>
    </row>
    <row r="21" spans="1:4">
      <c r="A21" s="1">
        <v>14</v>
      </c>
      <c r="B21" s="1">
        <v>1</v>
      </c>
      <c r="C21" s="1">
        <v>13105</v>
      </c>
      <c r="D21" s="1">
        <v>14</v>
      </c>
    </row>
    <row r="22" spans="1:4">
      <c r="A22" s="1">
        <v>15</v>
      </c>
      <c r="B22" s="1">
        <v>0</v>
      </c>
      <c r="C22" s="1">
        <v>15117</v>
      </c>
      <c r="D22" s="1">
        <v>15</v>
      </c>
    </row>
    <row r="23" spans="1:4">
      <c r="A23" s="1">
        <v>16</v>
      </c>
      <c r="B23" s="1">
        <v>8</v>
      </c>
      <c r="C23" s="1">
        <v>22417</v>
      </c>
      <c r="D23" s="1">
        <v>16</v>
      </c>
    </row>
    <row r="24" spans="1:4">
      <c r="A24" s="1">
        <v>17</v>
      </c>
      <c r="B24" s="1">
        <v>17</v>
      </c>
      <c r="C24" s="1">
        <v>26453</v>
      </c>
      <c r="D24" s="1">
        <v>17</v>
      </c>
    </row>
    <row r="25" spans="1:4">
      <c r="A25" s="1">
        <v>18</v>
      </c>
      <c r="B25" s="1">
        <v>0</v>
      </c>
      <c r="C25" s="1">
        <v>106</v>
      </c>
      <c r="D25" s="1">
        <v>18</v>
      </c>
    </row>
    <row r="26" spans="1:4">
      <c r="A26" s="1">
        <v>19</v>
      </c>
      <c r="B26" s="1">
        <v>90</v>
      </c>
      <c r="C26" s="1">
        <v>48853</v>
      </c>
      <c r="D26" s="1">
        <v>19</v>
      </c>
    </row>
    <row r="27" spans="1:4">
      <c r="A27" s="1">
        <v>20</v>
      </c>
      <c r="B27" s="1">
        <v>7</v>
      </c>
      <c r="C27" s="1">
        <v>25084</v>
      </c>
      <c r="D27" s="1">
        <v>20</v>
      </c>
    </row>
    <row r="28" spans="1:4">
      <c r="A28" s="1">
        <v>21</v>
      </c>
      <c r="B28" s="1">
        <v>3</v>
      </c>
      <c r="C28" s="1">
        <v>5253</v>
      </c>
      <c r="D28" s="1">
        <v>21</v>
      </c>
    </row>
    <row r="29" spans="1:4">
      <c r="A29" s="1">
        <v>22</v>
      </c>
      <c r="B29" s="1">
        <v>0</v>
      </c>
      <c r="C29" s="1">
        <v>1307</v>
      </c>
      <c r="D29" s="1">
        <v>22</v>
      </c>
    </row>
    <row r="30" spans="1:4">
      <c r="A30" s="1">
        <v>23</v>
      </c>
      <c r="B30" s="1">
        <v>4</v>
      </c>
      <c r="C30" s="1">
        <v>15264</v>
      </c>
      <c r="D30" s="1">
        <v>23</v>
      </c>
    </row>
    <row r="31" spans="1:4">
      <c r="A31" s="1">
        <v>24</v>
      </c>
      <c r="B31" s="1">
        <v>59</v>
      </c>
      <c r="C31" s="1">
        <v>30382</v>
      </c>
      <c r="D31" s="1">
        <v>24</v>
      </c>
    </row>
    <row r="32" spans="1:4">
      <c r="A32" s="1">
        <v>25</v>
      </c>
      <c r="B32" s="1">
        <v>5</v>
      </c>
      <c r="C32" s="1">
        <v>23245</v>
      </c>
      <c r="D32" s="1">
        <v>25</v>
      </c>
    </row>
    <row r="33" spans="1:4">
      <c r="A33" s="1">
        <v>26</v>
      </c>
      <c r="B33" s="1">
        <v>0</v>
      </c>
      <c r="C33" s="1">
        <v>237</v>
      </c>
      <c r="D33" s="1">
        <v>26</v>
      </c>
    </row>
    <row r="34" spans="1:4">
      <c r="A34" s="1">
        <v>27</v>
      </c>
      <c r="B34" s="1">
        <v>1</v>
      </c>
      <c r="C34" s="1">
        <v>3786</v>
      </c>
      <c r="D34" s="1">
        <v>27</v>
      </c>
    </row>
    <row r="35" spans="1:4">
      <c r="A35" s="1">
        <v>28</v>
      </c>
      <c r="B35" s="1">
        <v>0</v>
      </c>
      <c r="C35" s="1">
        <v>0</v>
      </c>
      <c r="D35" s="1">
        <v>28</v>
      </c>
    </row>
    <row r="37" spans="1:4">
      <c r="B37" s="1">
        <f>SUM(B8:B35)</f>
        <v>202</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9BAB7C03-031A-474B-A865-BEEB1C28D4A6}"/>
</file>

<file path=customXml/itemProps2.xml><?xml version="1.0" encoding="utf-8"?>
<ds:datastoreItem xmlns:ds="http://schemas.openxmlformats.org/officeDocument/2006/customXml" ds:itemID="{BFEA717C-29A8-427B-8D84-70389739F5BC}"/>
</file>

<file path=customXml/itemProps3.xml><?xml version="1.0" encoding="utf-8"?>
<ds:datastoreItem xmlns:ds="http://schemas.openxmlformats.org/officeDocument/2006/customXml" ds:itemID="{FA00D3F8-CA97-4919-9EAA-1037C9B022C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Willaston and Thornton Wellbeing Ward Profile</dc:title>
  <dc:creator>HUXLEY, Lee</dc:creator>
  <cp:lastModifiedBy>HUXLEY, Lee</cp:lastModifiedBy>
  <dcterms:created xsi:type="dcterms:W3CDTF">2022-07-27T09:12:26Z</dcterms:created>
  <dcterms:modified xsi:type="dcterms:W3CDTF">2022-07-27T09:12:51Z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