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6D9E9710-5376-43A9-B7DF-D5461D9C7134}" xr6:coauthVersionLast="47" xr6:coauthVersionMax="47" xr10:uidLastSave="{DCBB4B6B-6BC0-496E-91E3-8EDCDE22610C}"/>
  <bookViews>
    <workbookView xWindow="380" yWindow="380" windowWidth="14400" windowHeight="7360" xr2:uid="{DE2A7C69-BFB8-4CBF-8A7E-89C9BF19BE9A}"/>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E652" i="14"/>
  <c r="D652" i="14"/>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E636" i="14"/>
  <c r="D636" i="14"/>
  <c r="D635" i="14"/>
  <c r="E635" i="14" s="1"/>
  <c r="D634" i="14"/>
  <c r="E634" i="14" s="1"/>
  <c r="D633" i="14"/>
  <c r="E633" i="14" s="1"/>
  <c r="D632" i="14"/>
  <c r="E632" i="14" s="1"/>
  <c r="D631" i="14"/>
  <c r="E631" i="14" s="1"/>
  <c r="D630" i="14"/>
  <c r="E630" i="14" s="1"/>
  <c r="D629" i="14"/>
  <c r="E629" i="14" s="1"/>
  <c r="D628" i="14"/>
  <c r="E628" i="14" s="1"/>
  <c r="E627" i="14"/>
  <c r="D627" i="14"/>
  <c r="D626" i="14"/>
  <c r="E626" i="14" s="1"/>
  <c r="E625" i="14"/>
  <c r="D625" i="14"/>
  <c r="D624" i="14"/>
  <c r="E624" i="14" s="1"/>
  <c r="E623" i="14"/>
  <c r="D623" i="14"/>
  <c r="D622" i="14"/>
  <c r="E622" i="14" s="1"/>
  <c r="E621" i="14"/>
  <c r="D621" i="14"/>
  <c r="D620" i="14"/>
  <c r="E620" i="14" s="1"/>
  <c r="E619" i="14"/>
  <c r="D619" i="14"/>
  <c r="D618" i="14"/>
  <c r="E618" i="14" s="1"/>
  <c r="E617" i="14"/>
  <c r="D617" i="14"/>
  <c r="D616" i="14"/>
  <c r="E616" i="14" s="1"/>
  <c r="E615" i="14"/>
  <c r="D615" i="14"/>
  <c r="D614" i="14"/>
  <c r="E614" i="14" s="1"/>
  <c r="D613" i="14"/>
  <c r="E613" i="14" s="1"/>
  <c r="D612" i="14"/>
  <c r="E612" i="14" s="1"/>
  <c r="D611" i="14"/>
  <c r="E611" i="14" s="1"/>
  <c r="D610" i="14"/>
  <c r="E610" i="14" s="1"/>
  <c r="D609" i="14"/>
  <c r="E609" i="14" s="1"/>
  <c r="D608" i="14"/>
  <c r="E608" i="14" s="1"/>
  <c r="E607" i="14"/>
  <c r="D607" i="14"/>
  <c r="D606" i="14"/>
  <c r="E606" i="14" s="1"/>
  <c r="D605" i="14"/>
  <c r="E605" i="14" s="1"/>
  <c r="D604" i="14"/>
  <c r="E604" i="14" s="1"/>
  <c r="D603" i="14"/>
  <c r="E603" i="14" s="1"/>
  <c r="D602" i="14"/>
  <c r="E602" i="14" s="1"/>
  <c r="D601" i="14"/>
  <c r="E601" i="14" s="1"/>
  <c r="D600" i="14"/>
  <c r="E600" i="14" s="1"/>
  <c r="E599" i="14"/>
  <c r="D599" i="14"/>
  <c r="D598" i="14"/>
  <c r="E598" i="14" s="1"/>
  <c r="D597" i="14"/>
  <c r="E597" i="14" s="1"/>
  <c r="D596" i="14"/>
  <c r="E596" i="14" s="1"/>
  <c r="D595" i="14"/>
  <c r="E595" i="14" s="1"/>
  <c r="D594" i="14"/>
  <c r="E594" i="14" s="1"/>
  <c r="D593" i="14"/>
  <c r="E593" i="14" s="1"/>
  <c r="D592" i="14"/>
  <c r="E592" i="14" s="1"/>
  <c r="E591" i="14"/>
  <c r="D591" i="14"/>
  <c r="D590" i="14"/>
  <c r="E590" i="14" s="1"/>
  <c r="D589" i="14"/>
  <c r="E589" i="14" s="1"/>
  <c r="D588" i="14"/>
  <c r="E588" i="14" s="1"/>
  <c r="D587" i="14"/>
  <c r="E587" i="14" s="1"/>
  <c r="D586" i="14"/>
  <c r="E586" i="14" s="1"/>
  <c r="D585" i="14"/>
  <c r="E585" i="14" s="1"/>
  <c r="D584" i="14"/>
  <c r="E584" i="14" s="1"/>
  <c r="E583" i="14"/>
  <c r="D583" i="14"/>
  <c r="D582" i="14"/>
  <c r="E582" i="14" s="1"/>
  <c r="D581" i="14"/>
  <c r="E581" i="14" s="1"/>
  <c r="D580" i="14"/>
  <c r="E580" i="14" s="1"/>
  <c r="D579" i="14"/>
  <c r="E579" i="14" s="1"/>
  <c r="D578" i="14"/>
  <c r="E578" i="14" s="1"/>
  <c r="D577" i="14"/>
  <c r="E577" i="14" s="1"/>
  <c r="D576" i="14"/>
  <c r="E576" i="14" s="1"/>
  <c r="E575" i="14"/>
  <c r="D575" i="14"/>
  <c r="D574" i="14"/>
  <c r="E574" i="14" s="1"/>
  <c r="D573" i="14"/>
  <c r="E573" i="14" s="1"/>
  <c r="D572" i="14"/>
  <c r="E572" i="14" s="1"/>
  <c r="D571" i="14"/>
  <c r="E571" i="14" s="1"/>
  <c r="D570" i="14"/>
  <c r="E570" i="14" s="1"/>
  <c r="D569" i="14"/>
  <c r="E569" i="14" s="1"/>
  <c r="D568" i="14"/>
  <c r="E568" i="14" s="1"/>
  <c r="E567" i="14"/>
  <c r="D567" i="14"/>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E551" i="14"/>
  <c r="D551" i="14"/>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E535" i="14"/>
  <c r="D535" i="14"/>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E519" i="14"/>
  <c r="D519" i="14"/>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E507" i="14"/>
  <c r="D507" i="14"/>
  <c r="D506" i="14"/>
  <c r="E506" i="14" s="1"/>
  <c r="D505" i="14"/>
  <c r="E505" i="14" s="1"/>
  <c r="D504" i="14"/>
  <c r="E504" i="14" s="1"/>
  <c r="E503" i="14"/>
  <c r="D503" i="14"/>
  <c r="D502" i="14"/>
  <c r="E502" i="14" s="1"/>
  <c r="E501" i="14"/>
  <c r="D501" i="14"/>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E475" i="14"/>
  <c r="D475" i="14"/>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E437" i="14"/>
  <c r="D437" i="14"/>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E421" i="14"/>
  <c r="D421" i="14"/>
  <c r="D420" i="14"/>
  <c r="E420" i="14" s="1"/>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E405" i="14"/>
  <c r="D405" i="14"/>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E389" i="14"/>
  <c r="D389" i="14"/>
  <c r="D388" i="14"/>
  <c r="E388" i="14" s="1"/>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E373" i="14"/>
  <c r="D373" i="14"/>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E357" i="14"/>
  <c r="D357" i="14"/>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E341" i="14"/>
  <c r="D341" i="14"/>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E325" i="14"/>
  <c r="D325" i="14"/>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E309" i="14"/>
  <c r="D309" i="14"/>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E293" i="14"/>
  <c r="D293" i="14"/>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E277" i="14"/>
  <c r="D277" i="14"/>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E261" i="14"/>
  <c r="D261" i="14"/>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E245" i="14"/>
  <c r="D245" i="14"/>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E229" i="14"/>
  <c r="D229" i="14"/>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E213" i="14"/>
  <c r="D213" i="14"/>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E197" i="14"/>
  <c r="D197" i="14"/>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E181" i="14"/>
  <c r="D181" i="14"/>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E165" i="14"/>
  <c r="D165" i="14"/>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E149" i="14"/>
  <c r="D149" i="14"/>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E130" i="14"/>
  <c r="D130" i="14"/>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E114" i="14"/>
  <c r="D114" i="14"/>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D97" i="14"/>
  <c r="E97" i="14" s="1"/>
  <c r="J96" i="14"/>
  <c r="D96" i="14"/>
  <c r="E96" i="14" s="1"/>
  <c r="J95" i="14"/>
  <c r="E95" i="14"/>
  <c r="D95" i="14"/>
  <c r="J94" i="14"/>
  <c r="D94" i="14"/>
  <c r="E94" i="14" s="1"/>
  <c r="J93" i="14"/>
  <c r="D93" i="14"/>
  <c r="E93" i="14" s="1"/>
  <c r="J92" i="14"/>
  <c r="D92" i="14"/>
  <c r="E92" i="14" s="1"/>
  <c r="J91" i="14"/>
  <c r="D91" i="14"/>
  <c r="E91" i="14" s="1"/>
  <c r="J90" i="14"/>
  <c r="E90" i="14"/>
  <c r="D90" i="14"/>
  <c r="J89" i="14"/>
  <c r="E89" i="14"/>
  <c r="D89" i="14"/>
  <c r="J88" i="14"/>
  <c r="D88" i="14"/>
  <c r="E88" i="14" s="1"/>
  <c r="J87" i="14"/>
  <c r="D87" i="14"/>
  <c r="E87" i="14" s="1"/>
  <c r="J86" i="14"/>
  <c r="E86" i="14"/>
  <c r="D86" i="14"/>
  <c r="O85" i="14"/>
  <c r="J85" i="14"/>
  <c r="D85" i="14"/>
  <c r="E85" i="14" s="1"/>
  <c r="J84" i="14"/>
  <c r="E84" i="14"/>
  <c r="D84" i="14"/>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D22" i="14"/>
  <c r="E22" i="14" s="1"/>
  <c r="J21" i="14"/>
  <c r="E21" i="14"/>
  <c r="D21" i="14"/>
  <c r="O20" i="14"/>
  <c r="J20" i="14"/>
  <c r="E20" i="14"/>
  <c r="D20" i="14"/>
  <c r="J19" i="14"/>
  <c r="D19" i="14"/>
  <c r="E19" i="14" s="1"/>
  <c r="J18" i="14"/>
  <c r="D18" i="14"/>
  <c r="E18" i="14" s="1"/>
  <c r="J17" i="14"/>
  <c r="D17" i="14"/>
  <c r="E17" i="14" s="1"/>
  <c r="AH16" i="14"/>
  <c r="AF16" i="14"/>
  <c r="AD16" i="14"/>
  <c r="J16" i="14"/>
  <c r="D16" i="14"/>
  <c r="E16" i="14" s="1"/>
  <c r="O15" i="14"/>
  <c r="J15" i="14"/>
  <c r="D15" i="14"/>
  <c r="E15" i="14" s="1"/>
  <c r="O14" i="14"/>
  <c r="J14" i="14"/>
  <c r="D14" i="14"/>
  <c r="E14" i="14" s="1"/>
  <c r="J13" i="14"/>
  <c r="E13" i="14"/>
  <c r="D13" i="14"/>
  <c r="J12" i="14"/>
  <c r="D12" i="14"/>
  <c r="E12" i="14" s="1"/>
  <c r="J11" i="14"/>
  <c r="E11" i="14"/>
  <c r="D11" i="14"/>
  <c r="J10" i="14"/>
  <c r="E10" i="14"/>
  <c r="D10" i="14"/>
  <c r="J9" i="14"/>
  <c r="E9" i="14"/>
  <c r="D9" i="14"/>
  <c r="J8" i="14"/>
  <c r="D8" i="14"/>
  <c r="E8" i="14" s="1"/>
  <c r="J7" i="14"/>
  <c r="D7" i="14"/>
  <c r="E7" i="14" s="1"/>
  <c r="J6" i="14"/>
  <c r="E6" i="14"/>
  <c r="D6" i="14"/>
  <c r="J5" i="14"/>
  <c r="D5" i="14"/>
  <c r="E5" i="14" s="1"/>
  <c r="J4" i="14"/>
  <c r="E4" i="14"/>
  <c r="D4" i="14"/>
  <c r="J3" i="14"/>
  <c r="E3" i="14"/>
  <c r="D3" i="14"/>
  <c r="Y2" i="14"/>
  <c r="X2" i="14"/>
  <c r="W2" i="14"/>
  <c r="R2" i="14" a="1"/>
  <c r="R2" i="14" s="1"/>
  <c r="Q2" i="14" s="1" a="1"/>
  <c r="Q2" i="14" s="1"/>
  <c r="N2" i="14"/>
  <c r="O2" i="14" s="1"/>
  <c r="N2" i="14" a="1"/>
  <c r="O92" i="14" s="1"/>
  <c r="J2" i="14"/>
  <c r="D2" i="14"/>
  <c r="E2" i="14" s="1"/>
  <c r="A2" i="14" a="1"/>
  <c r="A2" i="14" s="1"/>
  <c r="AB48" i="12"/>
  <c r="N53" i="11"/>
  <c r="G49" i="11"/>
  <c r="I49" i="11" s="1"/>
  <c r="E49" i="11"/>
  <c r="G48" i="11"/>
  <c r="E48" i="11"/>
  <c r="I48" i="11" s="1"/>
  <c r="G47" i="11"/>
  <c r="E47" i="11"/>
  <c r="P46" i="11"/>
  <c r="P45" i="11"/>
  <c r="G44" i="11"/>
  <c r="E44" i="11"/>
  <c r="B73" i="8" s="1"/>
  <c r="G43" i="11"/>
  <c r="E43" i="11"/>
  <c r="B72" i="8" s="1"/>
  <c r="G42" i="11"/>
  <c r="E42" i="11"/>
  <c r="I42" i="11" s="1"/>
  <c r="G41" i="11"/>
  <c r="E41" i="11"/>
  <c r="G40" i="11"/>
  <c r="E40" i="11"/>
  <c r="B69" i="8" s="1"/>
  <c r="G39" i="11"/>
  <c r="E39" i="11"/>
  <c r="B68" i="8" s="1"/>
  <c r="G38" i="11"/>
  <c r="E38" i="11"/>
  <c r="P37" i="11"/>
  <c r="P36" i="11"/>
  <c r="G35" i="11"/>
  <c r="E35" i="11"/>
  <c r="G34" i="11"/>
  <c r="E34" i="11"/>
  <c r="B65" i="8" s="1"/>
  <c r="G33" i="11"/>
  <c r="E33" i="11"/>
  <c r="B64" i="8" s="1"/>
  <c r="G32" i="11"/>
  <c r="E32" i="11"/>
  <c r="I32" i="11" s="1"/>
  <c r="G31" i="11"/>
  <c r="E31" i="11"/>
  <c r="P30" i="11"/>
  <c r="P29" i="11"/>
  <c r="G28" i="11"/>
  <c r="E28" i="11"/>
  <c r="B61" i="8" s="1"/>
  <c r="G27" i="11"/>
  <c r="E27" i="11"/>
  <c r="B60" i="8" s="1"/>
  <c r="G26" i="11"/>
  <c r="E26" i="11"/>
  <c r="G25" i="11"/>
  <c r="E25" i="11"/>
  <c r="I25" i="11" s="1"/>
  <c r="G24" i="11"/>
  <c r="E24" i="11"/>
  <c r="B57" i="8" s="1"/>
  <c r="G23" i="11"/>
  <c r="I23" i="11" s="1"/>
  <c r="E23" i="11"/>
  <c r="B56" i="8" s="1"/>
  <c r="G22" i="11"/>
  <c r="E22" i="11"/>
  <c r="I22" i="11" s="1"/>
  <c r="G21" i="11"/>
  <c r="E21" i="11"/>
  <c r="P20" i="11"/>
  <c r="P19" i="11"/>
  <c r="G18" i="11"/>
  <c r="E18" i="11"/>
  <c r="G17" i="11"/>
  <c r="E17" i="11"/>
  <c r="B52" i="8" s="1"/>
  <c r="G16" i="11"/>
  <c r="E16" i="11"/>
  <c r="G15" i="11"/>
  <c r="E15" i="11"/>
  <c r="G14" i="11"/>
  <c r="E14" i="11"/>
  <c r="N50" i="10"/>
  <c r="G17" i="10"/>
  <c r="G16" i="10"/>
  <c r="G15" i="10"/>
  <c r="G14" i="10"/>
  <c r="G13"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1" i="8"/>
  <c r="B63" i="8"/>
  <c r="B62" i="8"/>
  <c r="B55" i="8"/>
  <c r="B54" i="8"/>
  <c r="B53"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c r="U798" i="6" a="1"/>
  <c r="T798" i="6" a="1"/>
  <c r="T798" i="6" s="1"/>
  <c r="S798" i="6"/>
  <c r="S798" i="6" a="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c r="AE797" i="6" a="1"/>
  <c r="AD797" i="6" a="1"/>
  <c r="AD797" i="6" s="1"/>
  <c r="AC797" i="6" a="1"/>
  <c r="AC797" i="6" s="1"/>
  <c r="AB797" i="6" a="1"/>
  <c r="AB797" i="6" s="1"/>
  <c r="AA797" i="6" a="1"/>
  <c r="AA797" i="6" s="1"/>
  <c r="Z797" i="6" a="1"/>
  <c r="Z797" i="6" s="1"/>
  <c r="Y797" i="6"/>
  <c r="Y797" i="6" a="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c r="U790" i="6" a="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c r="Y789" i="6" a="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c r="X776" i="6" a="1"/>
  <c r="W776" i="6" a="1"/>
  <c r="W776" i="6" s="1"/>
  <c r="V776" i="6" a="1"/>
  <c r="V776" i="6" s="1"/>
  <c r="U776" i="6" a="1"/>
  <c r="U776" i="6" s="1"/>
  <c r="T776" i="6" a="1"/>
  <c r="T776" i="6" s="1"/>
  <c r="S776" i="6" a="1"/>
  <c r="S776" i="6" s="1"/>
  <c r="R776" i="6" a="1"/>
  <c r="R776" i="6" s="1"/>
  <c r="Q776" i="6" a="1"/>
  <c r="Q776" i="6" s="1"/>
  <c r="P776" i="6" a="1"/>
  <c r="P776" i="6" s="1"/>
  <c r="O776" i="6" a="1"/>
  <c r="O776" i="6" s="1"/>
  <c r="N776" i="6"/>
  <c r="N776" i="6" a="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c r="T775" i="6" a="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c r="P774" i="6" a="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c r="AD773" i="6" a="1"/>
  <c r="AC773" i="6" a="1"/>
  <c r="AC773" i="6" s="1"/>
  <c r="AB773" i="6" a="1"/>
  <c r="AB773" i="6" s="1"/>
  <c r="AA773" i="6" a="1"/>
  <c r="AA773" i="6" s="1"/>
  <c r="Z773" i="6" a="1"/>
  <c r="Z773" i="6" s="1"/>
  <c r="Y773" i="6" a="1"/>
  <c r="Y773" i="6" s="1"/>
  <c r="X773" i="6" a="1"/>
  <c r="X773" i="6" s="1"/>
  <c r="W773" i="6" a="1"/>
  <c r="W773" i="6" s="1"/>
  <c r="V773" i="6" a="1"/>
  <c r="V773" i="6" s="1"/>
  <c r="U773" i="6" a="1"/>
  <c r="U773" i="6" s="1"/>
  <c r="T773" i="6"/>
  <c r="T773" i="6" a="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c r="Z772" i="6" a="1"/>
  <c r="Y772" i="6" a="1"/>
  <c r="Y772" i="6" s="1"/>
  <c r="X772" i="6"/>
  <c r="X772" i="6" a="1"/>
  <c r="W772" i="6" a="1"/>
  <c r="W772" i="6" s="1"/>
  <c r="V772" i="6" a="1"/>
  <c r="V772" i="6" s="1"/>
  <c r="U772" i="6" a="1"/>
  <c r="U772" i="6" s="1"/>
  <c r="T772" i="6" a="1"/>
  <c r="T772" i="6" s="1"/>
  <c r="S772" i="6" a="1"/>
  <c r="S772" i="6" s="1"/>
  <c r="R772" i="6" a="1"/>
  <c r="R772" i="6" s="1"/>
  <c r="Q772" i="6"/>
  <c r="Q772" i="6" a="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c r="S770" i="6" a="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c r="O769" i="6" a="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c r="Y768" i="6" a="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c r="W761" i="6" a="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c r="W759" i="6" a="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c r="K758" i="6" a="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c r="S757" i="6" a="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c r="AG756" i="6" a="1"/>
  <c r="AF756" i="6" a="1"/>
  <c r="AF756" i="6" s="1"/>
  <c r="AE756" i="6" a="1"/>
  <c r="AE756" i="6" s="1"/>
  <c r="AD756" i="6" a="1"/>
  <c r="AD756" i="6" s="1"/>
  <c r="AC756" i="6" a="1"/>
  <c r="AC756" i="6" s="1"/>
  <c r="AB756" i="6" a="1"/>
  <c r="AB756" i="6" s="1"/>
  <c r="AA756" i="6"/>
  <c r="AA756" i="6" a="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c r="U747" i="6" a="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c r="Q746" i="6" a="1"/>
  <c r="P746" i="6" a="1"/>
  <c r="P746" i="6" s="1"/>
  <c r="O746" i="6" a="1"/>
  <c r="O746" i="6" s="1"/>
  <c r="N746" i="6" a="1"/>
  <c r="N746" i="6" s="1"/>
  <c r="M746" i="6" a="1"/>
  <c r="M746" i="6" s="1"/>
  <c r="L746" i="6" a="1"/>
  <c r="L746" i="6" s="1"/>
  <c r="K746" i="6"/>
  <c r="K746" i="6" a="1"/>
  <c r="AI745" i="6" a="1"/>
  <c r="AI745" i="6" s="1"/>
  <c r="AH745" i="6"/>
  <c r="AH745" i="6" a="1"/>
  <c r="AG745" i="6" a="1"/>
  <c r="AG745" i="6" s="1"/>
  <c r="AF745" i="6" a="1"/>
  <c r="AF745" i="6" s="1"/>
  <c r="AE745" i="6" a="1"/>
  <c r="AE745" i="6" s="1"/>
  <c r="AD745" i="6" a="1"/>
  <c r="AD745" i="6" s="1"/>
  <c r="AC745" i="6" a="1"/>
  <c r="AC745" i="6" s="1"/>
  <c r="AB745" i="6"/>
  <c r="AB745" i="6" a="1"/>
  <c r="AA745" i="6" a="1"/>
  <c r="AA745" i="6" s="1"/>
  <c r="Z745" i="6" a="1"/>
  <c r="Z745" i="6" s="1"/>
  <c r="Y745" i="6"/>
  <c r="Y745" i="6" a="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c r="AI721" i="6" a="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c r="Y721" i="6" a="1"/>
  <c r="X721" i="6" a="1"/>
  <c r="X721" i="6" s="1"/>
  <c r="W721" i="6" a="1"/>
  <c r="W721" i="6" s="1"/>
  <c r="V721" i="6" a="1"/>
  <c r="V721" i="6" s="1"/>
  <c r="U721" i="6" a="1"/>
  <c r="U721" i="6" s="1"/>
  <c r="T721" i="6" a="1"/>
  <c r="T721" i="6" s="1"/>
  <c r="S721" i="6"/>
  <c r="S721" i="6" a="1"/>
  <c r="R721" i="6" a="1"/>
  <c r="R721" i="6" s="1"/>
  <c r="Q721" i="6"/>
  <c r="Q721" i="6" a="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c r="AE720" i="6" a="1"/>
  <c r="AD720" i="6" a="1"/>
  <c r="AD720" i="6" s="1"/>
  <c r="AC720" i="6"/>
  <c r="AC720" i="6" a="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c r="M720" i="6" a="1"/>
  <c r="L720" i="6" a="1"/>
  <c r="L720" i="6" s="1"/>
  <c r="K720" i="6" a="1"/>
  <c r="K720" i="6" s="1"/>
  <c r="AI719" i="6"/>
  <c r="AI719" i="6" a="1"/>
  <c r="AH719" i="6" a="1"/>
  <c r="AH719" i="6" s="1"/>
  <c r="AG719" i="6"/>
  <c r="AG719" i="6" a="1"/>
  <c r="AF719" i="6" a="1"/>
  <c r="AF719" i="6" s="1"/>
  <c r="AE719" i="6" a="1"/>
  <c r="AE719" i="6" s="1"/>
  <c r="AD719" i="6" a="1"/>
  <c r="AD719" i="6" s="1"/>
  <c r="AC719" i="6"/>
  <c r="AC719" i="6" a="1"/>
  <c r="AB719" i="6" a="1"/>
  <c r="AB719" i="6" s="1"/>
  <c r="AA719" i="6"/>
  <c r="AA719" i="6" a="1"/>
  <c r="Z719" i="6" a="1"/>
  <c r="Z719" i="6" s="1"/>
  <c r="Y719" i="6" a="1"/>
  <c r="Y719" i="6" s="1"/>
  <c r="X719" i="6" a="1"/>
  <c r="X719" i="6" s="1"/>
  <c r="W719" i="6" a="1"/>
  <c r="W719" i="6" s="1"/>
  <c r="V719" i="6" a="1"/>
  <c r="V719" i="6" s="1"/>
  <c r="U719" i="6"/>
  <c r="U719" i="6" a="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c r="AE712" i="6" a="1"/>
  <c r="AD712" i="6" a="1"/>
  <c r="AD712" i="6" s="1"/>
  <c r="AC712" i="6" a="1"/>
  <c r="AC712" i="6" s="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c r="AE710" i="6" a="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c r="M710" i="6" a="1"/>
  <c r="L710" i="6" a="1"/>
  <c r="L710" i="6" s="1"/>
  <c r="K710" i="6" a="1"/>
  <c r="K710" i="6" s="1"/>
  <c r="AI709" i="6"/>
  <c r="AI709" i="6" a="1"/>
  <c r="AH709" i="6" a="1"/>
  <c r="AH709" i="6" s="1"/>
  <c r="AG709" i="6" a="1"/>
  <c r="AG709" i="6" s="1"/>
  <c r="AF709" i="6" a="1"/>
  <c r="AF709" i="6" s="1"/>
  <c r="AE709" i="6" a="1"/>
  <c r="AE709" i="6" s="1"/>
  <c r="AD709" i="6" a="1"/>
  <c r="AD709" i="6" s="1"/>
  <c r="AC709" i="6"/>
  <c r="AC709" i="6" a="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c r="K709" i="6" a="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c r="U707" i="6" a="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c r="AE706" i="6" a="1"/>
  <c r="AD706" i="6" a="1"/>
  <c r="AD706" i="6" s="1"/>
  <c r="AC706" i="6"/>
  <c r="AC706" i="6" a="1"/>
  <c r="AB706" i="6" a="1"/>
  <c r="AB706" i="6" s="1"/>
  <c r="AA706" i="6" a="1"/>
  <c r="AA706" i="6" s="1"/>
  <c r="Z706" i="6" a="1"/>
  <c r="Z706" i="6" s="1"/>
  <c r="Y706" i="6"/>
  <c r="Y706" i="6" a="1"/>
  <c r="X706" i="6" a="1"/>
  <c r="X706" i="6" s="1"/>
  <c r="W706" i="6"/>
  <c r="W706" i="6" a="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c r="U705" i="6" a="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c r="AE704" i="6" a="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c r="S703" i="6" a="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c r="W702" i="6" a="1"/>
  <c r="V702" i="6" a="1"/>
  <c r="V702" i="6" s="1"/>
  <c r="U702" i="6" a="1"/>
  <c r="U702" i="6" s="1"/>
  <c r="T702" i="6" a="1"/>
  <c r="T702" i="6" s="1"/>
  <c r="S702" i="6" a="1"/>
  <c r="S702" i="6" s="1"/>
  <c r="R702" i="6" a="1"/>
  <c r="R702" i="6" s="1"/>
  <c r="Q702" i="6" a="1"/>
  <c r="Q702" i="6" s="1"/>
  <c r="P702" i="6" a="1"/>
  <c r="P702" i="6" s="1"/>
  <c r="O702" i="6" a="1"/>
  <c r="O702" i="6" s="1"/>
  <c r="N702" i="6" a="1"/>
  <c r="N702" i="6" s="1"/>
  <c r="M702" i="6"/>
  <c r="M702" i="6" a="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c r="AA701" i="6" a="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c r="M701" i="6" a="1"/>
  <c r="L701" i="6" a="1"/>
  <c r="L701" i="6" s="1"/>
  <c r="K701" i="6" a="1"/>
  <c r="K701" i="6" s="1"/>
  <c r="AI700" i="6" a="1"/>
  <c r="AI700" i="6" s="1"/>
  <c r="AH700" i="6" a="1"/>
  <c r="AH700" i="6" s="1"/>
  <c r="AG700" i="6" a="1"/>
  <c r="AG700" i="6" s="1"/>
  <c r="AF700" i="6" a="1"/>
  <c r="AF700" i="6" s="1"/>
  <c r="AE700" i="6"/>
  <c r="AE700" i="6" a="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c r="AA699" i="6" a="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c r="AE698" i="6" a="1"/>
  <c r="AD698" i="6" a="1"/>
  <c r="AD698" i="6" s="1"/>
  <c r="AC698" i="6" a="1"/>
  <c r="AC698" i="6" s="1"/>
  <c r="AB698" i="6" a="1"/>
  <c r="AB698" i="6" s="1"/>
  <c r="AA698" i="6" a="1"/>
  <c r="AA698" i="6" s="1"/>
  <c r="Z698" i="6" a="1"/>
  <c r="Z698" i="6" s="1"/>
  <c r="Y698" i="6" a="1"/>
  <c r="Y698" i="6" s="1"/>
  <c r="X698" i="6" a="1"/>
  <c r="X698" i="6" s="1"/>
  <c r="W698" i="6"/>
  <c r="W698" i="6" a="1"/>
  <c r="V698" i="6" a="1"/>
  <c r="V698" i="6" s="1"/>
  <c r="U698" i="6" a="1"/>
  <c r="U698" i="6" s="1"/>
  <c r="T698" i="6" a="1"/>
  <c r="T698" i="6" s="1"/>
  <c r="S698" i="6" a="1"/>
  <c r="S698" i="6" s="1"/>
  <c r="R698" i="6" a="1"/>
  <c r="R698" i="6" s="1"/>
  <c r="Q698" i="6" a="1"/>
  <c r="Q698" i="6" s="1"/>
  <c r="P698" i="6" a="1"/>
  <c r="P698" i="6" s="1"/>
  <c r="O698" i="6"/>
  <c r="O698" i="6" a="1"/>
  <c r="N698" i="6" a="1"/>
  <c r="N698" i="6" s="1"/>
  <c r="M698" i="6"/>
  <c r="M698" i="6" a="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c r="Y697" i="6" a="1"/>
  <c r="X697" i="6" a="1"/>
  <c r="X697" i="6" s="1"/>
  <c r="W697" i="6"/>
  <c r="W697" i="6" a="1"/>
  <c r="V697" i="6" a="1"/>
  <c r="V697" i="6" s="1"/>
  <c r="U697" i="6" a="1"/>
  <c r="U697" i="6" s="1"/>
  <c r="T697" i="6" a="1"/>
  <c r="T697" i="6" s="1"/>
  <c r="S697" i="6" a="1"/>
  <c r="S697" i="6" s="1"/>
  <c r="R697" i="6" a="1"/>
  <c r="R697" i="6" s="1"/>
  <c r="Q697" i="6"/>
  <c r="Q697" i="6" a="1"/>
  <c r="P697" i="6" a="1"/>
  <c r="P697" i="6" s="1"/>
  <c r="O697" i="6" a="1"/>
  <c r="O697" i="6" s="1"/>
  <c r="N697" i="6" a="1"/>
  <c r="N697" i="6" s="1"/>
  <c r="M697" i="6"/>
  <c r="M697" i="6" a="1"/>
  <c r="L697" i="6" a="1"/>
  <c r="L697" i="6" s="1"/>
  <c r="K697" i="6" a="1"/>
  <c r="K697" i="6" s="1"/>
  <c r="AI696" i="6" a="1"/>
  <c r="AI696" i="6" s="1"/>
  <c r="AH696" i="6"/>
  <c r="AH696" i="6" a="1"/>
  <c r="AG696" i="6" a="1"/>
  <c r="AG696" i="6" s="1"/>
  <c r="AF696" i="6"/>
  <c r="AF696" i="6" a="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c r="U691" i="6" a="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c r="M690" i="6" a="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c r="U689" i="6" a="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c r="AC687" i="6" a="1"/>
  <c r="AB687" i="6" a="1"/>
  <c r="AB687" i="6" s="1"/>
  <c r="AA687" i="6" a="1"/>
  <c r="AA687" i="6" s="1"/>
  <c r="Z687" i="6" a="1"/>
  <c r="Z687" i="6" s="1"/>
  <c r="Y687" i="6" a="1"/>
  <c r="Y687" i="6" s="1"/>
  <c r="X687" i="6" a="1"/>
  <c r="X687" i="6" s="1"/>
  <c r="W687" i="6" a="1"/>
  <c r="W687" i="6" s="1"/>
  <c r="V687" i="6" a="1"/>
  <c r="V687" i="6" s="1"/>
  <c r="U687" i="6" a="1"/>
  <c r="U687" i="6" s="1"/>
  <c r="T687" i="6" a="1"/>
  <c r="T687" i="6" s="1"/>
  <c r="S687" i="6"/>
  <c r="S687" i="6" a="1"/>
  <c r="R687" i="6" a="1"/>
  <c r="R687" i="6" s="1"/>
  <c r="Q687" i="6" a="1"/>
  <c r="Q687" i="6" s="1"/>
  <c r="P687" i="6" a="1"/>
  <c r="P687" i="6" s="1"/>
  <c r="O687" i="6" a="1"/>
  <c r="O687" i="6" s="1"/>
  <c r="N687" i="6" a="1"/>
  <c r="N687" i="6" s="1"/>
  <c r="M687" i="6" a="1"/>
  <c r="M687" i="6" s="1"/>
  <c r="L687" i="6" a="1"/>
  <c r="L687" i="6" s="1"/>
  <c r="K687" i="6"/>
  <c r="K687" i="6" a="1"/>
  <c r="AI686" i="6" a="1"/>
  <c r="AI686" i="6" s="1"/>
  <c r="AH686" i="6" a="1"/>
  <c r="AH686" i="6" s="1"/>
  <c r="AG686" i="6" a="1"/>
  <c r="AG686" i="6" s="1"/>
  <c r="AF686" i="6" a="1"/>
  <c r="AF686" i="6" s="1"/>
  <c r="AE686" i="6" a="1"/>
  <c r="AE686" i="6" s="1"/>
  <c r="AD686" i="6" a="1"/>
  <c r="AD686" i="6" s="1"/>
  <c r="AC686" i="6" a="1"/>
  <c r="AC686" i="6" s="1"/>
  <c r="AB686" i="6" a="1"/>
  <c r="AB686" i="6" s="1"/>
  <c r="AA686" i="6"/>
  <c r="AA686" i="6" a="1"/>
  <c r="Z686" i="6" a="1"/>
  <c r="Z686" i="6" s="1"/>
  <c r="Y686" i="6" a="1"/>
  <c r="Y686" i="6" s="1"/>
  <c r="X686" i="6" a="1"/>
  <c r="X686" i="6" s="1"/>
  <c r="W686" i="6" a="1"/>
  <c r="W686" i="6" s="1"/>
  <c r="V686" i="6" a="1"/>
  <c r="V686" i="6" s="1"/>
  <c r="U686" i="6" a="1"/>
  <c r="U686" i="6" s="1"/>
  <c r="T686" i="6" a="1"/>
  <c r="T686" i="6" s="1"/>
  <c r="S686" i="6"/>
  <c r="S686" i="6" a="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c r="AA685" i="6" a="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c r="Y684" i="6" a="1"/>
  <c r="X684" i="6" a="1"/>
  <c r="X684" i="6" s="1"/>
  <c r="W684" i="6" a="1"/>
  <c r="W684" i="6" s="1"/>
  <c r="V684" i="6" a="1"/>
  <c r="V684" i="6" s="1"/>
  <c r="U684" i="6" a="1"/>
  <c r="U684" i="6" s="1"/>
  <c r="T684" i="6" a="1"/>
  <c r="T684" i="6" s="1"/>
  <c r="S684" i="6" a="1"/>
  <c r="S684" i="6" s="1"/>
  <c r="R684" i="6" a="1"/>
  <c r="R684" i="6" s="1"/>
  <c r="Q684" i="6"/>
  <c r="Q684" i="6" a="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c r="U683" i="6" a="1"/>
  <c r="T683" i="6" a="1"/>
  <c r="T683" i="6" s="1"/>
  <c r="S683" i="6" a="1"/>
  <c r="S683" i="6" s="1"/>
  <c r="R683" i="6" a="1"/>
  <c r="R683" i="6" s="1"/>
  <c r="Q683" i="6" a="1"/>
  <c r="Q683" i="6" s="1"/>
  <c r="P683" i="6" a="1"/>
  <c r="P683" i="6" s="1"/>
  <c r="O683" i="6" a="1"/>
  <c r="O683" i="6" s="1"/>
  <c r="N683" i="6" a="1"/>
  <c r="N683" i="6" s="1"/>
  <c r="M683" i="6"/>
  <c r="M683" i="6" a="1"/>
  <c r="L683" i="6" a="1"/>
  <c r="L683" i="6" s="1"/>
  <c r="K683" i="6" a="1"/>
  <c r="K683" i="6" s="1"/>
  <c r="AI682" i="6" a="1"/>
  <c r="AI682" i="6" s="1"/>
  <c r="AH682" i="6" a="1"/>
  <c r="AH682" i="6" s="1"/>
  <c r="AG682" i="6" a="1"/>
  <c r="AG682" i="6" s="1"/>
  <c r="AF682" i="6" a="1"/>
  <c r="AF682" i="6" s="1"/>
  <c r="AE682" i="6"/>
  <c r="AE682" i="6" a="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c r="O682" i="6" a="1"/>
  <c r="N682" i="6" a="1"/>
  <c r="N682" i="6" s="1"/>
  <c r="M682" i="6" a="1"/>
  <c r="M682" i="6" s="1"/>
  <c r="L682" i="6" a="1"/>
  <c r="L682" i="6" s="1"/>
  <c r="K682" i="6" a="1"/>
  <c r="K682" i="6" s="1"/>
  <c r="AI681" i="6"/>
  <c r="AI681" i="6" a="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c r="K681" i="6" a="1"/>
  <c r="AI680" i="6" a="1"/>
  <c r="AI680" i="6" s="1"/>
  <c r="AH680" i="6" a="1"/>
  <c r="AH680" i="6" s="1"/>
  <c r="AG680" i="6"/>
  <c r="AG680" i="6" a="1"/>
  <c r="AF680" i="6" a="1"/>
  <c r="AF680" i="6" s="1"/>
  <c r="AE680" i="6" a="1"/>
  <c r="AE680" i="6" s="1"/>
  <c r="AD680" i="6" a="1"/>
  <c r="AD680" i="6" s="1"/>
  <c r="AC680" i="6" a="1"/>
  <c r="AC680" i="6" s="1"/>
  <c r="AB680" i="6" a="1"/>
  <c r="AB680" i="6" s="1"/>
  <c r="AA680" i="6" a="1"/>
  <c r="AA680" i="6" s="1"/>
  <c r="Z680" i="6" a="1"/>
  <c r="Z680" i="6" s="1"/>
  <c r="Y680" i="6"/>
  <c r="Y680" i="6" a="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c r="W678" i="6" a="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c r="S677" i="6" a="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c r="AE676" i="6" a="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c r="Q676" i="6" a="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c r="AA675" i="6" a="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c r="AE674" i="6" a="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c r="Q674" i="6" a="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c r="AC673" i="6" a="1"/>
  <c r="AB673" i="6" a="1"/>
  <c r="AB673" i="6" s="1"/>
  <c r="AA673" i="6"/>
  <c r="AA673" i="6" a="1"/>
  <c r="Z673" i="6" a="1"/>
  <c r="Z673" i="6" s="1"/>
  <c r="Y673" i="6" a="1"/>
  <c r="Y673" i="6" s="1"/>
  <c r="X673" i="6" a="1"/>
  <c r="X673" i="6" s="1"/>
  <c r="W673" i="6" a="1"/>
  <c r="W673" i="6" s="1"/>
  <c r="V673" i="6" a="1"/>
  <c r="V673" i="6" s="1"/>
  <c r="U673" i="6" a="1"/>
  <c r="U673" i="6" s="1"/>
  <c r="T673" i="6" a="1"/>
  <c r="T673" i="6" s="1"/>
  <c r="S673" i="6"/>
  <c r="S673" i="6" a="1"/>
  <c r="R673" i="6" a="1"/>
  <c r="R673" i="6" s="1"/>
  <c r="Q673" i="6" a="1"/>
  <c r="Q673" i="6" s="1"/>
  <c r="P673" i="6" a="1"/>
  <c r="P673" i="6" s="1"/>
  <c r="O673" i="6" a="1"/>
  <c r="O673" i="6" s="1"/>
  <c r="N673" i="6" a="1"/>
  <c r="N673" i="6" s="1"/>
  <c r="M673" i="6"/>
  <c r="M673" i="6" a="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c r="Y672" i="6" a="1"/>
  <c r="X672" i="6" a="1"/>
  <c r="X672" i="6" s="1"/>
  <c r="W672" i="6" a="1"/>
  <c r="W672" i="6" s="1"/>
  <c r="V672" i="6" a="1"/>
  <c r="V672" i="6" s="1"/>
  <c r="U672" i="6" a="1"/>
  <c r="U672" i="6" s="1"/>
  <c r="T672" i="6" a="1"/>
  <c r="T672" i="6" s="1"/>
  <c r="S672" i="6" a="1"/>
  <c r="S672" i="6" s="1"/>
  <c r="R672" i="6" a="1"/>
  <c r="R672" i="6" s="1"/>
  <c r="Q672" i="6"/>
  <c r="Q672" i="6" a="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c r="U671" i="6" a="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c r="W670" i="6" a="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c r="AC669" i="6" a="1"/>
  <c r="AB669" i="6" a="1"/>
  <c r="AB669" i="6" s="1"/>
  <c r="AA669" i="6" a="1"/>
  <c r="AA669" i="6" s="1"/>
  <c r="Z669" i="6" a="1"/>
  <c r="Z669" i="6" s="1"/>
  <c r="Y669" i="6" a="1"/>
  <c r="Y669" i="6" s="1"/>
  <c r="X669" i="6" a="1"/>
  <c r="X669" i="6" s="1"/>
  <c r="W669" i="6" a="1"/>
  <c r="W669" i="6" s="1"/>
  <c r="V669" i="6" a="1"/>
  <c r="V669" i="6" s="1"/>
  <c r="U669" i="6" a="1"/>
  <c r="U669" i="6" s="1"/>
  <c r="T669" i="6" a="1"/>
  <c r="T669" i="6" s="1"/>
  <c r="S669" i="6"/>
  <c r="S669" i="6" a="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c r="Y668" i="6" a="1"/>
  <c r="X668" i="6" a="1"/>
  <c r="X668" i="6" s="1"/>
  <c r="W668" i="6" a="1"/>
  <c r="W668" i="6" s="1"/>
  <c r="V668" i="6" a="1"/>
  <c r="V668" i="6" s="1"/>
  <c r="U668" i="6" a="1"/>
  <c r="U668" i="6" s="1"/>
  <c r="T668" i="6" a="1"/>
  <c r="T668" i="6" s="1"/>
  <c r="S668" i="6" a="1"/>
  <c r="S668" i="6" s="1"/>
  <c r="R668" i="6" a="1"/>
  <c r="R668" i="6" s="1"/>
  <c r="Q668" i="6"/>
  <c r="Q668" i="6" a="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c r="M667" i="6" a="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c r="Y666" i="6" a="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c r="M666" i="6" a="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c r="U665" i="6" a="1"/>
  <c r="T665" i="6" a="1"/>
  <c r="T665" i="6" s="1"/>
  <c r="S665" i="6" a="1"/>
  <c r="S665" i="6" s="1"/>
  <c r="R665" i="6" a="1"/>
  <c r="R665" i="6" s="1"/>
  <c r="Q665" i="6" a="1"/>
  <c r="Q665" i="6" s="1"/>
  <c r="P665" i="6" a="1"/>
  <c r="P665" i="6" s="1"/>
  <c r="O665" i="6" a="1"/>
  <c r="O665" i="6" s="1"/>
  <c r="N665" i="6" a="1"/>
  <c r="N665" i="6" s="1"/>
  <c r="M665" i="6" a="1"/>
  <c r="M665" i="6" s="1"/>
  <c r="L665" i="6" a="1"/>
  <c r="L665" i="6" s="1"/>
  <c r="K665" i="6"/>
  <c r="K665" i="6" a="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c r="U664" i="6" a="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c r="AC662" i="6" a="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c r="Q662" i="6" a="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c r="M661" i="6" a="1"/>
  <c r="L661" i="6" a="1"/>
  <c r="L661" i="6" s="1"/>
  <c r="K661" i="6" a="1"/>
  <c r="K661" i="6" s="1"/>
  <c r="AI660" i="6" a="1"/>
  <c r="AI660" i="6" s="1"/>
  <c r="AH660" i="6" a="1"/>
  <c r="AH660" i="6" s="1"/>
  <c r="AG660" i="6" a="1"/>
  <c r="AG660" i="6" s="1"/>
  <c r="AF660" i="6" a="1"/>
  <c r="AF660" i="6" s="1"/>
  <c r="AE660" i="6"/>
  <c r="AE660" i="6" a="1"/>
  <c r="AD660" i="6" a="1"/>
  <c r="AD660" i="6" s="1"/>
  <c r="AC660" i="6" a="1"/>
  <c r="AC660" i="6" s="1"/>
  <c r="AB660" i="6" a="1"/>
  <c r="AB660" i="6" s="1"/>
  <c r="AA660" i="6" a="1"/>
  <c r="AA660" i="6" s="1"/>
  <c r="Z660" i="6" a="1"/>
  <c r="Z660" i="6" s="1"/>
  <c r="Y660" i="6" a="1"/>
  <c r="Y660" i="6" s="1"/>
  <c r="X660" i="6" a="1"/>
  <c r="X660" i="6" s="1"/>
  <c r="W660" i="6" a="1"/>
  <c r="W660" i="6" s="1"/>
  <c r="V660" i="6" a="1"/>
  <c r="V660" i="6" s="1"/>
  <c r="U660" i="6"/>
  <c r="U660" i="6" a="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c r="AI659" i="6" a="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c r="S659" i="6" a="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c r="S658" i="6" a="1"/>
  <c r="R658" i="6" a="1"/>
  <c r="R658" i="6" s="1"/>
  <c r="Q658" i="6" a="1"/>
  <c r="Q658" i="6" s="1"/>
  <c r="P658" i="6" a="1"/>
  <c r="P658" i="6" s="1"/>
  <c r="O658" i="6"/>
  <c r="O658" i="6" a="1"/>
  <c r="N658" i="6" a="1"/>
  <c r="N658" i="6" s="1"/>
  <c r="M658" i="6" a="1"/>
  <c r="M658" i="6" s="1"/>
  <c r="L658" i="6" a="1"/>
  <c r="L658" i="6" s="1"/>
  <c r="K658" i="6" a="1"/>
  <c r="K658" i="6" s="1"/>
  <c r="AI657" i="6" a="1"/>
  <c r="AI657" i="6" s="1"/>
  <c r="AH657" i="6" a="1"/>
  <c r="AH657" i="6" s="1"/>
  <c r="AG657" i="6" a="1"/>
  <c r="AG657" i="6" s="1"/>
  <c r="AF657" i="6" a="1"/>
  <c r="AF657" i="6" s="1"/>
  <c r="AE657" i="6"/>
  <c r="AE657" i="6" a="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c r="S657" i="6" a="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c r="AE656" i="6" a="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c r="AI655" i="6" a="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c r="S655" i="6" a="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c r="AE654" i="6" a="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c r="O654" i="6" a="1"/>
  <c r="N654" i="6" a="1"/>
  <c r="N654" i="6" s="1"/>
  <c r="M654" i="6" a="1"/>
  <c r="M654" i="6" s="1"/>
  <c r="L654" i="6" a="1"/>
  <c r="L654" i="6" s="1"/>
  <c r="K654" i="6" a="1"/>
  <c r="K654" i="6" s="1"/>
  <c r="AI653" i="6"/>
  <c r="AI653" i="6" a="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c r="S653" i="6" a="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c r="AE652" i="6" a="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c r="O652" i="6" a="1"/>
  <c r="N652" i="6" a="1"/>
  <c r="N652" i="6" s="1"/>
  <c r="M652" i="6" a="1"/>
  <c r="M652" i="6" s="1"/>
  <c r="L652" i="6" a="1"/>
  <c r="L652" i="6" s="1"/>
  <c r="K652" i="6" a="1"/>
  <c r="K652" i="6" s="1"/>
  <c r="AI651" i="6"/>
  <c r="AI651" i="6" a="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c r="S651" i="6" a="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c r="AE650" i="6" a="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c r="O650" i="6" a="1"/>
  <c r="N650" i="6" a="1"/>
  <c r="N650" i="6" s="1"/>
  <c r="M650" i="6" a="1"/>
  <c r="M650" i="6" s="1"/>
  <c r="L650" i="6" a="1"/>
  <c r="L650" i="6" s="1"/>
  <c r="K650" i="6" a="1"/>
  <c r="K650" i="6" s="1"/>
  <c r="AI649" i="6"/>
  <c r="AI649" i="6" a="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c r="S649" i="6" a="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c r="AE648" i="6" a="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c r="O648" i="6" a="1"/>
  <c r="N648" i="6" a="1"/>
  <c r="N648" i="6" s="1"/>
  <c r="M648" i="6" a="1"/>
  <c r="M648" i="6" s="1"/>
  <c r="L648" i="6" a="1"/>
  <c r="L648" i="6" s="1"/>
  <c r="K648" i="6" a="1"/>
  <c r="K648" i="6" s="1"/>
  <c r="AI647" i="6"/>
  <c r="AI647" i="6" a="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c r="S647" i="6" a="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c r="AE646" i="6" a="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c r="O646" i="6" a="1"/>
  <c r="N646" i="6" a="1"/>
  <c r="N646" i="6" s="1"/>
  <c r="M646" i="6" a="1"/>
  <c r="M646" i="6" s="1"/>
  <c r="L646" i="6" a="1"/>
  <c r="L646" i="6" s="1"/>
  <c r="K646" i="6" a="1"/>
  <c r="K646" i="6" s="1"/>
  <c r="AI645" i="6"/>
  <c r="AI645" i="6" a="1"/>
  <c r="AH645" i="6" a="1"/>
  <c r="AH645" i="6" s="1"/>
  <c r="AG645" i="6" a="1"/>
  <c r="AG645" i="6" s="1"/>
  <c r="AF645" i="6" a="1"/>
  <c r="AF645" i="6" s="1"/>
  <c r="AE645" i="6" a="1"/>
  <c r="AE645" i="6" s="1"/>
  <c r="AD645" i="6" a="1"/>
  <c r="AD645" i="6" s="1"/>
  <c r="AC645" i="6"/>
  <c r="AC645" i="6" a="1"/>
  <c r="AB645" i="6" a="1"/>
  <c r="AB645" i="6" s="1"/>
  <c r="AA645" i="6" a="1"/>
  <c r="AA645" i="6" s="1"/>
  <c r="Z645" i="6" a="1"/>
  <c r="Z645" i="6" s="1"/>
  <c r="Y645" i="6"/>
  <c r="Y645" i="6" a="1"/>
  <c r="X645" i="6" a="1"/>
  <c r="X645" i="6" s="1"/>
  <c r="W645" i="6" a="1"/>
  <c r="W645" i="6" s="1"/>
  <c r="V645" i="6" a="1"/>
  <c r="V645" i="6" s="1"/>
  <c r="U645" i="6"/>
  <c r="U645" i="6" a="1"/>
  <c r="T645" i="6" a="1"/>
  <c r="T645" i="6" s="1"/>
  <c r="S645" i="6" a="1"/>
  <c r="S645" i="6" s="1"/>
  <c r="R645" i="6" a="1"/>
  <c r="R645" i="6" s="1"/>
  <c r="Q645" i="6"/>
  <c r="Q645" i="6" a="1"/>
  <c r="P645" i="6" a="1"/>
  <c r="P645" i="6" s="1"/>
  <c r="O645" i="6" a="1"/>
  <c r="O645" i="6" s="1"/>
  <c r="N645" i="6" a="1"/>
  <c r="N645" i="6" s="1"/>
  <c r="M645" i="6"/>
  <c r="M645" i="6" a="1"/>
  <c r="L645" i="6" a="1"/>
  <c r="L645" i="6" s="1"/>
  <c r="K645" i="6" a="1"/>
  <c r="K645" i="6" s="1"/>
  <c r="AI644" i="6" a="1"/>
  <c r="AI644" i="6" s="1"/>
  <c r="AH644" i="6"/>
  <c r="AH644" i="6" a="1"/>
  <c r="AG644" i="6" a="1"/>
  <c r="AG644" i="6" s="1"/>
  <c r="AF644" i="6" a="1"/>
  <c r="AF644" i="6" s="1"/>
  <c r="AE644" i="6" a="1"/>
  <c r="AE644" i="6" s="1"/>
  <c r="AD644" i="6"/>
  <c r="AD644" i="6" a="1"/>
  <c r="AC644" i="6" a="1"/>
  <c r="AC644" i="6" s="1"/>
  <c r="AB644" i="6" a="1"/>
  <c r="AB644" i="6" s="1"/>
  <c r="AA644" i="6" a="1"/>
  <c r="AA644" i="6" s="1"/>
  <c r="Z644" i="6"/>
  <c r="Z644" i="6" a="1"/>
  <c r="Y644" i="6" a="1"/>
  <c r="Y644" i="6" s="1"/>
  <c r="X644" i="6" a="1"/>
  <c r="X644" i="6" s="1"/>
  <c r="W644" i="6" a="1"/>
  <c r="W644" i="6" s="1"/>
  <c r="V644" i="6"/>
  <c r="V644" i="6" a="1"/>
  <c r="U644" i="6" a="1"/>
  <c r="U644" i="6" s="1"/>
  <c r="T644" i="6" a="1"/>
  <c r="T644" i="6" s="1"/>
  <c r="S644" i="6" a="1"/>
  <c r="S644" i="6" s="1"/>
  <c r="R644" i="6"/>
  <c r="R644" i="6" a="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c r="AH597" i="6" a="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c r="R576" i="6" a="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c r="X370" i="6" a="1"/>
  <c r="W370" i="6" a="1"/>
  <c r="W370" i="6" s="1"/>
  <c r="V370" i="6" a="1"/>
  <c r="V370" i="6" s="1"/>
  <c r="U370" i="6" a="1"/>
  <c r="U370" i="6" s="1"/>
  <c r="T370" i="6"/>
  <c r="T370" i="6" a="1"/>
  <c r="S370" i="6" a="1"/>
  <c r="S370" i="6" s="1"/>
  <c r="R370" i="6"/>
  <c r="R370" i="6" a="1"/>
  <c r="Q370" i="6" a="1"/>
  <c r="Q370" i="6" s="1"/>
  <c r="P370" i="6"/>
  <c r="P370" i="6" a="1"/>
  <c r="O370" i="6" a="1"/>
  <c r="O370" i="6" s="1"/>
  <c r="N370" i="6" a="1"/>
  <c r="N370" i="6" s="1"/>
  <c r="M370" i="6" a="1"/>
  <c r="M370" i="6" s="1"/>
  <c r="L370" i="6"/>
  <c r="L370" i="6" a="1"/>
  <c r="K370" i="6" a="1"/>
  <c r="K370" i="6" s="1"/>
  <c r="AI369" i="6"/>
  <c r="AI369" i="6" a="1"/>
  <c r="AH369" i="6" a="1"/>
  <c r="AH369" i="6" s="1"/>
  <c r="AG369" i="6"/>
  <c r="AG369" i="6" a="1"/>
  <c r="AF369" i="6" a="1"/>
  <c r="AF369" i="6" s="1"/>
  <c r="AE369" i="6" a="1"/>
  <c r="AE369" i="6" s="1"/>
  <c r="AD369" i="6" a="1"/>
  <c r="AD369" i="6" s="1"/>
  <c r="AC369" i="6"/>
  <c r="AC369" i="6" a="1"/>
  <c r="AB369" i="6" a="1"/>
  <c r="AB369" i="6" s="1"/>
  <c r="AA369" i="6"/>
  <c r="AA369" i="6" a="1"/>
  <c r="Z369" i="6" a="1"/>
  <c r="Z369" i="6" s="1"/>
  <c r="Y369" i="6"/>
  <c r="Y369" i="6" a="1"/>
  <c r="X369" i="6" a="1"/>
  <c r="X369" i="6" s="1"/>
  <c r="W369" i="6" a="1"/>
  <c r="W369" i="6" s="1"/>
  <c r="V369" i="6" a="1"/>
  <c r="V369" i="6" s="1"/>
  <c r="U369" i="6"/>
  <c r="U369" i="6" a="1"/>
  <c r="T369" i="6" a="1"/>
  <c r="T369" i="6" s="1"/>
  <c r="S369" i="6"/>
  <c r="S369" i="6" a="1"/>
  <c r="R369" i="6" a="1"/>
  <c r="R369" i="6" s="1"/>
  <c r="Q369" i="6"/>
  <c r="Q369" i="6" a="1"/>
  <c r="P369" i="6" a="1"/>
  <c r="P369" i="6" s="1"/>
  <c r="O369" i="6" a="1"/>
  <c r="O369" i="6" s="1"/>
  <c r="N369" i="6" a="1"/>
  <c r="N369" i="6" s="1"/>
  <c r="M369" i="6"/>
  <c r="M369" i="6" a="1"/>
  <c r="L369" i="6" a="1"/>
  <c r="L369" i="6" s="1"/>
  <c r="K369" i="6"/>
  <c r="K369" i="6" a="1"/>
  <c r="AI368" i="6" a="1"/>
  <c r="AI368" i="6" s="1"/>
  <c r="AH368" i="6"/>
  <c r="AH368" i="6" a="1"/>
  <c r="AG368" i="6" a="1"/>
  <c r="AG368" i="6" s="1"/>
  <c r="AF368" i="6" a="1"/>
  <c r="AF368" i="6" s="1"/>
  <c r="AE368" i="6" a="1"/>
  <c r="AE368" i="6" s="1"/>
  <c r="AD368" i="6"/>
  <c r="AD368" i="6" a="1"/>
  <c r="AC368" i="6" a="1"/>
  <c r="AC368" i="6" s="1"/>
  <c r="AB368" i="6"/>
  <c r="AB368" i="6" a="1"/>
  <c r="AA368" i="6" a="1"/>
  <c r="AA368" i="6" s="1"/>
  <c r="Z368" i="6" a="1"/>
  <c r="Z368" i="6" s="1"/>
  <c r="Y368" i="6"/>
  <c r="Y368" i="6" a="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c r="O174" i="6" a="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c r="O173" i="6" a="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c r="O172" i="6" a="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c r="O171" i="6" a="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c r="S170" i="6" a="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c r="AE169" i="6" a="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c r="O169" i="6" a="1"/>
  <c r="N169" i="6" a="1"/>
  <c r="N169" i="6" s="1"/>
  <c r="M169" i="6"/>
  <c r="M169" i="6" a="1"/>
  <c r="L169" i="6" a="1"/>
  <c r="L169" i="6" s="1"/>
  <c r="K169" i="6" a="1"/>
  <c r="K169" i="6" s="1"/>
  <c r="AI168" i="6"/>
  <c r="AI168" i="6" a="1"/>
  <c r="AH168" i="6" a="1"/>
  <c r="AH168" i="6" s="1"/>
  <c r="AG168" i="6" a="1"/>
  <c r="AG168" i="6" s="1"/>
  <c r="AF168" i="6" a="1"/>
  <c r="AF168" i="6" s="1"/>
  <c r="AE168" i="6" a="1"/>
  <c r="AE168" i="6" s="1"/>
  <c r="AD168" i="6" a="1"/>
  <c r="AD168" i="6" s="1"/>
  <c r="AC168" i="6"/>
  <c r="AC168" i="6" a="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c r="Q168" i="6" a="1"/>
  <c r="P168" i="6" a="1"/>
  <c r="P168" i="6" s="1"/>
  <c r="O168" i="6" a="1"/>
  <c r="O168" i="6" s="1"/>
  <c r="N168" i="6" a="1"/>
  <c r="N168" i="6" s="1"/>
  <c r="M168" i="6" a="1"/>
  <c r="M168" i="6" s="1"/>
  <c r="L168" i="6" a="1"/>
  <c r="L168" i="6" s="1"/>
  <c r="K168" i="6"/>
  <c r="K168" i="6" a="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c r="W167" i="6" a="1"/>
  <c r="V167" i="6" a="1"/>
  <c r="V167" i="6" s="1"/>
  <c r="U167" i="6"/>
  <c r="U167" i="6" a="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c r="AA166" i="6" a="1"/>
  <c r="Z166" i="6" a="1"/>
  <c r="Z166" i="6" s="1"/>
  <c r="Y166" i="6" a="1"/>
  <c r="Y166" i="6" s="1"/>
  <c r="X166" i="6" a="1"/>
  <c r="X166" i="6" s="1"/>
  <c r="W166" i="6" a="1"/>
  <c r="W166" i="6" s="1"/>
  <c r="V166" i="6" a="1"/>
  <c r="V166" i="6" s="1"/>
  <c r="U166" i="6" a="1"/>
  <c r="U166" i="6" s="1"/>
  <c r="T166" i="6" a="1"/>
  <c r="T166" i="6" s="1"/>
  <c r="S166" i="6" a="1"/>
  <c r="S166" i="6" s="1"/>
  <c r="R166" i="6" a="1"/>
  <c r="R166" i="6" s="1"/>
  <c r="Q166" i="6"/>
  <c r="Q166" i="6" a="1"/>
  <c r="P166" i="6" a="1"/>
  <c r="P166" i="6" s="1"/>
  <c r="O166" i="6" a="1"/>
  <c r="O166" i="6" s="1"/>
  <c r="N166" i="6" a="1"/>
  <c r="N166" i="6" s="1"/>
  <c r="M166" i="6" a="1"/>
  <c r="M166" i="6" s="1"/>
  <c r="L166" i="6" a="1"/>
  <c r="L166" i="6" s="1"/>
  <c r="K166" i="6"/>
  <c r="K166" i="6" a="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c r="W165" i="6" a="1"/>
  <c r="V165" i="6" a="1"/>
  <c r="V165" i="6" s="1"/>
  <c r="U165" i="6"/>
  <c r="U165" i="6" a="1"/>
  <c r="T165" i="6" a="1"/>
  <c r="T165" i="6" s="1"/>
  <c r="S165" i="6" a="1"/>
  <c r="S165" i="6" s="1"/>
  <c r="R165" i="6" a="1"/>
  <c r="R165" i="6" s="1"/>
  <c r="Q165" i="6"/>
  <c r="Q165" i="6" a="1"/>
  <c r="P165" i="6" a="1"/>
  <c r="P165" i="6" s="1"/>
  <c r="O165" i="6"/>
  <c r="O165" i="6" a="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c r="Y164" i="6" a="1"/>
  <c r="X164" i="6" a="1"/>
  <c r="X164" i="6" s="1"/>
  <c r="W164" i="6" a="1"/>
  <c r="W164" i="6" s="1"/>
  <c r="V164" i="6" a="1"/>
  <c r="V164" i="6" s="1"/>
  <c r="U164" i="6" a="1"/>
  <c r="U164" i="6" s="1"/>
  <c r="T164" i="6" a="1"/>
  <c r="T164" i="6" s="1"/>
  <c r="S164" i="6"/>
  <c r="S164" i="6" a="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c r="W163" i="6" a="1"/>
  <c r="V163" i="6" a="1"/>
  <c r="V163" i="6" s="1"/>
  <c r="U163" i="6"/>
  <c r="U163" i="6" a="1"/>
  <c r="T163" i="6" a="1"/>
  <c r="T163" i="6" s="1"/>
  <c r="S163" i="6" a="1"/>
  <c r="S163" i="6" s="1"/>
  <c r="R163" i="6" a="1"/>
  <c r="R163" i="6" s="1"/>
  <c r="Q163" i="6"/>
  <c r="Q163" i="6" a="1"/>
  <c r="P163" i="6" a="1"/>
  <c r="P163" i="6" s="1"/>
  <c r="O163" i="6"/>
  <c r="O163" i="6" a="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c r="Y162" i="6" a="1"/>
  <c r="X162" i="6" a="1"/>
  <c r="X162" i="6" s="1"/>
  <c r="W162" i="6" a="1"/>
  <c r="W162" i="6" s="1"/>
  <c r="V162" i="6" a="1"/>
  <c r="V162" i="6" s="1"/>
  <c r="U162" i="6" a="1"/>
  <c r="U162" i="6" s="1"/>
  <c r="T162" i="6" a="1"/>
  <c r="T162" i="6" s="1"/>
  <c r="S162" i="6"/>
  <c r="S162" i="6" a="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c r="AC161" i="6" a="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c r="O161" i="6" a="1"/>
  <c r="N161" i="6" a="1"/>
  <c r="N161" i="6" s="1"/>
  <c r="M161" i="6"/>
  <c r="M161" i="6" a="1"/>
  <c r="L161" i="6" a="1"/>
  <c r="L161" i="6" s="1"/>
  <c r="K161" i="6" a="1"/>
  <c r="K161" i="6" s="1"/>
  <c r="AI160" i="6"/>
  <c r="AI160" i="6" a="1"/>
  <c r="AH160" i="6" a="1"/>
  <c r="AH160" i="6" s="1"/>
  <c r="AG160" i="6" a="1"/>
  <c r="AG160" i="6" s="1"/>
  <c r="AF160" i="6" a="1"/>
  <c r="AF160" i="6" s="1"/>
  <c r="AE160" i="6" a="1"/>
  <c r="AE160" i="6" s="1"/>
  <c r="AD160" i="6" a="1"/>
  <c r="AD160" i="6" s="1"/>
  <c r="AC160" i="6" a="1"/>
  <c r="AC160" i="6" s="1"/>
  <c r="AB160" i="6" a="1"/>
  <c r="AB160" i="6" s="1"/>
  <c r="AA160" i="6"/>
  <c r="AA160" i="6" a="1"/>
  <c r="Z160" i="6" a="1"/>
  <c r="Z160" i="6" s="1"/>
  <c r="Y160" i="6" a="1"/>
  <c r="Y160" i="6" s="1"/>
  <c r="X160" i="6" a="1"/>
  <c r="X160" i="6" s="1"/>
  <c r="W160" i="6" a="1"/>
  <c r="W160" i="6" s="1"/>
  <c r="V160" i="6" a="1"/>
  <c r="V160" i="6" s="1"/>
  <c r="U160" i="6" a="1"/>
  <c r="U160" i="6" s="1"/>
  <c r="T160" i="6" a="1"/>
  <c r="T160" i="6" s="1"/>
  <c r="S160" i="6" a="1"/>
  <c r="S160" i="6" s="1"/>
  <c r="R160" i="6" a="1"/>
  <c r="R160" i="6" s="1"/>
  <c r="Q160" i="6"/>
  <c r="Q160" i="6" a="1"/>
  <c r="P160" i="6" a="1"/>
  <c r="P160" i="6" s="1"/>
  <c r="O160" i="6" a="1"/>
  <c r="O160" i="6" s="1"/>
  <c r="N160" i="6" a="1"/>
  <c r="N160" i="6" s="1"/>
  <c r="M160" i="6" a="1"/>
  <c r="M160" i="6" s="1"/>
  <c r="L160" i="6" a="1"/>
  <c r="L160" i="6" s="1"/>
  <c r="K160" i="6"/>
  <c r="K160" i="6" a="1"/>
  <c r="AI159" i="6" a="1"/>
  <c r="AI159" i="6" s="1"/>
  <c r="AH159" i="6" a="1"/>
  <c r="AH159" i="6" s="1"/>
  <c r="AG159" i="6" a="1"/>
  <c r="AG159" i="6" s="1"/>
  <c r="AF159" i="6" a="1"/>
  <c r="AF159" i="6" s="1"/>
  <c r="AE159" i="6" a="1"/>
  <c r="AE159" i="6" s="1"/>
  <c r="AD159" i="6" a="1"/>
  <c r="AD159" i="6" s="1"/>
  <c r="AC159" i="6"/>
  <c r="AC159" i="6" a="1"/>
  <c r="AB159" i="6" a="1"/>
  <c r="AB159" i="6" s="1"/>
  <c r="AA159" i="6" a="1"/>
  <c r="AA159" i="6" s="1"/>
  <c r="Z159" i="6" a="1"/>
  <c r="Z159" i="6" s="1"/>
  <c r="Y159" i="6" a="1"/>
  <c r="Y159" i="6" s="1"/>
  <c r="X159" i="6" a="1"/>
  <c r="X159" i="6" s="1"/>
  <c r="W159" i="6"/>
  <c r="W159" i="6" a="1"/>
  <c r="V159" i="6" a="1"/>
  <c r="V159" i="6" s="1"/>
  <c r="U159" i="6" a="1"/>
  <c r="U159" i="6" s="1"/>
  <c r="T159" i="6" a="1"/>
  <c r="T159" i="6" s="1"/>
  <c r="S159" i="6" a="1"/>
  <c r="S159" i="6" s="1"/>
  <c r="R159" i="6" a="1"/>
  <c r="R159" i="6" s="1"/>
  <c r="Q159" i="6" a="1"/>
  <c r="Q159" i="6" s="1"/>
  <c r="P159" i="6" a="1"/>
  <c r="P159" i="6" s="1"/>
  <c r="O159" i="6" a="1"/>
  <c r="O159" i="6" s="1"/>
  <c r="N159" i="6" a="1"/>
  <c r="N159" i="6" s="1"/>
  <c r="M159" i="6"/>
  <c r="M159" i="6" a="1"/>
  <c r="L159" i="6" a="1"/>
  <c r="L159" i="6" s="1"/>
  <c r="K159" i="6" a="1"/>
  <c r="K159" i="6" s="1"/>
  <c r="AI158" i="6"/>
  <c r="AI158" i="6" a="1"/>
  <c r="AH158" i="6" a="1"/>
  <c r="AH158" i="6" s="1"/>
  <c r="AG158" i="6" a="1"/>
  <c r="AG158" i="6" s="1"/>
  <c r="AF158" i="6" a="1"/>
  <c r="AF158" i="6" s="1"/>
  <c r="AE158" i="6" a="1"/>
  <c r="AE158" i="6" s="1"/>
  <c r="AD158" i="6" a="1"/>
  <c r="AD158" i="6" s="1"/>
  <c r="AC158" i="6"/>
  <c r="AC158" i="6" a="1"/>
  <c r="AB158" i="6" a="1"/>
  <c r="AB158" i="6" s="1"/>
  <c r="AA158" i="6" a="1"/>
  <c r="AA158" i="6" s="1"/>
  <c r="Z158" i="6" a="1"/>
  <c r="Z158" i="6" s="1"/>
  <c r="Y158" i="6" a="1"/>
  <c r="Y158" i="6" s="1"/>
  <c r="X158" i="6" a="1"/>
  <c r="X158" i="6" s="1"/>
  <c r="W158" i="6" a="1"/>
  <c r="W158" i="6" s="1"/>
  <c r="V158" i="6" a="1"/>
  <c r="V158" i="6" s="1"/>
  <c r="U158" i="6"/>
  <c r="U158" i="6" a="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c r="AE157" i="6" a="1"/>
  <c r="AD157" i="6" a="1"/>
  <c r="AD157" i="6" s="1"/>
  <c r="AC157" i="6"/>
  <c r="AC157" i="6" a="1"/>
  <c r="AB157" i="6" a="1"/>
  <c r="AB157" i="6" s="1"/>
  <c r="AA157" i="6" a="1"/>
  <c r="AA157" i="6" s="1"/>
  <c r="Z157" i="6" a="1"/>
  <c r="Z157" i="6" s="1"/>
  <c r="Y157" i="6" a="1"/>
  <c r="Y157" i="6" s="1"/>
  <c r="X157" i="6" a="1"/>
  <c r="X157" i="6" s="1"/>
  <c r="W157" i="6" a="1"/>
  <c r="W157" i="6" s="1"/>
  <c r="V157" i="6" a="1"/>
  <c r="V157" i="6" s="1"/>
  <c r="U157" i="6"/>
  <c r="U157" i="6" a="1"/>
  <c r="T157" i="6" a="1"/>
  <c r="T157" i="6" s="1"/>
  <c r="S157" i="6" a="1"/>
  <c r="S157" i="6" s="1"/>
  <c r="R157" i="6" a="1"/>
  <c r="R157" i="6" s="1"/>
  <c r="Q157" i="6" a="1"/>
  <c r="Q157" i="6" s="1"/>
  <c r="P157" i="6" a="1"/>
  <c r="P157" i="6" s="1"/>
  <c r="O157" i="6"/>
  <c r="O157" i="6" a="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c r="Y156" i="6" a="1"/>
  <c r="X156" i="6" a="1"/>
  <c r="X156" i="6" s="1"/>
  <c r="W156" i="6" a="1"/>
  <c r="W156" i="6" s="1"/>
  <c r="V156" i="6" a="1"/>
  <c r="V156" i="6" s="1"/>
  <c r="U156" i="6" a="1"/>
  <c r="U156" i="6" s="1"/>
  <c r="T156" i="6" a="1"/>
  <c r="T156" i="6" s="1"/>
  <c r="S156" i="6"/>
  <c r="S156" i="6" a="1"/>
  <c r="R156" i="6" a="1"/>
  <c r="R156" i="6" s="1"/>
  <c r="Q156" i="6" a="1"/>
  <c r="Q156" i="6" s="1"/>
  <c r="P156" i="6" a="1"/>
  <c r="P156" i="6" s="1"/>
  <c r="O156" i="6" a="1"/>
  <c r="O156" i="6" s="1"/>
  <c r="N156" i="6" a="1"/>
  <c r="N156" i="6" s="1"/>
  <c r="M156" i="6"/>
  <c r="M156" i="6" a="1"/>
  <c r="L156" i="6" a="1"/>
  <c r="L156" i="6" s="1"/>
  <c r="K156" i="6" a="1"/>
  <c r="K156" i="6" s="1"/>
  <c r="AI155" i="6" a="1"/>
  <c r="AI155" i="6" s="1"/>
  <c r="AH155" i="6" a="1"/>
  <c r="AH155" i="6" s="1"/>
  <c r="AG155" i="6" a="1"/>
  <c r="AG155" i="6" s="1"/>
  <c r="AF155" i="6" a="1"/>
  <c r="AF155" i="6" s="1"/>
  <c r="AE155" i="6"/>
  <c r="AE155" i="6" a="1"/>
  <c r="AD155" i="6" a="1"/>
  <c r="AD155" i="6" s="1"/>
  <c r="AC155" i="6"/>
  <c r="AC155" i="6" a="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c r="O155" i="6" a="1"/>
  <c r="N155" i="6" a="1"/>
  <c r="N155" i="6" s="1"/>
  <c r="M155" i="6" a="1"/>
  <c r="M155" i="6" s="1"/>
  <c r="L155" i="6" a="1"/>
  <c r="L155" i="6" s="1"/>
  <c r="K155" i="6" a="1"/>
  <c r="K155" i="6" s="1"/>
  <c r="AI154" i="6" a="1"/>
  <c r="AI154" i="6" s="1"/>
  <c r="AH154" i="6" a="1"/>
  <c r="AH154" i="6" s="1"/>
  <c r="AG154" i="6"/>
  <c r="AG154" i="6" a="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c r="S154" i="6" a="1"/>
  <c r="R154" i="6" a="1"/>
  <c r="R154" i="6" s="1"/>
  <c r="Q154" i="6"/>
  <c r="Q154" i="6" a="1"/>
  <c r="P154" i="6" a="1"/>
  <c r="P154" i="6" s="1"/>
  <c r="O154" i="6" a="1"/>
  <c r="O154" i="6" s="1"/>
  <c r="N154" i="6" a="1"/>
  <c r="N154" i="6" s="1"/>
  <c r="M154" i="6"/>
  <c r="M154" i="6" a="1"/>
  <c r="L154" i="6" a="1"/>
  <c r="L154" i="6" s="1"/>
  <c r="K154" i="6"/>
  <c r="K154" i="6" a="1"/>
  <c r="AI153" i="6" a="1"/>
  <c r="AI153" i="6" s="1"/>
  <c r="AH153" i="6" a="1"/>
  <c r="AH153" i="6" s="1"/>
  <c r="AG153" i="6" a="1"/>
  <c r="AG153" i="6" s="1"/>
  <c r="AF153" i="6" a="1"/>
  <c r="AF153" i="6" s="1"/>
  <c r="AE153" i="6" a="1"/>
  <c r="AE153" i="6" s="1"/>
  <c r="AD153" i="6" a="1"/>
  <c r="AD153" i="6" s="1"/>
  <c r="AC153" i="6"/>
  <c r="AC153" i="6" a="1"/>
  <c r="AB153" i="6" a="1"/>
  <c r="AB153" i="6" s="1"/>
  <c r="AA153" i="6" a="1"/>
  <c r="AA153" i="6" s="1"/>
  <c r="Z153" i="6" a="1"/>
  <c r="Z153" i="6" s="1"/>
  <c r="Y153" i="6" a="1"/>
  <c r="Y153" i="6" s="1"/>
  <c r="X153" i="6" a="1"/>
  <c r="X153" i="6" s="1"/>
  <c r="W153" i="6"/>
  <c r="W153" i="6" a="1"/>
  <c r="V153" i="6" a="1"/>
  <c r="V153" i="6" s="1"/>
  <c r="U153" i="6" a="1"/>
  <c r="U153" i="6" s="1"/>
  <c r="T153" i="6" a="1"/>
  <c r="T153" i="6" s="1"/>
  <c r="S153" i="6" a="1"/>
  <c r="S153" i="6" s="1"/>
  <c r="R153" i="6" a="1"/>
  <c r="R153" i="6" s="1"/>
  <c r="Q153" i="6" a="1"/>
  <c r="Q153" i="6" s="1"/>
  <c r="P153" i="6" a="1"/>
  <c r="P153" i="6" s="1"/>
  <c r="O153" i="6"/>
  <c r="O153" i="6" a="1"/>
  <c r="N153" i="6" a="1"/>
  <c r="N153" i="6" s="1"/>
  <c r="M153" i="6" a="1"/>
  <c r="M153" i="6" s="1"/>
  <c r="L153" i="6" a="1"/>
  <c r="L153" i="6" s="1"/>
  <c r="K153" i="6" a="1"/>
  <c r="K153" i="6" s="1"/>
  <c r="AI152" i="6" a="1"/>
  <c r="AI152" i="6" s="1"/>
  <c r="AH152" i="6" a="1"/>
  <c r="AH152" i="6" s="1"/>
  <c r="AG152" i="6"/>
  <c r="AG152" i="6" a="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c r="Q152" i="6" a="1"/>
  <c r="P152" i="6" a="1"/>
  <c r="P152" i="6" s="1"/>
  <c r="O152" i="6" a="1"/>
  <c r="O152" i="6" s="1"/>
  <c r="N152" i="6" a="1"/>
  <c r="N152" i="6" s="1"/>
  <c r="M152" i="6"/>
  <c r="M152" i="6" a="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c r="W151" i="6" a="1"/>
  <c r="V151" i="6" a="1"/>
  <c r="V151" i="6" s="1"/>
  <c r="U151" i="6"/>
  <c r="U151" i="6" a="1"/>
  <c r="T151" i="6" a="1"/>
  <c r="T151" i="6" s="1"/>
  <c r="S151" i="6" a="1"/>
  <c r="S151" i="6" s="1"/>
  <c r="R151" i="6" a="1"/>
  <c r="R151" i="6" s="1"/>
  <c r="Q151" i="6"/>
  <c r="Q151" i="6" a="1"/>
  <c r="P151" i="6" a="1"/>
  <c r="P151" i="6" s="1"/>
  <c r="O151" i="6"/>
  <c r="O151" i="6" a="1"/>
  <c r="N151" i="6" a="1"/>
  <c r="N151" i="6" s="1"/>
  <c r="M151" i="6"/>
  <c r="M151" i="6" a="1"/>
  <c r="L151" i="6" a="1"/>
  <c r="L151" i="6" s="1"/>
  <c r="K151" i="6" a="1"/>
  <c r="K151" i="6" s="1"/>
  <c r="AI150" i="6" a="1"/>
  <c r="AI150" i="6" s="1"/>
  <c r="AH150" i="6" a="1"/>
  <c r="AH150" i="6" s="1"/>
  <c r="AG150" i="6"/>
  <c r="AG150" i="6" a="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c r="Q150" i="6" a="1"/>
  <c r="P150" i="6" a="1"/>
  <c r="P150" i="6" s="1"/>
  <c r="O150" i="6" a="1"/>
  <c r="O150" i="6" s="1"/>
  <c r="N150" i="6" a="1"/>
  <c r="N150" i="6" s="1"/>
  <c r="M150" i="6" a="1"/>
  <c r="M150" i="6" s="1"/>
  <c r="L150" i="6" a="1"/>
  <c r="L150" i="6" s="1"/>
  <c r="K150" i="6" a="1"/>
  <c r="K150" i="6" s="1"/>
  <c r="AI149" i="6" a="1"/>
  <c r="AI149" i="6" s="1"/>
  <c r="AH149" i="6" a="1"/>
  <c r="AH149" i="6" s="1"/>
  <c r="AG149" i="6"/>
  <c r="AG149" i="6" a="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c r="U149" i="6" a="1"/>
  <c r="T149" i="6" a="1"/>
  <c r="T149" i="6" s="1"/>
  <c r="S149" i="6" a="1"/>
  <c r="S149" i="6" s="1"/>
  <c r="R149" i="6" a="1"/>
  <c r="R149" i="6" s="1"/>
  <c r="Q149" i="6"/>
  <c r="Q149" i="6" a="1"/>
  <c r="P149" i="6" a="1"/>
  <c r="P149" i="6" s="1"/>
  <c r="O149" i="6" a="1"/>
  <c r="O149" i="6" s="1"/>
  <c r="N149" i="6" a="1"/>
  <c r="N149" i="6" s="1"/>
  <c r="M149" i="6"/>
  <c r="M149" i="6" a="1"/>
  <c r="L149" i="6" a="1"/>
  <c r="L149" i="6" s="1"/>
  <c r="K149" i="6" a="1"/>
  <c r="K149" i="6" s="1"/>
  <c r="AI148" i="6" a="1"/>
  <c r="AI148" i="6" s="1"/>
  <c r="AH148" i="6" a="1"/>
  <c r="AH148" i="6" s="1"/>
  <c r="AG148" i="6"/>
  <c r="AG148" i="6" a="1"/>
  <c r="AF148" i="6" a="1"/>
  <c r="AF148" i="6" s="1"/>
  <c r="AE148" i="6" a="1"/>
  <c r="AE148" i="6" s="1"/>
  <c r="AD148" i="6" a="1"/>
  <c r="AD148" i="6" s="1"/>
  <c r="AC148" i="6"/>
  <c r="AC148" i="6" a="1"/>
  <c r="AB148" i="6" a="1"/>
  <c r="AB148" i="6" s="1"/>
  <c r="AA148" i="6" a="1"/>
  <c r="AA148" i="6" s="1"/>
  <c r="Z148" i="6" a="1"/>
  <c r="Z148" i="6" s="1"/>
  <c r="Y148" i="6"/>
  <c r="Y148" i="6" a="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c r="M148" i="6" a="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c r="Y147" i="6" a="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c r="AG146" i="6" a="1"/>
  <c r="AF146" i="6" a="1"/>
  <c r="AF146" i="6" s="1"/>
  <c r="AE146" i="6" a="1"/>
  <c r="AE146" i="6" s="1"/>
  <c r="AD146" i="6" a="1"/>
  <c r="AD146" i="6" s="1"/>
  <c r="AC146" i="6" a="1"/>
  <c r="AC146" i="6" s="1"/>
  <c r="AB146" i="6" a="1"/>
  <c r="AB146" i="6" s="1"/>
  <c r="AA146" i="6" a="1"/>
  <c r="AA146" i="6" s="1"/>
  <c r="Z146" i="6" a="1"/>
  <c r="Z146" i="6" s="1"/>
  <c r="Y146" i="6"/>
  <c r="Y146" i="6" a="1"/>
  <c r="X146" i="6" a="1"/>
  <c r="X146" i="6" s="1"/>
  <c r="W146" i="6" a="1"/>
  <c r="W146" i="6" s="1"/>
  <c r="V146" i="6" a="1"/>
  <c r="V146" i="6" s="1"/>
  <c r="U146" i="6" a="1"/>
  <c r="U146" i="6" s="1"/>
  <c r="T146" i="6" a="1"/>
  <c r="T146" i="6" s="1"/>
  <c r="S146" i="6" a="1"/>
  <c r="S146" i="6" s="1"/>
  <c r="R146" i="6" a="1"/>
  <c r="R146" i="6" s="1"/>
  <c r="Q146" i="6"/>
  <c r="Q146" i="6" a="1"/>
  <c r="P146" i="6" a="1"/>
  <c r="P146" i="6" s="1"/>
  <c r="O146" i="6" a="1"/>
  <c r="O146" i="6" s="1"/>
  <c r="N146" i="6" a="1"/>
  <c r="N146" i="6" s="1"/>
  <c r="M146" i="6" a="1"/>
  <c r="M146" i="6" s="1"/>
  <c r="L146" i="6" a="1"/>
  <c r="L146" i="6" s="1"/>
  <c r="K146" i="6" a="1"/>
  <c r="K146" i="6" s="1"/>
  <c r="AI145" i="6" a="1"/>
  <c r="AI145" i="6" s="1"/>
  <c r="AH145" i="6" a="1"/>
  <c r="AH145" i="6" s="1"/>
  <c r="AG145" i="6"/>
  <c r="AG145" i="6" a="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c r="Q145" i="6" a="1"/>
  <c r="P145" i="6" a="1"/>
  <c r="P145" i="6" s="1"/>
  <c r="O145" i="6" a="1"/>
  <c r="O145" i="6" s="1"/>
  <c r="N145" i="6" a="1"/>
  <c r="N145" i="6" s="1"/>
  <c r="M145" i="6"/>
  <c r="M145" i="6" a="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c r="Y144" i="6" a="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c r="M144" i="6" a="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c r="Y143" i="6" a="1"/>
  <c r="X143" i="6" a="1"/>
  <c r="X143" i="6" s="1"/>
  <c r="W143" i="6" a="1"/>
  <c r="W143" i="6" s="1"/>
  <c r="V143" i="6" a="1"/>
  <c r="V143" i="6" s="1"/>
  <c r="U143" i="6"/>
  <c r="U143" i="6" a="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c r="AC142" i="6" a="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c r="Q142" i="6" a="1"/>
  <c r="P142" i="6" a="1"/>
  <c r="P142" i="6" s="1"/>
  <c r="O142" i="6" a="1"/>
  <c r="O142" i="6" s="1"/>
  <c r="N142" i="6" a="1"/>
  <c r="N142" i="6" s="1"/>
  <c r="M142" i="6"/>
  <c r="M142" i="6" a="1"/>
  <c r="L142" i="6" a="1"/>
  <c r="L142" i="6" s="1"/>
  <c r="K142" i="6" a="1"/>
  <c r="K142" i="6" s="1"/>
  <c r="AI141" i="6" a="1"/>
  <c r="AI141" i="6" s="1"/>
  <c r="AH141" i="6" a="1"/>
  <c r="AH141" i="6" s="1"/>
  <c r="AG141" i="6" a="1"/>
  <c r="AG141" i="6" s="1"/>
  <c r="AF141" i="6" a="1"/>
  <c r="AF141" i="6" s="1"/>
  <c r="AE141" i="6" a="1"/>
  <c r="AE141" i="6" s="1"/>
  <c r="AD141" i="6" a="1"/>
  <c r="AD141" i="6" s="1"/>
  <c r="AC141" i="6"/>
  <c r="AC141" i="6" a="1"/>
  <c r="AB141" i="6" a="1"/>
  <c r="AB141" i="6" s="1"/>
  <c r="AA141" i="6" a="1"/>
  <c r="AA141" i="6" s="1"/>
  <c r="Z141" i="6" a="1"/>
  <c r="Z141" i="6" s="1"/>
  <c r="Y141" i="6"/>
  <c r="Y141" i="6" a="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c r="Y140" i="6" a="1"/>
  <c r="X140" i="6" a="1"/>
  <c r="X140" i="6" s="1"/>
  <c r="W140" i="6" a="1"/>
  <c r="W140" i="6" s="1"/>
  <c r="V140" i="6" a="1"/>
  <c r="V140" i="6" s="1"/>
  <c r="U140" i="6"/>
  <c r="U140" i="6" a="1"/>
  <c r="T140" i="6" a="1"/>
  <c r="T140" i="6" s="1"/>
  <c r="S140" i="6" a="1"/>
  <c r="S140" i="6" s="1"/>
  <c r="R140" i="6" a="1"/>
  <c r="R140" i="6" s="1"/>
  <c r="Q140" i="6"/>
  <c r="Q140" i="6" a="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c r="AC139" i="6" a="1"/>
  <c r="AB139" i="6" a="1"/>
  <c r="AB139" i="6" s="1"/>
  <c r="AA139" i="6" a="1"/>
  <c r="AA139" i="6" s="1"/>
  <c r="Z139" i="6" a="1"/>
  <c r="Z139" i="6" s="1"/>
  <c r="Y139" i="6"/>
  <c r="Y139" i="6" a="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c r="AH138" i="6" a="1"/>
  <c r="AG138" i="6" a="1"/>
  <c r="AG138" i="6" s="1"/>
  <c r="AF138" i="6" a="1"/>
  <c r="AF138" i="6" s="1"/>
  <c r="AE138" i="6" a="1"/>
  <c r="AE138" i="6" s="1"/>
  <c r="AD138" i="6" a="1"/>
  <c r="AD138" i="6" s="1"/>
  <c r="AC138" i="6" a="1"/>
  <c r="AC138" i="6" s="1"/>
  <c r="AB138" i="6"/>
  <c r="AB138" i="6" a="1"/>
  <c r="AA138" i="6" a="1"/>
  <c r="AA138" i="6" s="1"/>
  <c r="Z138" i="6"/>
  <c r="Z138" i="6" a="1"/>
  <c r="Y138" i="6" a="1"/>
  <c r="Y138" i="6" s="1"/>
  <c r="X138" i="6" a="1"/>
  <c r="X138" i="6" s="1"/>
  <c r="W138" i="6" a="1"/>
  <c r="W138" i="6" s="1"/>
  <c r="V138" i="6" a="1"/>
  <c r="V138" i="6" s="1"/>
  <c r="U138" i="6" a="1"/>
  <c r="U138" i="6" s="1"/>
  <c r="T138" i="6" a="1"/>
  <c r="T138" i="6" s="1"/>
  <c r="S138" i="6" a="1"/>
  <c r="S138" i="6" s="1"/>
  <c r="R138" i="6"/>
  <c r="R138" i="6" a="1"/>
  <c r="Q138" i="6" a="1"/>
  <c r="Q138" i="6" s="1"/>
  <c r="P138" i="6"/>
  <c r="P138" i="6" a="1"/>
  <c r="O138" i="6" a="1"/>
  <c r="O138" i="6" s="1"/>
  <c r="N138" i="6" a="1"/>
  <c r="N138" i="6" s="1"/>
  <c r="M138" i="6" a="1"/>
  <c r="M138" i="6" s="1"/>
  <c r="L138" i="6"/>
  <c r="L138" i="6" a="1"/>
  <c r="K138" i="6" a="1"/>
  <c r="K138" i="6" s="1"/>
  <c r="AI137" i="6" a="1"/>
  <c r="AI137" i="6" s="1"/>
  <c r="AH137" i="6"/>
  <c r="AH137" i="6" a="1"/>
  <c r="AG137" i="6" a="1"/>
  <c r="AG137" i="6" s="1"/>
  <c r="AF137" i="6"/>
  <c r="AF137" i="6" a="1"/>
  <c r="AE137" i="6" a="1"/>
  <c r="AE137" i="6" s="1"/>
  <c r="AD137" i="6"/>
  <c r="AD137" i="6" a="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2" i="6" s="1"/>
  <c r="AK4" i="6" s="1"/>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J119" i="5"/>
  <c r="B119" i="5"/>
  <c r="J118" i="5"/>
  <c r="B118" i="5"/>
  <c r="J117" i="5"/>
  <c r="B117" i="5"/>
  <c r="J116" i="5"/>
  <c r="B116" i="5"/>
  <c r="J115" i="5"/>
  <c r="B115" i="5"/>
  <c r="K103" i="5"/>
  <c r="B103" i="5"/>
  <c r="K102" i="5"/>
  <c r="D102" i="5"/>
  <c r="B102" i="5"/>
  <c r="K101" i="5"/>
  <c r="D101" i="5"/>
  <c r="B101" i="5"/>
  <c r="K100" i="5"/>
  <c r="D100" i="5"/>
  <c r="B100" i="5"/>
  <c r="D99" i="5"/>
  <c r="B99" i="5"/>
  <c r="K99" i="5" s="1"/>
  <c r="K98" i="5"/>
  <c r="D98" i="5"/>
  <c r="B98" i="5"/>
  <c r="K97" i="5"/>
  <c r="D97" i="5"/>
  <c r="B97" i="5"/>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N4" i="6" l="1"/>
  <c r="R4" i="6"/>
  <c r="V4" i="6"/>
  <c r="Z4" i="6"/>
  <c r="AD4" i="6"/>
  <c r="AH4" i="6"/>
  <c r="AL4" i="6"/>
  <c r="S4" i="6"/>
  <c r="AA4" i="6"/>
  <c r="AI4" i="6"/>
  <c r="O4" i="6"/>
  <c r="W4" i="6"/>
  <c r="AE4" i="6"/>
  <c r="I15" i="11"/>
  <c r="B50" i="8"/>
  <c r="I26" i="11"/>
  <c r="B59" i="8"/>
  <c r="I31" i="11"/>
  <c r="E15" i="10"/>
  <c r="I15" i="10" s="1"/>
  <c r="I35" i="11"/>
  <c r="B66" i="8"/>
  <c r="I38" i="11"/>
  <c r="E16" i="10"/>
  <c r="B67" i="8"/>
  <c r="I47" i="11"/>
  <c r="E17" i="10"/>
  <c r="I17" i="10" s="1"/>
  <c r="B2" i="14" a="1"/>
  <c r="B2" i="14" s="1"/>
  <c r="E13" i="10"/>
  <c r="E51" i="11"/>
  <c r="I21" i="11"/>
  <c r="E14" i="10"/>
  <c r="I14" i="10" s="1"/>
  <c r="I41" i="11"/>
  <c r="B70" i="8"/>
  <c r="B49" i="8"/>
  <c r="B51" i="8"/>
  <c r="B58" i="8"/>
  <c r="G19" i="10"/>
  <c r="I16" i="10"/>
  <c r="K2" i="14" a="1"/>
  <c r="K2" i="14" s="1"/>
  <c r="L12" i="14" s="1"/>
  <c r="I17" i="11"/>
  <c r="I24" i="11"/>
  <c r="I28" i="11"/>
  <c r="I33" i="11"/>
  <c r="I40" i="11"/>
  <c r="I44" i="11"/>
  <c r="O9" i="14"/>
  <c r="O89" i="14"/>
  <c r="I14" i="11"/>
  <c r="I18" i="11"/>
  <c r="I27" i="11"/>
  <c r="I34" i="11"/>
  <c r="I39" i="11"/>
  <c r="I43" i="11"/>
  <c r="O18" i="14"/>
  <c r="O93" i="14"/>
  <c r="E139" i="6"/>
  <c r="E132" i="6"/>
  <c r="AD31" i="14"/>
  <c r="B32" i="9" s="1"/>
  <c r="AD27" i="14"/>
  <c r="B28" i="9" s="1"/>
  <c r="AD20" i="14"/>
  <c r="B21" i="9" s="1"/>
  <c r="AD18" i="14"/>
  <c r="B19" i="9" s="1"/>
  <c r="AD83" i="14"/>
  <c r="B84" i="9" s="1"/>
  <c r="AD81" i="14"/>
  <c r="B82" i="9" s="1"/>
  <c r="AD79" i="14"/>
  <c r="B80" i="9" s="1"/>
  <c r="AD77" i="14"/>
  <c r="B78" i="9" s="1"/>
  <c r="AD75" i="14"/>
  <c r="B76" i="9" s="1"/>
  <c r="AD73" i="14"/>
  <c r="B74" i="9" s="1"/>
  <c r="AD71" i="14"/>
  <c r="B72" i="9" s="1"/>
  <c r="AD69" i="14"/>
  <c r="B70" i="9" s="1"/>
  <c r="AD67" i="14"/>
  <c r="B68" i="9" s="1"/>
  <c r="AD65" i="14"/>
  <c r="B66" i="9" s="1"/>
  <c r="AD63" i="14"/>
  <c r="B64" i="9" s="1"/>
  <c r="AD61" i="14"/>
  <c r="B62" i="9" s="1"/>
  <c r="AD59" i="14"/>
  <c r="B60" i="9" s="1"/>
  <c r="AD57" i="14"/>
  <c r="B58" i="9" s="1"/>
  <c r="AD55" i="14"/>
  <c r="B56" i="9" s="1"/>
  <c r="AD53" i="14"/>
  <c r="B54" i="9" s="1"/>
  <c r="AD51" i="14"/>
  <c r="B52" i="9" s="1"/>
  <c r="AD49" i="14"/>
  <c r="B50" i="9" s="1"/>
  <c r="AD47" i="14"/>
  <c r="B48" i="9" s="1"/>
  <c r="AD45" i="14"/>
  <c r="B46" i="9" s="1"/>
  <c r="AD43" i="14"/>
  <c r="B44" i="9" s="1"/>
  <c r="AD41" i="14"/>
  <c r="B42" i="9" s="1"/>
  <c r="AD39" i="14"/>
  <c r="B40" i="9" s="1"/>
  <c r="AD37" i="14"/>
  <c r="B38" i="9" s="1"/>
  <c r="AD35" i="14"/>
  <c r="B36" i="9" s="1"/>
  <c r="AD34" i="14"/>
  <c r="B35" i="9" s="1"/>
  <c r="AD30" i="14"/>
  <c r="B31" i="9" s="1"/>
  <c r="AD26" i="14"/>
  <c r="B27" i="9" s="1"/>
  <c r="AD22" i="14"/>
  <c r="B23" i="9" s="1"/>
  <c r="AD21" i="14"/>
  <c r="B22" i="9" s="1"/>
  <c r="AD33" i="14"/>
  <c r="B34" i="9" s="1"/>
  <c r="AF31" i="14"/>
  <c r="AD29" i="14"/>
  <c r="B30" i="9" s="1"/>
  <c r="AF27" i="14"/>
  <c r="AD25" i="14"/>
  <c r="B26" i="9" s="1"/>
  <c r="AG20" i="14"/>
  <c r="AG19" i="14"/>
  <c r="AF18" i="14"/>
  <c r="AF94" i="14"/>
  <c r="AF90" i="14"/>
  <c r="AF86" i="14"/>
  <c r="AD82" i="14"/>
  <c r="B83" i="9" s="1"/>
  <c r="AD80" i="14"/>
  <c r="B81" i="9" s="1"/>
  <c r="AD78" i="14"/>
  <c r="B79" i="9" s="1"/>
  <c r="AD76" i="14"/>
  <c r="B77" i="9" s="1"/>
  <c r="AD74" i="14"/>
  <c r="B75" i="9" s="1"/>
  <c r="AD72" i="14"/>
  <c r="B73" i="9" s="1"/>
  <c r="AD70" i="14"/>
  <c r="B71" i="9" s="1"/>
  <c r="AD68" i="14"/>
  <c r="B69" i="9" s="1"/>
  <c r="AD66" i="14"/>
  <c r="B67" i="9" s="1"/>
  <c r="AD64" i="14"/>
  <c r="B65" i="9" s="1"/>
  <c r="AD62" i="14"/>
  <c r="B63" i="9" s="1"/>
  <c r="AD60" i="14"/>
  <c r="B61" i="9" s="1"/>
  <c r="AD58" i="14"/>
  <c r="B59" i="9" s="1"/>
  <c r="AD56" i="14"/>
  <c r="B57" i="9" s="1"/>
  <c r="AD54" i="14"/>
  <c r="B55" i="9" s="1"/>
  <c r="AD52" i="14"/>
  <c r="B53" i="9" s="1"/>
  <c r="AD50" i="14"/>
  <c r="B51" i="9" s="1"/>
  <c r="AD48" i="14"/>
  <c r="B49" i="9" s="1"/>
  <c r="AD46" i="14"/>
  <c r="B47" i="9" s="1"/>
  <c r="AD44" i="14"/>
  <c r="B45" i="9" s="1"/>
  <c r="AD42" i="14"/>
  <c r="B43" i="9" s="1"/>
  <c r="AD40" i="14"/>
  <c r="B41" i="9" s="1"/>
  <c r="AD38" i="14"/>
  <c r="B39" i="9" s="1"/>
  <c r="AD36" i="14"/>
  <c r="B37" i="9" s="1"/>
  <c r="AF34" i="14"/>
  <c r="AD32" i="14"/>
  <c r="B33" i="9" s="1"/>
  <c r="AF30" i="14"/>
  <c r="AD28" i="14"/>
  <c r="B29" i="9" s="1"/>
  <c r="AF26" i="14"/>
  <c r="AD24" i="14"/>
  <c r="B25" i="9" s="1"/>
  <c r="AD23" i="14"/>
  <c r="B24" i="9" s="1"/>
  <c r="AF22" i="14"/>
  <c r="AG21" i="14"/>
  <c r="AF20" i="14"/>
  <c r="AF19" i="14"/>
  <c r="AH94" i="14"/>
  <c r="AH93" i="14"/>
  <c r="AH92" i="14"/>
  <c r="AH91" i="14"/>
  <c r="AH90" i="14"/>
  <c r="AH89" i="14"/>
  <c r="AH88" i="14"/>
  <c r="AH87" i="14"/>
  <c r="AH86" i="14"/>
  <c r="AH85" i="14"/>
  <c r="AH84" i="14"/>
  <c r="AH83" i="14"/>
  <c r="AI20" i="14"/>
  <c r="AH19"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92" i="14"/>
  <c r="AI88" i="14"/>
  <c r="AI84" i="14"/>
  <c r="AH32" i="14"/>
  <c r="AI31" i="14"/>
  <c r="AH28" i="14"/>
  <c r="AI27" i="14"/>
  <c r="AH24" i="14"/>
  <c r="AH23" i="14"/>
  <c r="AI18" i="14"/>
  <c r="AI93" i="14"/>
  <c r="AI89" i="14"/>
  <c r="AI85" i="14"/>
  <c r="AH82" i="14"/>
  <c r="AH80" i="14"/>
  <c r="AH78" i="14"/>
  <c r="AH76" i="14"/>
  <c r="AH74" i="14"/>
  <c r="AH72" i="14"/>
  <c r="AH70" i="14"/>
  <c r="AH68" i="14"/>
  <c r="AH66" i="14"/>
  <c r="AH64" i="14"/>
  <c r="AH62" i="14"/>
  <c r="AH60" i="14"/>
  <c r="AH58" i="14"/>
  <c r="AH56" i="14"/>
  <c r="AH54" i="14"/>
  <c r="AH52" i="14"/>
  <c r="AH50" i="14"/>
  <c r="AH48" i="14"/>
  <c r="AH46" i="14"/>
  <c r="AH44" i="14"/>
  <c r="AH42" i="14"/>
  <c r="AH40" i="14"/>
  <c r="AH38" i="14"/>
  <c r="AH36" i="14"/>
  <c r="AI34" i="14"/>
  <c r="AH31" i="14"/>
  <c r="AI30" i="14"/>
  <c r="AH27" i="14"/>
  <c r="AI26" i="14"/>
  <c r="AI22" i="14"/>
  <c r="AI21" i="14"/>
  <c r="AH20" i="14"/>
  <c r="AI19" i="14"/>
  <c r="AH18" i="14"/>
  <c r="AI94" i="14"/>
  <c r="AI90" i="14"/>
  <c r="AI86" i="14"/>
  <c r="AH34" i="14"/>
  <c r="AI33" i="14"/>
  <c r="AH30" i="14"/>
  <c r="AI29" i="14"/>
  <c r="AH26" i="14"/>
  <c r="AI25" i="14"/>
  <c r="AH22" i="14"/>
  <c r="AH21" i="14"/>
  <c r="AA98" i="14"/>
  <c r="AI91" i="14"/>
  <c r="AI87" i="14"/>
  <c r="AI83" i="14"/>
  <c r="AH81" i="14"/>
  <c r="AH79" i="14"/>
  <c r="AH77" i="14"/>
  <c r="AH75" i="14"/>
  <c r="AH73" i="14"/>
  <c r="AH71" i="14"/>
  <c r="AH69" i="14"/>
  <c r="AH67" i="14"/>
  <c r="AH65" i="14"/>
  <c r="AH63" i="14"/>
  <c r="AH61" i="14"/>
  <c r="AH59" i="14"/>
  <c r="AH57" i="14"/>
  <c r="AH55" i="14"/>
  <c r="AH53" i="14"/>
  <c r="AH51" i="14"/>
  <c r="AH49" i="14"/>
  <c r="AH47" i="14"/>
  <c r="AH45" i="14"/>
  <c r="AH43" i="14"/>
  <c r="AH41" i="14"/>
  <c r="AH39" i="14"/>
  <c r="AH37" i="14"/>
  <c r="AH35" i="14"/>
  <c r="AH33" i="14"/>
  <c r="AI32" i="14"/>
  <c r="AH29" i="14"/>
  <c r="AI28" i="14"/>
  <c r="AH25" i="14"/>
  <c r="AI24" i="14"/>
  <c r="AI23" i="14"/>
  <c r="AF92" i="14"/>
  <c r="O13" i="14"/>
  <c r="O24" i="14"/>
  <c r="AF36" i="14"/>
  <c r="AF38" i="14"/>
  <c r="AF40" i="14"/>
  <c r="AF42" i="14"/>
  <c r="AF44" i="14"/>
  <c r="AF46" i="14"/>
  <c r="AF48" i="14"/>
  <c r="AF50" i="14"/>
  <c r="AF52" i="14"/>
  <c r="AF54" i="14"/>
  <c r="AF56" i="14"/>
  <c r="AF58" i="14"/>
  <c r="AF60" i="14"/>
  <c r="AF62" i="14"/>
  <c r="AF64" i="14"/>
  <c r="AF66" i="14"/>
  <c r="AF68" i="14"/>
  <c r="AF70" i="14"/>
  <c r="AF72" i="14"/>
  <c r="AF74" i="14"/>
  <c r="AF76" i="14"/>
  <c r="AF78" i="14"/>
  <c r="AF80" i="14"/>
  <c r="AF82" i="14"/>
  <c r="O84" i="14"/>
  <c r="AF85" i="14"/>
  <c r="O88" i="14"/>
  <c r="AF89" i="14"/>
  <c r="AF93" i="14"/>
  <c r="O97"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96" i="14"/>
  <c r="O6" i="14"/>
  <c r="O7" i="14"/>
  <c r="AE93" i="14"/>
  <c r="K94" i="9" s="1"/>
  <c r="A94" i="9" s="1"/>
  <c r="AG23" i="14"/>
  <c r="AF24" i="14"/>
  <c r="AF28" i="14"/>
  <c r="AF32" i="14"/>
  <c r="AF84" i="14"/>
  <c r="O87" i="14"/>
  <c r="AF88" i="14"/>
  <c r="O91" i="14"/>
  <c r="O95" i="14"/>
  <c r="O3" i="14"/>
  <c r="O5" i="14"/>
  <c r="O10" i="14"/>
  <c r="O11" i="14"/>
  <c r="AG93" i="14"/>
  <c r="AG91" i="14"/>
  <c r="AG89" i="14"/>
  <c r="AG87" i="14"/>
  <c r="AG85"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G26" i="14"/>
  <c r="AG25" i="14"/>
  <c r="AG24" i="14"/>
  <c r="AF23" i="14"/>
  <c r="AG22" i="14"/>
  <c r="AF21" i="14"/>
  <c r="AG18" i="14"/>
  <c r="AG94" i="14"/>
  <c r="AG92" i="14"/>
  <c r="AG90" i="14"/>
  <c r="AG88" i="14"/>
  <c r="AG86" i="14"/>
  <c r="AG84" i="14"/>
  <c r="O21" i="14"/>
  <c r="O22" i="14"/>
  <c r="AF25" i="14"/>
  <c r="AF29" i="14"/>
  <c r="AF33" i="14"/>
  <c r="AF35" i="14"/>
  <c r="AF37" i="14"/>
  <c r="AF39" i="14"/>
  <c r="AF41" i="14"/>
  <c r="AF43" i="14"/>
  <c r="AF45" i="14"/>
  <c r="AF47" i="14"/>
  <c r="AF49" i="14"/>
  <c r="AF51" i="14"/>
  <c r="AF53" i="14"/>
  <c r="AF55" i="14"/>
  <c r="AF57" i="14"/>
  <c r="AF59" i="14"/>
  <c r="AF61" i="14"/>
  <c r="AF63" i="14"/>
  <c r="AF65" i="14"/>
  <c r="AF67" i="14"/>
  <c r="AF69" i="14"/>
  <c r="AF71" i="14"/>
  <c r="AF73" i="14"/>
  <c r="AF75" i="14"/>
  <c r="AF77" i="14"/>
  <c r="AF79" i="14"/>
  <c r="AF81" i="14"/>
  <c r="AF83" i="14"/>
  <c r="O86" i="14"/>
  <c r="AF87" i="14"/>
  <c r="O90" i="14"/>
  <c r="AF91" i="14"/>
  <c r="O94" i="14"/>
  <c r="AE53" i="14"/>
  <c r="K54" i="9" s="1"/>
  <c r="A54" i="9" s="1"/>
  <c r="AE54" i="14"/>
  <c r="K55" i="9" s="1"/>
  <c r="A55" i="9" s="1"/>
  <c r="AE55" i="14"/>
  <c r="K56" i="9" s="1"/>
  <c r="A56" i="9" s="1"/>
  <c r="AE56" i="14"/>
  <c r="K57" i="9" s="1"/>
  <c r="A57" i="9" s="1"/>
  <c r="AE57" i="14"/>
  <c r="K58" i="9" s="1"/>
  <c r="A58" i="9" s="1"/>
  <c r="AE58" i="14"/>
  <c r="K59" i="9" s="1"/>
  <c r="A59" i="9" s="1"/>
  <c r="AE59" i="14"/>
  <c r="K60" i="9" s="1"/>
  <c r="A60" i="9" s="1"/>
  <c r="AE60" i="14"/>
  <c r="K61" i="9" s="1"/>
  <c r="A61" i="9" s="1"/>
  <c r="AE61" i="14"/>
  <c r="K62" i="9" s="1"/>
  <c r="A62" i="9" s="1"/>
  <c r="AE62" i="14"/>
  <c r="K63" i="9" s="1"/>
  <c r="A63" i="9" s="1"/>
  <c r="AE63" i="14"/>
  <c r="K64" i="9" s="1"/>
  <c r="A64" i="9" s="1"/>
  <c r="AE64" i="14"/>
  <c r="K65" i="9" s="1"/>
  <c r="A65" i="9" s="1"/>
  <c r="AE65" i="14"/>
  <c r="K66" i="9" s="1"/>
  <c r="A66" i="9" s="1"/>
  <c r="AE66" i="14"/>
  <c r="K67" i="9" s="1"/>
  <c r="A67" i="9" s="1"/>
  <c r="AE67" i="14"/>
  <c r="K68" i="9" s="1"/>
  <c r="A68" i="9" s="1"/>
  <c r="AE68" i="14"/>
  <c r="K69" i="9" s="1"/>
  <c r="A69" i="9" s="1"/>
  <c r="AE69" i="14"/>
  <c r="K70" i="9" s="1"/>
  <c r="A70" i="9" s="1"/>
  <c r="AE70" i="14"/>
  <c r="K71" i="9" s="1"/>
  <c r="A71" i="9" s="1"/>
  <c r="AE71" i="14"/>
  <c r="K72" i="9" s="1"/>
  <c r="A72" i="9" s="1"/>
  <c r="AE72" i="14"/>
  <c r="K73" i="9" s="1"/>
  <c r="A73" i="9" s="1"/>
  <c r="AE73" i="14"/>
  <c r="K74" i="9" s="1"/>
  <c r="A74" i="9" s="1"/>
  <c r="AE74" i="14"/>
  <c r="K75" i="9" s="1"/>
  <c r="A75" i="9" s="1"/>
  <c r="AE75" i="14"/>
  <c r="K76" i="9" s="1"/>
  <c r="A76" i="9" s="1"/>
  <c r="AE76" i="14"/>
  <c r="K77" i="9" s="1"/>
  <c r="A77" i="9" s="1"/>
  <c r="AE77" i="14"/>
  <c r="K78" i="9" s="1"/>
  <c r="A78" i="9" s="1"/>
  <c r="AE78" i="14"/>
  <c r="K79" i="9" s="1"/>
  <c r="A79" i="9" s="1"/>
  <c r="AE79" i="14"/>
  <c r="K80" i="9" s="1"/>
  <c r="A80" i="9" s="1"/>
  <c r="AE80" i="14"/>
  <c r="K81" i="9" s="1"/>
  <c r="A81" i="9" s="1"/>
  <c r="AE81" i="14"/>
  <c r="K82" i="9" s="1"/>
  <c r="A82" i="9" s="1"/>
  <c r="AE82" i="14"/>
  <c r="K83" i="9" s="1"/>
  <c r="A83" i="9" s="1"/>
  <c r="AE83" i="14"/>
  <c r="K84" i="9" s="1"/>
  <c r="A84" i="9" s="1"/>
  <c r="AE85" i="14"/>
  <c r="K86" i="9" s="1"/>
  <c r="A86" i="9" s="1"/>
  <c r="AE87" i="14"/>
  <c r="K88" i="9" s="1"/>
  <c r="A88" i="9" s="1"/>
  <c r="AE89" i="14"/>
  <c r="K90" i="9" s="1"/>
  <c r="A90" i="9" s="1"/>
  <c r="AE91" i="14"/>
  <c r="K92" i="9" s="1"/>
  <c r="A92" i="9" s="1"/>
  <c r="AD94" i="14"/>
  <c r="B95" i="9" s="1"/>
  <c r="AD93" i="14"/>
  <c r="B94" i="9" s="1"/>
  <c r="AD92" i="14"/>
  <c r="B93" i="9" s="1"/>
  <c r="AD91" i="14"/>
  <c r="B92" i="9" s="1"/>
  <c r="AD90" i="14"/>
  <c r="B91" i="9" s="1"/>
  <c r="AD89" i="14"/>
  <c r="B90" i="9" s="1"/>
  <c r="AD88" i="14"/>
  <c r="B89" i="9" s="1"/>
  <c r="AD87" i="14"/>
  <c r="B88" i="9" s="1"/>
  <c r="AD86" i="14"/>
  <c r="B87" i="9" s="1"/>
  <c r="AD85" i="14"/>
  <c r="B86" i="9" s="1"/>
  <c r="AD84" i="14"/>
  <c r="B85" i="9" s="1"/>
  <c r="AD19" i="14"/>
  <c r="B20" i="9" s="1"/>
  <c r="AE84" i="14"/>
  <c r="K85" i="9" s="1"/>
  <c r="A85" i="9" s="1"/>
  <c r="AE86" i="14"/>
  <c r="K87" i="9" s="1"/>
  <c r="A87" i="9" s="1"/>
  <c r="AE88" i="14"/>
  <c r="K89" i="9" s="1"/>
  <c r="A89" i="9" s="1"/>
  <c r="AE90" i="14"/>
  <c r="K91" i="9" s="1"/>
  <c r="A91" i="9" s="1"/>
  <c r="AE92" i="14"/>
  <c r="K93" i="9" s="1"/>
  <c r="A93" i="9" s="1"/>
  <c r="AE94" i="14"/>
  <c r="K95" i="9" s="1"/>
  <c r="A95" i="9" s="1"/>
  <c r="F44" i="11"/>
  <c r="C73" i="8" s="1"/>
  <c r="E73" i="8" s="1"/>
  <c r="F40" i="11"/>
  <c r="C69" i="8" s="1"/>
  <c r="E69" i="8" s="1"/>
  <c r="F34" i="11"/>
  <c r="C65" i="8" s="1"/>
  <c r="E65" i="8" s="1"/>
  <c r="F28" i="11"/>
  <c r="C61" i="8" s="1"/>
  <c r="E61" i="8" s="1"/>
  <c r="F24" i="11"/>
  <c r="C57" i="8" s="1"/>
  <c r="E57" i="8" s="1"/>
  <c r="F18" i="11"/>
  <c r="C53" i="8" s="1"/>
  <c r="E53" i="8" s="1"/>
  <c r="F14" i="11"/>
  <c r="C49" i="8" s="1"/>
  <c r="E49" i="8" s="1"/>
  <c r="F49" i="11"/>
  <c r="F43" i="11"/>
  <c r="C72" i="8" s="1"/>
  <c r="E72" i="8" s="1"/>
  <c r="F39" i="11"/>
  <c r="C68" i="8" s="1"/>
  <c r="E68" i="8" s="1"/>
  <c r="F33" i="11"/>
  <c r="C64" i="8" s="1"/>
  <c r="E64" i="8" s="1"/>
  <c r="F27" i="11"/>
  <c r="C60" i="8" s="1"/>
  <c r="E60" i="8" s="1"/>
  <c r="F23" i="11"/>
  <c r="C56" i="8" s="1"/>
  <c r="E56" i="8" s="1"/>
  <c r="F17" i="11"/>
  <c r="C52" i="8" s="1"/>
  <c r="E52" i="8" s="1"/>
  <c r="F48" i="11"/>
  <c r="F42" i="11"/>
  <c r="C71" i="8" s="1"/>
  <c r="E71" i="8" s="1"/>
  <c r="F38" i="11"/>
  <c r="C67" i="8" s="1"/>
  <c r="E67" i="8" s="1"/>
  <c r="F32" i="11"/>
  <c r="C63" i="8" s="1"/>
  <c r="E63" i="8" s="1"/>
  <c r="F26" i="11"/>
  <c r="C59" i="8" s="1"/>
  <c r="E59" i="8" s="1"/>
  <c r="F22" i="11"/>
  <c r="C55" i="8" s="1"/>
  <c r="E55" i="8" s="1"/>
  <c r="F16" i="11"/>
  <c r="C51" i="8" s="1"/>
  <c r="E51" i="8" s="1"/>
  <c r="F47" i="11"/>
  <c r="F41" i="11"/>
  <c r="C70" i="8" s="1"/>
  <c r="E70" i="8" s="1"/>
  <c r="F35" i="11"/>
  <c r="C66" i="8" s="1"/>
  <c r="E66" i="8" s="1"/>
  <c r="F31" i="11"/>
  <c r="C62" i="8" s="1"/>
  <c r="E62" i="8" s="1"/>
  <c r="F25" i="11"/>
  <c r="C58" i="8" s="1"/>
  <c r="E58" i="8" s="1"/>
  <c r="F21" i="11"/>
  <c r="C54" i="8" s="1"/>
  <c r="E54" i="8" s="1"/>
  <c r="F15" i="11"/>
  <c r="C50" i="8" s="1"/>
  <c r="E50" i="8" s="1"/>
  <c r="I16" i="11"/>
  <c r="G51" i="11"/>
  <c r="H14" i="10"/>
  <c r="H15" i="10"/>
  <c r="H16" i="10"/>
  <c r="H17" i="10"/>
  <c r="H13" i="10"/>
  <c r="I13" i="10"/>
  <c r="F10" i="6"/>
  <c r="E10" i="6"/>
  <c r="G2" i="14" s="1" a="1"/>
  <c r="G2" i="14" s="1"/>
  <c r="F14" i="6"/>
  <c r="E14" i="6"/>
  <c r="D41" i="5" s="1"/>
  <c r="F18" i="6"/>
  <c r="E18" i="6"/>
  <c r="D44" i="5" s="1"/>
  <c r="F22" i="6"/>
  <c r="E22" i="6"/>
  <c r="F26" i="6"/>
  <c r="E26" i="6"/>
  <c r="F30" i="6"/>
  <c r="E30" i="6"/>
  <c r="F34" i="6"/>
  <c r="E34" i="6"/>
  <c r="D50" i="5" s="1"/>
  <c r="F38" i="6"/>
  <c r="E38" i="6"/>
  <c r="D61" i="5" s="1"/>
  <c r="F42" i="6"/>
  <c r="E42" i="6"/>
  <c r="F46" i="6"/>
  <c r="E46" i="6"/>
  <c r="F50" i="6"/>
  <c r="E50" i="6"/>
  <c r="F54" i="6"/>
  <c r="E54" i="6"/>
  <c r="F58" i="6"/>
  <c r="E58" i="6"/>
  <c r="F62" i="6"/>
  <c r="E62" i="6"/>
  <c r="F66" i="6"/>
  <c r="E66" i="6"/>
  <c r="D63" i="5" s="1"/>
  <c r="F70" i="6"/>
  <c r="E70" i="6"/>
  <c r="F74" i="6"/>
  <c r="E74" i="6"/>
  <c r="F78" i="6"/>
  <c r="E78" i="6"/>
  <c r="F82" i="6"/>
  <c r="E82" i="6"/>
  <c r="F86" i="6"/>
  <c r="E86" i="6"/>
  <c r="D79" i="5" s="1"/>
  <c r="F90" i="6"/>
  <c r="E90" i="6"/>
  <c r="F94" i="6"/>
  <c r="E94" i="6"/>
  <c r="E98" i="6"/>
  <c r="E102" i="6"/>
  <c r="E106" i="6"/>
  <c r="E110" i="6"/>
  <c r="E114" i="6"/>
  <c r="E118" i="6"/>
  <c r="D64" i="5" s="1"/>
  <c r="E122" i="6"/>
  <c r="E126" i="6"/>
  <c r="E130" i="6"/>
  <c r="F11" i="6"/>
  <c r="E11" i="6"/>
  <c r="D27" i="5" s="1"/>
  <c r="F15" i="6"/>
  <c r="E15" i="6"/>
  <c r="D30" i="5" s="1"/>
  <c r="F19" i="6"/>
  <c r="E19" i="6"/>
  <c r="F23" i="6"/>
  <c r="E23" i="6"/>
  <c r="F27" i="6"/>
  <c r="E27" i="6"/>
  <c r="F31" i="6"/>
  <c r="E31" i="6"/>
  <c r="F35" i="6"/>
  <c r="E35" i="6"/>
  <c r="F39" i="6"/>
  <c r="E39" i="6"/>
  <c r="F43" i="6"/>
  <c r="E43" i="6"/>
  <c r="F47" i="6"/>
  <c r="E47" i="6"/>
  <c r="D82" i="5" s="1"/>
  <c r="F51" i="6"/>
  <c r="E51" i="6"/>
  <c r="F55" i="6"/>
  <c r="E55" i="6"/>
  <c r="D31" i="5" s="1"/>
  <c r="E31" i="5" s="1"/>
  <c r="F59" i="6"/>
  <c r="E59" i="6"/>
  <c r="F63" i="6"/>
  <c r="E63" i="6"/>
  <c r="F67" i="6"/>
  <c r="E67" i="6"/>
  <c r="F71" i="6"/>
  <c r="E71" i="6"/>
  <c r="F75" i="6"/>
  <c r="E75" i="6"/>
  <c r="F79" i="6"/>
  <c r="E79" i="6"/>
  <c r="F83" i="6"/>
  <c r="E83" i="6"/>
  <c r="D76" i="5" s="1"/>
  <c r="F87" i="6"/>
  <c r="E87" i="6"/>
  <c r="D75" i="5" s="1"/>
  <c r="F91" i="6"/>
  <c r="E91" i="6"/>
  <c r="F95" i="6"/>
  <c r="E95" i="6"/>
  <c r="E99" i="6"/>
  <c r="E103" i="6"/>
  <c r="E107" i="6"/>
  <c r="E111" i="6"/>
  <c r="E115" i="6"/>
  <c r="E119" i="6"/>
  <c r="E123" i="6"/>
  <c r="E127" i="6"/>
  <c r="E131" i="6"/>
  <c r="F12" i="6"/>
  <c r="E12" i="6"/>
  <c r="F16" i="6"/>
  <c r="E16" i="6"/>
  <c r="F20" i="6"/>
  <c r="E20" i="6"/>
  <c r="D40" i="5" s="1"/>
  <c r="F24" i="6"/>
  <c r="E24" i="6"/>
  <c r="F28" i="6"/>
  <c r="E28" i="6"/>
  <c r="F32" i="6"/>
  <c r="E32" i="6"/>
  <c r="F36" i="6"/>
  <c r="E36" i="6"/>
  <c r="D51" i="5" s="1"/>
  <c r="F40" i="6"/>
  <c r="E40" i="6"/>
  <c r="F44" i="6"/>
  <c r="E44" i="6"/>
  <c r="F48" i="6"/>
  <c r="E48" i="6"/>
  <c r="D83" i="5" s="1"/>
  <c r="F52" i="6"/>
  <c r="E52" i="6"/>
  <c r="F56" i="6"/>
  <c r="E56" i="6"/>
  <c r="D62" i="5" s="1"/>
  <c r="E62" i="5" s="1"/>
  <c r="F60" i="6"/>
  <c r="E60" i="6"/>
  <c r="F64" i="6"/>
  <c r="E64" i="6"/>
  <c r="F68" i="6"/>
  <c r="E68" i="6"/>
  <c r="F72" i="6"/>
  <c r="E72" i="6"/>
  <c r="F76" i="6"/>
  <c r="E76" i="6"/>
  <c r="F80" i="6"/>
  <c r="E80" i="6"/>
  <c r="D77" i="5" s="1"/>
  <c r="F84" i="6"/>
  <c r="E84" i="6"/>
  <c r="D81" i="5" s="1"/>
  <c r="F88" i="6"/>
  <c r="E88" i="6"/>
  <c r="D80" i="5" s="1"/>
  <c r="F92" i="6"/>
  <c r="E92" i="6"/>
  <c r="F96" i="6"/>
  <c r="E96" i="6"/>
  <c r="E100" i="6"/>
  <c r="E104" i="6"/>
  <c r="E108" i="6"/>
  <c r="E112" i="6"/>
  <c r="E116" i="6"/>
  <c r="E120" i="6"/>
  <c r="E124" i="6"/>
  <c r="E128" i="6"/>
  <c r="F9" i="6"/>
  <c r="E9" i="6"/>
  <c r="D28" i="5" s="1"/>
  <c r="F13" i="6"/>
  <c r="E13" i="6"/>
  <c r="F17" i="6"/>
  <c r="E17" i="6"/>
  <c r="D29" i="5" s="1"/>
  <c r="F21" i="6"/>
  <c r="E21" i="6"/>
  <c r="F25" i="6"/>
  <c r="E25" i="6"/>
  <c r="F29" i="6"/>
  <c r="E29" i="6"/>
  <c r="F33" i="6"/>
  <c r="E33" i="6"/>
  <c r="D49" i="5" s="1"/>
  <c r="F37" i="6"/>
  <c r="E37" i="6"/>
  <c r="F41" i="6"/>
  <c r="E41" i="6"/>
  <c r="F45" i="6"/>
  <c r="E45" i="6"/>
  <c r="D42" i="5" s="1"/>
  <c r="F49" i="6"/>
  <c r="E49" i="6"/>
  <c r="F53" i="6"/>
  <c r="E53" i="6"/>
  <c r="F57" i="6"/>
  <c r="E57" i="6"/>
  <c r="F61" i="6"/>
  <c r="E61" i="6"/>
  <c r="F65" i="6"/>
  <c r="E65" i="6"/>
  <c r="F69" i="6"/>
  <c r="E69" i="6"/>
  <c r="F73" i="6"/>
  <c r="E73" i="6"/>
  <c r="F77" i="6"/>
  <c r="E77" i="6"/>
  <c r="F81" i="6"/>
  <c r="E81" i="6"/>
  <c r="D74" i="5" s="1"/>
  <c r="F85" i="6"/>
  <c r="E85" i="6"/>
  <c r="D78" i="5" s="1"/>
  <c r="E78" i="5" s="1"/>
  <c r="F89" i="6"/>
  <c r="E89" i="6"/>
  <c r="F93" i="6"/>
  <c r="E93" i="6"/>
  <c r="F97" i="6"/>
  <c r="E97" i="6"/>
  <c r="E101" i="6"/>
  <c r="E105" i="6"/>
  <c r="E109" i="6"/>
  <c r="E113" i="6"/>
  <c r="E117" i="6"/>
  <c r="D65" i="5" s="1"/>
  <c r="E121" i="6"/>
  <c r="E125" i="6"/>
  <c r="E129" i="6"/>
  <c r="J4" i="6"/>
  <c r="H804" i="6"/>
  <c r="H803" i="6"/>
  <c r="H802" i="6"/>
  <c r="H801" i="6"/>
  <c r="H800" i="6"/>
  <c r="H799" i="6"/>
  <c r="H798" i="6"/>
  <c r="H797" i="6"/>
  <c r="H796" i="6"/>
  <c r="H795" i="6"/>
  <c r="H794" i="6"/>
  <c r="H793" i="6"/>
  <c r="H792" i="6"/>
  <c r="H791" i="6"/>
  <c r="H789" i="6"/>
  <c r="H787" i="6"/>
  <c r="H786" i="6"/>
  <c r="H785" i="6"/>
  <c r="H784" i="6"/>
  <c r="H783" i="6"/>
  <c r="H782" i="6"/>
  <c r="H781" i="6"/>
  <c r="H780" i="6"/>
  <c r="H779" i="6"/>
  <c r="H790" i="6"/>
  <c r="H788" i="6"/>
  <c r="H777" i="6"/>
  <c r="H776" i="6"/>
  <c r="H775" i="6"/>
  <c r="H774" i="6"/>
  <c r="H773" i="6"/>
  <c r="H778" i="6"/>
  <c r="H770" i="6"/>
  <c r="H768" i="6"/>
  <c r="H767" i="6"/>
  <c r="H766" i="6"/>
  <c r="H765" i="6"/>
  <c r="H764" i="6"/>
  <c r="H763" i="6"/>
  <c r="H772" i="6"/>
  <c r="H771" i="6"/>
  <c r="H769" i="6"/>
  <c r="H762" i="6"/>
  <c r="H760" i="6"/>
  <c r="H758" i="6"/>
  <c r="H756" i="6"/>
  <c r="H755" i="6"/>
  <c r="H754" i="6"/>
  <c r="H753" i="6"/>
  <c r="H752" i="6"/>
  <c r="H751" i="6"/>
  <c r="H750" i="6"/>
  <c r="H749" i="6"/>
  <c r="H761" i="6"/>
  <c r="H759" i="6"/>
  <c r="H757" i="6"/>
  <c r="H747" i="6"/>
  <c r="H748"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0" i="6"/>
  <c r="H708" i="6"/>
  <c r="H706" i="6"/>
  <c r="H704" i="6"/>
  <c r="H702" i="6"/>
  <c r="H700" i="6"/>
  <c r="H709" i="6"/>
  <c r="H701" i="6"/>
  <c r="H684" i="6"/>
  <c r="H682" i="6"/>
  <c r="H680" i="6"/>
  <c r="H678" i="6"/>
  <c r="H676" i="6"/>
  <c r="H707" i="6"/>
  <c r="H699" i="6"/>
  <c r="H698" i="6"/>
  <c r="H697" i="6"/>
  <c r="H696" i="6"/>
  <c r="H695" i="6"/>
  <c r="H694" i="6"/>
  <c r="H693" i="6"/>
  <c r="H692" i="6"/>
  <c r="H691" i="6"/>
  <c r="H690" i="6"/>
  <c r="H689" i="6"/>
  <c r="H688" i="6"/>
  <c r="H687" i="6"/>
  <c r="H686" i="6"/>
  <c r="H705" i="6"/>
  <c r="H685" i="6"/>
  <c r="H683" i="6"/>
  <c r="H681" i="6"/>
  <c r="H679" i="6"/>
  <c r="H677" i="6"/>
  <c r="H675" i="6"/>
  <c r="H673" i="6"/>
  <c r="H671" i="6"/>
  <c r="H669" i="6"/>
  <c r="H668" i="6"/>
  <c r="H665" i="6"/>
  <c r="H670" i="6"/>
  <c r="H667" i="6"/>
  <c r="H662" i="6"/>
  <c r="H660" i="6"/>
  <c r="H658" i="6"/>
  <c r="H656" i="6"/>
  <c r="H654" i="6"/>
  <c r="H652" i="6"/>
  <c r="H650" i="6"/>
  <c r="H648" i="6"/>
  <c r="H646" i="6"/>
  <c r="H711" i="6"/>
  <c r="H672" i="6"/>
  <c r="H664" i="6"/>
  <c r="H661"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703" i="6"/>
  <c r="H674" i="6"/>
  <c r="H666" i="6"/>
  <c r="H663" i="6"/>
  <c r="H659" i="6"/>
  <c r="H657" i="6"/>
  <c r="H655" i="6"/>
  <c r="H653" i="6"/>
  <c r="H651" i="6"/>
  <c r="H649" i="6"/>
  <c r="H647"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E140" i="6"/>
  <c r="H141" i="6"/>
  <c r="E142" i="6"/>
  <c r="H143" i="6"/>
  <c r="E144" i="6"/>
  <c r="H145" i="6"/>
  <c r="E146" i="6"/>
  <c r="H147" i="6"/>
  <c r="E148" i="6"/>
  <c r="H149" i="6"/>
  <c r="E150" i="6"/>
  <c r="H151" i="6"/>
  <c r="E152" i="6"/>
  <c r="H153" i="6"/>
  <c r="E154" i="6"/>
  <c r="H155" i="6"/>
  <c r="E156" i="6"/>
  <c r="H157" i="6"/>
  <c r="E158" i="6"/>
  <c r="H159" i="6"/>
  <c r="E160" i="6"/>
  <c r="E96" i="5" s="1"/>
  <c r="H161" i="6"/>
  <c r="E162" i="6"/>
  <c r="E98" i="5" s="1"/>
  <c r="H163" i="6"/>
  <c r="E164" i="6"/>
  <c r="E100" i="5" s="1"/>
  <c r="H165" i="6"/>
  <c r="E166" i="6"/>
  <c r="E102" i="5" s="1"/>
  <c r="H167" i="6"/>
  <c r="E168" i="6"/>
  <c r="H169" i="6"/>
  <c r="E170" i="6"/>
  <c r="H171" i="6"/>
  <c r="P4" i="6"/>
  <c r="T4" i="6"/>
  <c r="AB4" i="6"/>
  <c r="AF4" i="6"/>
  <c r="AJ4" i="6"/>
  <c r="E133" i="6"/>
  <c r="E134" i="6"/>
  <c r="E135" i="6"/>
  <c r="E136" i="6"/>
  <c r="E137" i="6"/>
  <c r="E138" i="6"/>
  <c r="H172" i="6"/>
  <c r="H173" i="6"/>
  <c r="H174" i="6"/>
  <c r="H175" i="6"/>
  <c r="L4" i="6"/>
  <c r="X4" i="6"/>
  <c r="F804" i="6"/>
  <c r="F803" i="6"/>
  <c r="F802" i="6"/>
  <c r="F801" i="6"/>
  <c r="F800" i="6"/>
  <c r="F799" i="6"/>
  <c r="F798" i="6"/>
  <c r="F797" i="6"/>
  <c r="F796" i="6"/>
  <c r="F795" i="6"/>
  <c r="F794" i="6"/>
  <c r="F793" i="6"/>
  <c r="F792" i="6"/>
  <c r="F791" i="6"/>
  <c r="F790" i="6"/>
  <c r="F789" i="6"/>
  <c r="F788" i="6"/>
  <c r="E798" i="6"/>
  <c r="E804" i="6"/>
  <c r="E803" i="6"/>
  <c r="E802" i="6"/>
  <c r="E801" i="6"/>
  <c r="E800" i="6"/>
  <c r="E799" i="6"/>
  <c r="F787" i="6"/>
  <c r="F786" i="6"/>
  <c r="F785" i="6"/>
  <c r="F784" i="6"/>
  <c r="F783" i="6"/>
  <c r="F782" i="6"/>
  <c r="F781" i="6"/>
  <c r="F780" i="6"/>
  <c r="F779" i="6"/>
  <c r="F778" i="6"/>
  <c r="E797" i="6"/>
  <c r="E796" i="6"/>
  <c r="E795" i="6"/>
  <c r="E794" i="6"/>
  <c r="E793" i="6"/>
  <c r="E792" i="6"/>
  <c r="E790" i="6"/>
  <c r="E788" i="6"/>
  <c r="E791" i="6"/>
  <c r="E789" i="6"/>
  <c r="E778" i="6"/>
  <c r="E787" i="6"/>
  <c r="E786" i="6"/>
  <c r="E785" i="6"/>
  <c r="E784" i="6"/>
  <c r="E783" i="6"/>
  <c r="E782" i="6"/>
  <c r="E781" i="6"/>
  <c r="E780" i="6"/>
  <c r="E779" i="6"/>
  <c r="E777" i="6"/>
  <c r="E775" i="6"/>
  <c r="E773" i="6"/>
  <c r="E772" i="6"/>
  <c r="F776" i="6"/>
  <c r="F774" i="6"/>
  <c r="E776" i="6"/>
  <c r="E774" i="6"/>
  <c r="F777" i="6"/>
  <c r="F775" i="6"/>
  <c r="F773" i="6"/>
  <c r="F772" i="6"/>
  <c r="F771" i="6"/>
  <c r="F770" i="6"/>
  <c r="F769" i="6"/>
  <c r="F768" i="6"/>
  <c r="E767" i="6"/>
  <c r="E771" i="6"/>
  <c r="E769" i="6"/>
  <c r="E770" i="6"/>
  <c r="E768" i="6"/>
  <c r="F767" i="6"/>
  <c r="F766" i="6"/>
  <c r="F765" i="6"/>
  <c r="F764" i="6"/>
  <c r="F763" i="6"/>
  <c r="F762" i="6"/>
  <c r="F761" i="6"/>
  <c r="F760" i="6"/>
  <c r="F759" i="6"/>
  <c r="F758" i="6"/>
  <c r="F757" i="6"/>
  <c r="E766" i="6"/>
  <c r="E765" i="6"/>
  <c r="E764" i="6"/>
  <c r="E763" i="6"/>
  <c r="E761" i="6"/>
  <c r="E759" i="6"/>
  <c r="E757" i="6"/>
  <c r="E762" i="6"/>
  <c r="E760" i="6"/>
  <c r="E758" i="6"/>
  <c r="F756" i="6"/>
  <c r="F755" i="6"/>
  <c r="F754" i="6"/>
  <c r="F753" i="6"/>
  <c r="F752" i="6"/>
  <c r="F751" i="6"/>
  <c r="F750" i="6"/>
  <c r="F749" i="6"/>
  <c r="F748" i="6"/>
  <c r="F747" i="6"/>
  <c r="E756" i="6"/>
  <c r="E755" i="6"/>
  <c r="E754" i="6"/>
  <c r="E753" i="6"/>
  <c r="E752" i="6"/>
  <c r="E751" i="6"/>
  <c r="E750" i="6"/>
  <c r="E749" i="6"/>
  <c r="E748" i="6"/>
  <c r="F746" i="6"/>
  <c r="F745" i="6"/>
  <c r="F744" i="6"/>
  <c r="F743" i="6"/>
  <c r="F742" i="6"/>
  <c r="F741" i="6"/>
  <c r="F740" i="6"/>
  <c r="F739" i="6"/>
  <c r="F738" i="6"/>
  <c r="F737" i="6"/>
  <c r="F736" i="6"/>
  <c r="F735" i="6"/>
  <c r="F734" i="6"/>
  <c r="F733" i="6"/>
  <c r="F732" i="6"/>
  <c r="F731" i="6"/>
  <c r="F730" i="6"/>
  <c r="F729" i="6"/>
  <c r="F728" i="6"/>
  <c r="F727" i="6"/>
  <c r="F726" i="6"/>
  <c r="F725" i="6"/>
  <c r="F724" i="6"/>
  <c r="F723" i="6"/>
  <c r="E746" i="6"/>
  <c r="E745" i="6"/>
  <c r="E747" i="6"/>
  <c r="E744" i="6"/>
  <c r="E743" i="6"/>
  <c r="E742" i="6"/>
  <c r="E741" i="6"/>
  <c r="E740" i="6"/>
  <c r="E739" i="6"/>
  <c r="E738" i="6"/>
  <c r="E737" i="6"/>
  <c r="E736" i="6"/>
  <c r="E735" i="6"/>
  <c r="E734" i="6"/>
  <c r="E733" i="6"/>
  <c r="E732" i="6"/>
  <c r="E731" i="6"/>
  <c r="E730" i="6"/>
  <c r="E729" i="6"/>
  <c r="E728" i="6"/>
  <c r="E727" i="6"/>
  <c r="E726" i="6"/>
  <c r="E725" i="6"/>
  <c r="E724" i="6"/>
  <c r="E723" i="6"/>
  <c r="F722" i="6"/>
  <c r="F721" i="6"/>
  <c r="F720" i="6"/>
  <c r="F719" i="6"/>
  <c r="F718" i="6"/>
  <c r="F717" i="6"/>
  <c r="F716" i="6"/>
  <c r="F715" i="6"/>
  <c r="F714" i="6"/>
  <c r="F713" i="6"/>
  <c r="F712" i="6"/>
  <c r="F711" i="6"/>
  <c r="F710" i="6"/>
  <c r="F709" i="6"/>
  <c r="F708" i="6"/>
  <c r="F707" i="6"/>
  <c r="F706" i="6"/>
  <c r="F705" i="6"/>
  <c r="F704" i="6"/>
  <c r="F703" i="6"/>
  <c r="F702" i="6"/>
  <c r="F701" i="6"/>
  <c r="F700" i="6"/>
  <c r="E719" i="6"/>
  <c r="E718" i="6"/>
  <c r="E717" i="6"/>
  <c r="E716" i="6"/>
  <c r="E715" i="6"/>
  <c r="E714" i="6"/>
  <c r="E713" i="6"/>
  <c r="E711" i="6"/>
  <c r="E709" i="6"/>
  <c r="E707" i="6"/>
  <c r="E705" i="6"/>
  <c r="E703" i="6"/>
  <c r="E701"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E699" i="6"/>
  <c r="E698" i="6"/>
  <c r="E697" i="6"/>
  <c r="E696" i="6"/>
  <c r="E695" i="6"/>
  <c r="E694" i="6"/>
  <c r="E693" i="6"/>
  <c r="E692" i="6"/>
  <c r="E691" i="6"/>
  <c r="E690" i="6"/>
  <c r="E689" i="6"/>
  <c r="E688" i="6"/>
  <c r="E687" i="6"/>
  <c r="E686" i="6"/>
  <c r="E720" i="6"/>
  <c r="E710" i="6"/>
  <c r="E702" i="6"/>
  <c r="E685" i="6"/>
  <c r="E683" i="6"/>
  <c r="E681" i="6"/>
  <c r="E679" i="6"/>
  <c r="E677" i="6"/>
  <c r="E675" i="6"/>
  <c r="E721" i="6"/>
  <c r="E708" i="6"/>
  <c r="E700" i="6"/>
  <c r="E722" i="6"/>
  <c r="E706" i="6"/>
  <c r="E684" i="6"/>
  <c r="E682" i="6"/>
  <c r="E680" i="6"/>
  <c r="E678" i="6"/>
  <c r="E676" i="6"/>
  <c r="E674" i="6"/>
  <c r="E672" i="6"/>
  <c r="E670" i="6"/>
  <c r="E668" i="6"/>
  <c r="E712" i="6"/>
  <c r="E671" i="6"/>
  <c r="E666" i="6"/>
  <c r="E661"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E704" i="6"/>
  <c r="E673" i="6"/>
  <c r="E663" i="6"/>
  <c r="E659" i="6"/>
  <c r="E657" i="6"/>
  <c r="E655" i="6"/>
  <c r="E653" i="6"/>
  <c r="E651" i="6"/>
  <c r="E649" i="6"/>
  <c r="E647" i="6"/>
  <c r="E645" i="6"/>
  <c r="E644" i="6"/>
  <c r="E643" i="6"/>
  <c r="E642" i="6"/>
  <c r="E641" i="6"/>
  <c r="E665" i="6"/>
  <c r="E662" i="6"/>
  <c r="E669" i="6"/>
  <c r="E667" i="6"/>
  <c r="E664" i="6"/>
  <c r="E660" i="6"/>
  <c r="E658" i="6"/>
  <c r="E656" i="6"/>
  <c r="E654" i="6"/>
  <c r="E652" i="6"/>
  <c r="E650" i="6"/>
  <c r="E648" i="6"/>
  <c r="E646"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F597" i="6"/>
  <c r="F596" i="6"/>
  <c r="F595" i="6"/>
  <c r="F594" i="6"/>
  <c r="F593" i="6"/>
  <c r="F592" i="6"/>
  <c r="F591" i="6"/>
  <c r="F590" i="6"/>
  <c r="F589" i="6"/>
  <c r="F588" i="6"/>
  <c r="F587" i="6"/>
  <c r="F586" i="6"/>
  <c r="F585" i="6"/>
  <c r="F584" i="6"/>
  <c r="F583" i="6"/>
  <c r="F582" i="6"/>
  <c r="F581" i="6"/>
  <c r="F580" i="6"/>
  <c r="F579" i="6"/>
  <c r="F578" i="6"/>
  <c r="F577" i="6"/>
  <c r="E59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E480" i="6"/>
  <c r="E479" i="6"/>
  <c r="E478" i="6"/>
  <c r="E477" i="6"/>
  <c r="E476" i="6"/>
  <c r="E475" i="6"/>
  <c r="E388"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474" i="6"/>
  <c r="F388" i="6"/>
  <c r="F387" i="6"/>
  <c r="F386" i="6"/>
  <c r="F385" i="6"/>
  <c r="F384" i="6"/>
  <c r="F383" i="6"/>
  <c r="F382" i="6"/>
  <c r="F381" i="6"/>
  <c r="F380" i="6"/>
  <c r="F379" i="6"/>
  <c r="F378" i="6"/>
  <c r="F377" i="6"/>
  <c r="F376" i="6"/>
  <c r="F375" i="6"/>
  <c r="F374" i="6"/>
  <c r="F373" i="6"/>
  <c r="F372" i="6"/>
  <c r="F371" i="6"/>
  <c r="E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E387" i="6"/>
  <c r="E386" i="6"/>
  <c r="E385" i="6"/>
  <c r="E384" i="6"/>
  <c r="E383" i="6"/>
  <c r="E382" i="6"/>
  <c r="E381" i="6"/>
  <c r="E380" i="6"/>
  <c r="E379" i="6"/>
  <c r="E378" i="6"/>
  <c r="E377" i="6"/>
  <c r="E376" i="6"/>
  <c r="E375" i="6"/>
  <c r="E374" i="6"/>
  <c r="E373" i="6"/>
  <c r="E372"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D151" i="5" s="1"/>
  <c r="E299" i="6"/>
  <c r="D150" i="5" s="1"/>
  <c r="E298" i="6"/>
  <c r="D149" i="5" s="1"/>
  <c r="E297" i="6"/>
  <c r="D148" i="5" s="1"/>
  <c r="E296" i="6"/>
  <c r="D147" i="5" s="1"/>
  <c r="E295" i="6"/>
  <c r="D146" i="5" s="1"/>
  <c r="E146" i="5" s="1"/>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D140" i="5" s="1"/>
  <c r="E231" i="6"/>
  <c r="D139" i="5" s="1"/>
  <c r="E139" i="5" s="1"/>
  <c r="E230" i="6"/>
  <c r="D138" i="5" s="1"/>
  <c r="E229" i="6"/>
  <c r="D137" i="5" s="1"/>
  <c r="E228" i="6"/>
  <c r="D131" i="5" s="1"/>
  <c r="E227" i="6"/>
  <c r="D130" i="5" s="1"/>
  <c r="E130" i="5" s="1"/>
  <c r="E226" i="6"/>
  <c r="D129" i="5" s="1"/>
  <c r="E225" i="6"/>
  <c r="D128" i="5" s="1"/>
  <c r="E224" i="6"/>
  <c r="E223" i="6"/>
  <c r="E222" i="6"/>
  <c r="E221" i="6"/>
  <c r="E220" i="6"/>
  <c r="E219" i="6"/>
  <c r="E218" i="6"/>
  <c r="D119" i="5" s="1"/>
  <c r="E217" i="6"/>
  <c r="D116" i="5" s="1"/>
  <c r="E216" i="6"/>
  <c r="D115" i="5" s="1"/>
  <c r="E215" i="6"/>
  <c r="D117" i="5" s="1"/>
  <c r="E117" i="5" s="1"/>
  <c r="E214" i="6"/>
  <c r="D118" i="5" s="1"/>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E175" i="6"/>
  <c r="E174" i="6"/>
  <c r="E173" i="6"/>
  <c r="E172" i="6"/>
  <c r="J3" i="6"/>
  <c r="G10" i="6" s="1"/>
  <c r="M4" i="6"/>
  <c r="Q4" i="6"/>
  <c r="U4" i="6"/>
  <c r="Y4" i="6"/>
  <c r="AC4" i="6"/>
  <c r="AG4"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H140" i="6"/>
  <c r="E141" i="6"/>
  <c r="H142" i="6"/>
  <c r="E143" i="6"/>
  <c r="H144" i="6"/>
  <c r="E145" i="6"/>
  <c r="H146" i="6"/>
  <c r="E147" i="6"/>
  <c r="H148" i="6"/>
  <c r="E149" i="6"/>
  <c r="H150" i="6"/>
  <c r="E151" i="6"/>
  <c r="H152" i="6"/>
  <c r="E153" i="6"/>
  <c r="H154" i="6"/>
  <c r="E155" i="6"/>
  <c r="H156" i="6"/>
  <c r="E157" i="6"/>
  <c r="H158" i="6"/>
  <c r="E159" i="6"/>
  <c r="H160" i="6"/>
  <c r="E161" i="6"/>
  <c r="E97" i="5" s="1"/>
  <c r="H162" i="6"/>
  <c r="E163" i="6"/>
  <c r="E99" i="5" s="1"/>
  <c r="F99" i="5" s="1"/>
  <c r="H164" i="6"/>
  <c r="E165" i="6"/>
  <c r="E101" i="5" s="1"/>
  <c r="H166" i="6"/>
  <c r="E167" i="6"/>
  <c r="E103" i="5" s="1"/>
  <c r="H168" i="6"/>
  <c r="E169" i="6"/>
  <c r="H170" i="6"/>
  <c r="E171" i="6"/>
  <c r="E64" i="5" l="1"/>
  <c r="L96" i="14"/>
  <c r="M96" i="14" s="1"/>
  <c r="L90" i="14"/>
  <c r="M90" i="14" s="1"/>
  <c r="L35" i="14"/>
  <c r="M35" i="14" s="1"/>
  <c r="L39" i="14"/>
  <c r="M39" i="14" s="1"/>
  <c r="L43" i="14"/>
  <c r="M43" i="14" s="1"/>
  <c r="L47" i="14"/>
  <c r="M47" i="14" s="1"/>
  <c r="L51" i="14"/>
  <c r="M51" i="14" s="1"/>
  <c r="L55" i="14"/>
  <c r="M55" i="14" s="1"/>
  <c r="L59" i="14"/>
  <c r="M59" i="14" s="1"/>
  <c r="L63" i="14"/>
  <c r="M63" i="14" s="1"/>
  <c r="L67" i="14"/>
  <c r="M67" i="14" s="1"/>
  <c r="L71" i="14"/>
  <c r="M71" i="14" s="1"/>
  <c r="L75" i="14"/>
  <c r="M75" i="14" s="1"/>
  <c r="L79" i="14"/>
  <c r="M79" i="14" s="1"/>
  <c r="L83" i="14"/>
  <c r="M83" i="14" s="1"/>
  <c r="L97" i="14"/>
  <c r="M97" i="14" s="1"/>
  <c r="L87" i="14"/>
  <c r="M87" i="14" s="1"/>
  <c r="L31" i="14"/>
  <c r="M12" i="14"/>
  <c r="L3" i="14"/>
  <c r="L84" i="14"/>
  <c r="E140" i="5"/>
  <c r="E147" i="5"/>
  <c r="A154" i="5" s="1"/>
  <c r="B89" i="5"/>
  <c r="B90" i="5" s="1"/>
  <c r="E75" i="5"/>
  <c r="D89" i="5"/>
  <c r="D90" i="5" s="1"/>
  <c r="E82" i="5"/>
  <c r="E30" i="5"/>
  <c r="L40" i="14"/>
  <c r="L48" i="14"/>
  <c r="L60" i="14"/>
  <c r="L23" i="14"/>
  <c r="L11" i="14"/>
  <c r="F101" i="5"/>
  <c r="E116" i="5"/>
  <c r="E128" i="5"/>
  <c r="E148" i="5"/>
  <c r="E118" i="5"/>
  <c r="E119" i="5"/>
  <c r="E129" i="5"/>
  <c r="E138" i="5"/>
  <c r="E149" i="5"/>
  <c r="F100" i="5"/>
  <c r="A106" i="5"/>
  <c r="F96" i="5"/>
  <c r="C89" i="5"/>
  <c r="C90" i="5" s="1"/>
  <c r="E76" i="5"/>
  <c r="E27" i="5"/>
  <c r="L85" i="14"/>
  <c r="M85" i="14" s="1"/>
  <c r="M60" i="14"/>
  <c r="M48" i="14"/>
  <c r="M40" i="14"/>
  <c r="L25" i="14"/>
  <c r="M25" i="14" s="1"/>
  <c r="L18" i="14"/>
  <c r="M18" i="14" s="1"/>
  <c r="L9" i="14"/>
  <c r="L86" i="14"/>
  <c r="M31" i="14"/>
  <c r="M3" i="14"/>
  <c r="L38" i="14"/>
  <c r="M38" i="14" s="1"/>
  <c r="L42" i="14"/>
  <c r="M42" i="14" s="1"/>
  <c r="L46" i="14"/>
  <c r="M46" i="14" s="1"/>
  <c r="L50" i="14"/>
  <c r="M50" i="14" s="1"/>
  <c r="L54" i="14"/>
  <c r="M54" i="14" s="1"/>
  <c r="L58" i="14"/>
  <c r="M58" i="14" s="1"/>
  <c r="L62" i="14"/>
  <c r="M62" i="14" s="1"/>
  <c r="L66" i="14"/>
  <c r="M66" i="14" s="1"/>
  <c r="L70" i="14"/>
  <c r="M70" i="14" s="1"/>
  <c r="L74" i="14"/>
  <c r="M74" i="14" s="1"/>
  <c r="L78" i="14"/>
  <c r="M78" i="14" s="1"/>
  <c r="L82" i="14"/>
  <c r="M82" i="14" s="1"/>
  <c r="L10" i="14"/>
  <c r="L95" i="14"/>
  <c r="L7" i="14"/>
  <c r="L34" i="14"/>
  <c r="M34" i="14" s="1"/>
  <c r="E19" i="10"/>
  <c r="F103" i="5"/>
  <c r="E150" i="5"/>
  <c r="E77" i="5"/>
  <c r="L20" i="14"/>
  <c r="L15" i="14"/>
  <c r="M15" i="14" s="1"/>
  <c r="E131" i="5"/>
  <c r="F102" i="5"/>
  <c r="E80" i="5"/>
  <c r="E89" i="5"/>
  <c r="E90" i="5" s="1"/>
  <c r="E83" i="5"/>
  <c r="E63" i="5"/>
  <c r="L89" i="14"/>
  <c r="M89" i="14" s="1"/>
  <c r="L29" i="14"/>
  <c r="M29" i="14" s="1"/>
  <c r="L17" i="14"/>
  <c r="M17" i="14" s="1"/>
  <c r="L8" i="14"/>
  <c r="M8" i="14" s="1"/>
  <c r="L24" i="14"/>
  <c r="M24" i="14" s="1"/>
  <c r="S2" i="14" a="1"/>
  <c r="S2" i="14" s="1"/>
  <c r="L2" i="14"/>
  <c r="M2" i="14" s="1"/>
  <c r="E115" i="5"/>
  <c r="E151" i="5"/>
  <c r="F98" i="5"/>
  <c r="E65" i="5"/>
  <c r="L93" i="14"/>
  <c r="L28" i="14"/>
  <c r="M28" i="14" s="1"/>
  <c r="M23" i="14"/>
  <c r="L19" i="14"/>
  <c r="M19" i="14" s="1"/>
  <c r="M11" i="14"/>
  <c r="L5" i="14"/>
  <c r="M5" i="14" s="1"/>
  <c r="L36" i="14"/>
  <c r="M36" i="14" s="1"/>
  <c r="L44" i="14"/>
  <c r="M44" i="14" s="1"/>
  <c r="L52" i="14"/>
  <c r="M52" i="14" s="1"/>
  <c r="L56" i="14"/>
  <c r="M56" i="14" s="1"/>
  <c r="L64" i="14"/>
  <c r="M64" i="14" s="1"/>
  <c r="L68" i="14"/>
  <c r="M68" i="14" s="1"/>
  <c r="L72" i="14"/>
  <c r="M72" i="14" s="1"/>
  <c r="L76" i="14"/>
  <c r="M76" i="14" s="1"/>
  <c r="L80" i="14"/>
  <c r="M80" i="14" s="1"/>
  <c r="M84" i="14"/>
  <c r="L6" i="14"/>
  <c r="M6" i="14" s="1"/>
  <c r="L14" i="14"/>
  <c r="M14" i="14" s="1"/>
  <c r="M93" i="14"/>
  <c r="L91" i="14"/>
  <c r="M91" i="14" s="1"/>
  <c r="L26" i="14"/>
  <c r="M26" i="14" s="1"/>
  <c r="L88" i="14"/>
  <c r="M88" i="14" s="1"/>
  <c r="F97" i="5"/>
  <c r="E137" i="5"/>
  <c r="A89" i="5"/>
  <c r="A90" i="5" s="1"/>
  <c r="E74" i="5"/>
  <c r="D43" i="5"/>
  <c r="E40" i="5" s="1"/>
  <c r="E29" i="5"/>
  <c r="E28" i="5"/>
  <c r="E81" i="5"/>
  <c r="E79" i="5"/>
  <c r="E61" i="5"/>
  <c r="B68" i="5" s="1"/>
  <c r="E41" i="5"/>
  <c r="L33" i="14"/>
  <c r="M33" i="14" s="1"/>
  <c r="M20" i="14"/>
  <c r="M4" i="14"/>
  <c r="L94" i="14"/>
  <c r="M94" i="14" s="1"/>
  <c r="L32" i="14"/>
  <c r="M32" i="14" s="1"/>
  <c r="L22" i="14"/>
  <c r="M22" i="14" s="1"/>
  <c r="M10" i="14"/>
  <c r="L4" i="14"/>
  <c r="L37" i="14"/>
  <c r="M37" i="14" s="1"/>
  <c r="L41" i="14"/>
  <c r="M41" i="14" s="1"/>
  <c r="L45" i="14"/>
  <c r="M45" i="14" s="1"/>
  <c r="L49" i="14"/>
  <c r="M49" i="14" s="1"/>
  <c r="L53" i="14"/>
  <c r="M53" i="14" s="1"/>
  <c r="L57" i="14"/>
  <c r="M57" i="14" s="1"/>
  <c r="L61" i="14"/>
  <c r="M61" i="14" s="1"/>
  <c r="L65" i="14"/>
  <c r="M65" i="14" s="1"/>
  <c r="L69" i="14"/>
  <c r="M69" i="14" s="1"/>
  <c r="L73" i="14"/>
  <c r="M73" i="14" s="1"/>
  <c r="L77" i="14"/>
  <c r="M77" i="14" s="1"/>
  <c r="L81" i="14"/>
  <c r="M81" i="14" s="1"/>
  <c r="M86" i="14"/>
  <c r="M9" i="14"/>
  <c r="L21" i="14"/>
  <c r="M21" i="14" s="1"/>
  <c r="M95" i="14"/>
  <c r="L27" i="14"/>
  <c r="M27" i="14" s="1"/>
  <c r="L16" i="14"/>
  <c r="M16" i="14" s="1"/>
  <c r="M7" i="14"/>
  <c r="L13" i="14"/>
  <c r="M13" i="14" s="1"/>
  <c r="L30" i="14"/>
  <c r="M30" i="14" s="1"/>
  <c r="L92" i="14"/>
  <c r="M92"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D26" i="10"/>
  <c r="C26" i="10" s="1"/>
  <c r="D24" i="10"/>
  <c r="C24" i="10" s="1"/>
  <c r="D27" i="10"/>
  <c r="C27" i="10" s="1"/>
  <c r="D25" i="10"/>
  <c r="C25" i="10" s="1"/>
  <c r="G168" i="6"/>
  <c r="G160" i="6"/>
  <c r="G96" i="5" s="1"/>
  <c r="G152" i="6"/>
  <c r="G144" i="6"/>
  <c r="G174" i="6"/>
  <c r="G178" i="6"/>
  <c r="G182" i="6"/>
  <c r="G186" i="6"/>
  <c r="G190" i="6"/>
  <c r="G194" i="6"/>
  <c r="G198" i="6"/>
  <c r="G202" i="6"/>
  <c r="G206" i="6"/>
  <c r="G210" i="6"/>
  <c r="G214" i="6"/>
  <c r="F118" i="5" s="1"/>
  <c r="G218" i="6"/>
  <c r="F119" i="5" s="1"/>
  <c r="G222" i="6"/>
  <c r="G226" i="6"/>
  <c r="F129" i="5" s="1"/>
  <c r="G230" i="6"/>
  <c r="F138" i="5" s="1"/>
  <c r="G234" i="6"/>
  <c r="G238" i="6"/>
  <c r="G242" i="6"/>
  <c r="G246" i="6"/>
  <c r="G250" i="6"/>
  <c r="G254" i="6"/>
  <c r="G258" i="6"/>
  <c r="G262" i="6"/>
  <c r="G266" i="6"/>
  <c r="J266" i="6" s="1"/>
  <c r="G270" i="6"/>
  <c r="G274" i="6"/>
  <c r="G278" i="6"/>
  <c r="G282" i="6"/>
  <c r="J282" i="6" s="1"/>
  <c r="G286" i="6"/>
  <c r="G290" i="6"/>
  <c r="G294" i="6"/>
  <c r="G298" i="6"/>
  <c r="G302" i="6"/>
  <c r="G306" i="6"/>
  <c r="G310" i="6"/>
  <c r="G314" i="6"/>
  <c r="J314" i="6" s="1"/>
  <c r="G318" i="6"/>
  <c r="G322" i="6"/>
  <c r="G326" i="6"/>
  <c r="G330" i="6"/>
  <c r="J330" i="6" s="1"/>
  <c r="G334" i="6"/>
  <c r="G338" i="6"/>
  <c r="G342" i="6"/>
  <c r="G346" i="6"/>
  <c r="J346" i="6" s="1"/>
  <c r="G350" i="6"/>
  <c r="G372" i="6"/>
  <c r="G376" i="6"/>
  <c r="G380" i="6"/>
  <c r="G384" i="6"/>
  <c r="G352" i="6"/>
  <c r="G356" i="6"/>
  <c r="G360" i="6"/>
  <c r="G364" i="6"/>
  <c r="G368" i="6"/>
  <c r="G389" i="6"/>
  <c r="G393" i="6"/>
  <c r="J393" i="6" s="1"/>
  <c r="G397" i="6"/>
  <c r="G401" i="6"/>
  <c r="G405" i="6"/>
  <c r="G409" i="6"/>
  <c r="J409" i="6" s="1"/>
  <c r="G413" i="6"/>
  <c r="G417" i="6"/>
  <c r="G421" i="6"/>
  <c r="G425" i="6"/>
  <c r="J425" i="6" s="1"/>
  <c r="G429" i="6"/>
  <c r="G433" i="6"/>
  <c r="G437" i="6"/>
  <c r="G441" i="6"/>
  <c r="J441" i="6" s="1"/>
  <c r="G445" i="6"/>
  <c r="J445" i="6" s="1"/>
  <c r="G449" i="6"/>
  <c r="G453" i="6"/>
  <c r="G457" i="6"/>
  <c r="J457" i="6" s="1"/>
  <c r="G461" i="6"/>
  <c r="J461" i="6" s="1"/>
  <c r="G465" i="6"/>
  <c r="G469" i="6"/>
  <c r="G473" i="6"/>
  <c r="J473" i="6" s="1"/>
  <c r="G477" i="6"/>
  <c r="J477" i="6" s="1"/>
  <c r="G481" i="6"/>
  <c r="G485" i="6"/>
  <c r="G489" i="6"/>
  <c r="J489" i="6" s="1"/>
  <c r="G493" i="6"/>
  <c r="J493" i="6" s="1"/>
  <c r="G497" i="6"/>
  <c r="G501" i="6"/>
  <c r="G505" i="6"/>
  <c r="J505" i="6" s="1"/>
  <c r="G509" i="6"/>
  <c r="J509" i="6" s="1"/>
  <c r="G513" i="6"/>
  <c r="G517" i="6"/>
  <c r="G521" i="6"/>
  <c r="J521" i="6" s="1"/>
  <c r="G525" i="6"/>
  <c r="J525" i="6" s="1"/>
  <c r="G529" i="6"/>
  <c r="G533" i="6"/>
  <c r="G537" i="6"/>
  <c r="J537" i="6" s="1"/>
  <c r="G541" i="6"/>
  <c r="J541" i="6" s="1"/>
  <c r="G545" i="6"/>
  <c r="G549" i="6"/>
  <c r="G553" i="6"/>
  <c r="J553" i="6" s="1"/>
  <c r="G557" i="6"/>
  <c r="J557" i="6" s="1"/>
  <c r="G561" i="6"/>
  <c r="G565" i="6"/>
  <c r="G569" i="6"/>
  <c r="J569" i="6" s="1"/>
  <c r="G573" i="6"/>
  <c r="J573" i="6" s="1"/>
  <c r="G577" i="6"/>
  <c r="G581" i="6"/>
  <c r="G585" i="6"/>
  <c r="J585" i="6" s="1"/>
  <c r="G589" i="6"/>
  <c r="J589" i="6" s="1"/>
  <c r="G593" i="6"/>
  <c r="G601" i="6"/>
  <c r="G605" i="6"/>
  <c r="J605" i="6" s="1"/>
  <c r="G609" i="6"/>
  <c r="G613" i="6"/>
  <c r="G617" i="6"/>
  <c r="G621" i="6"/>
  <c r="J621" i="6" s="1"/>
  <c r="G625" i="6"/>
  <c r="G629" i="6"/>
  <c r="G633" i="6"/>
  <c r="G637" i="6"/>
  <c r="J637" i="6" s="1"/>
  <c r="G597" i="6"/>
  <c r="J597" i="6" s="1"/>
  <c r="G644" i="6"/>
  <c r="G671" i="6"/>
  <c r="G705" i="6"/>
  <c r="G652" i="6"/>
  <c r="J652" i="6" s="1"/>
  <c r="G660" i="6"/>
  <c r="G669" i="6"/>
  <c r="J669" i="6" s="1"/>
  <c r="G729" i="6"/>
  <c r="G653" i="6"/>
  <c r="G663" i="6"/>
  <c r="G679" i="6"/>
  <c r="G686" i="6"/>
  <c r="J686" i="6" s="1"/>
  <c r="G690" i="6"/>
  <c r="J690" i="6" s="1"/>
  <c r="G694" i="6"/>
  <c r="G698" i="6"/>
  <c r="G716" i="6"/>
  <c r="J716" i="6" s="1"/>
  <c r="G662" i="6"/>
  <c r="G670" i="6"/>
  <c r="G678" i="6"/>
  <c r="G709" i="6"/>
  <c r="J709" i="6" s="1"/>
  <c r="G741" i="6"/>
  <c r="G723" i="6"/>
  <c r="G702" i="6"/>
  <c r="G710" i="6"/>
  <c r="G728" i="6"/>
  <c r="J728" i="6" s="1"/>
  <c r="G736" i="6"/>
  <c r="G744" i="6"/>
  <c r="G719" i="6"/>
  <c r="J719" i="6" s="1"/>
  <c r="G748" i="6"/>
  <c r="J748" i="6" s="1"/>
  <c r="G752" i="6"/>
  <c r="G759" i="6"/>
  <c r="G765" i="6"/>
  <c r="J765" i="6" s="1"/>
  <c r="G762" i="6"/>
  <c r="G767" i="6"/>
  <c r="G768" i="6"/>
  <c r="G773" i="6"/>
  <c r="J773" i="6" s="1"/>
  <c r="G774" i="6"/>
  <c r="G781" i="6"/>
  <c r="G785" i="6"/>
  <c r="G778" i="6"/>
  <c r="J778" i="6" s="1"/>
  <c r="G789" i="6"/>
  <c r="J789" i="6" s="1"/>
  <c r="G788" i="6"/>
  <c r="G794" i="6"/>
  <c r="G798" i="6"/>
  <c r="G799" i="6"/>
  <c r="G803" i="6"/>
  <c r="G169" i="6"/>
  <c r="G161" i="6"/>
  <c r="G97" i="5" s="1"/>
  <c r="G153" i="6"/>
  <c r="J153" i="6" s="1"/>
  <c r="G145" i="6"/>
  <c r="G138" i="6"/>
  <c r="G134" i="6"/>
  <c r="G130" i="6"/>
  <c r="G85" i="6"/>
  <c r="F78" i="5" s="1"/>
  <c r="G69" i="6"/>
  <c r="G53" i="6"/>
  <c r="J53" i="6" s="1"/>
  <c r="G37" i="6"/>
  <c r="J37" i="6" s="1"/>
  <c r="G21" i="6"/>
  <c r="G171" i="6"/>
  <c r="G124" i="6"/>
  <c r="J124" i="6" s="1"/>
  <c r="G116" i="6"/>
  <c r="G108" i="6"/>
  <c r="G100" i="6"/>
  <c r="G88" i="6"/>
  <c r="F80" i="5" s="1"/>
  <c r="G72" i="6"/>
  <c r="J72" i="6" s="1"/>
  <c r="G56" i="6"/>
  <c r="F62" i="5" s="1"/>
  <c r="G40" i="6"/>
  <c r="G24" i="6"/>
  <c r="AL5" i="6"/>
  <c r="V5" i="6"/>
  <c r="G127" i="6"/>
  <c r="G119" i="6"/>
  <c r="J119" i="6" s="1"/>
  <c r="G111" i="6"/>
  <c r="J111" i="6" s="1"/>
  <c r="G103" i="6"/>
  <c r="G95" i="6"/>
  <c r="G79" i="6"/>
  <c r="J79" i="6" s="1"/>
  <c r="G63" i="6"/>
  <c r="G47" i="6"/>
  <c r="F82" i="5" s="1"/>
  <c r="G31" i="6"/>
  <c r="G15" i="6"/>
  <c r="AC5" i="6"/>
  <c r="M5" i="6"/>
  <c r="G122" i="6"/>
  <c r="G114" i="6"/>
  <c r="J114" i="6" s="1"/>
  <c r="G106" i="6"/>
  <c r="J106" i="6" s="1"/>
  <c r="G98" i="6"/>
  <c r="G86" i="6"/>
  <c r="F79" i="5" s="1"/>
  <c r="G70" i="6"/>
  <c r="G54" i="6"/>
  <c r="J54" i="6" s="1"/>
  <c r="G38" i="6"/>
  <c r="F61" i="5" s="1"/>
  <c r="G22" i="6"/>
  <c r="J161" i="6"/>
  <c r="H97" i="5" s="1"/>
  <c r="J145" i="6"/>
  <c r="J671" i="6"/>
  <c r="J174" i="6"/>
  <c r="J178" i="6"/>
  <c r="J182" i="6"/>
  <c r="J186" i="6"/>
  <c r="J190" i="6"/>
  <c r="J194" i="6"/>
  <c r="J198" i="6"/>
  <c r="J202" i="6"/>
  <c r="J206" i="6"/>
  <c r="J210" i="6"/>
  <c r="J214" i="6"/>
  <c r="G118" i="5" s="1"/>
  <c r="J218" i="6"/>
  <c r="G119" i="5" s="1"/>
  <c r="J222" i="6"/>
  <c r="J226" i="6"/>
  <c r="G129" i="5" s="1"/>
  <c r="J230" i="6"/>
  <c r="G138" i="5" s="1"/>
  <c r="J234" i="6"/>
  <c r="J238" i="6"/>
  <c r="J242" i="6"/>
  <c r="J246" i="6"/>
  <c r="J250" i="6"/>
  <c r="J254" i="6"/>
  <c r="J258" i="6"/>
  <c r="J262" i="6"/>
  <c r="J270" i="6"/>
  <c r="J274" i="6"/>
  <c r="J278" i="6"/>
  <c r="J286" i="6"/>
  <c r="J290" i="6"/>
  <c r="J294" i="6"/>
  <c r="J302" i="6"/>
  <c r="J306" i="6"/>
  <c r="J310" i="6"/>
  <c r="J318" i="6"/>
  <c r="J322" i="6"/>
  <c r="J326" i="6"/>
  <c r="J334" i="6"/>
  <c r="J338" i="6"/>
  <c r="J342" i="6"/>
  <c r="J350" i="6"/>
  <c r="J389" i="6"/>
  <c r="J397" i="6"/>
  <c r="J401" i="6"/>
  <c r="J405" i="6"/>
  <c r="J413" i="6"/>
  <c r="J417" i="6"/>
  <c r="J421" i="6"/>
  <c r="J429" i="6"/>
  <c r="J433" i="6"/>
  <c r="J437" i="6"/>
  <c r="J449" i="6"/>
  <c r="J453" i="6"/>
  <c r="J465" i="6"/>
  <c r="J469" i="6"/>
  <c r="J481" i="6"/>
  <c r="J485" i="6"/>
  <c r="J497" i="6"/>
  <c r="J501" i="6"/>
  <c r="J513" i="6"/>
  <c r="J517" i="6"/>
  <c r="J529" i="6"/>
  <c r="J533" i="6"/>
  <c r="J545" i="6"/>
  <c r="J549" i="6"/>
  <c r="J561" i="6"/>
  <c r="J565" i="6"/>
  <c r="J577" i="6"/>
  <c r="J581" i="6"/>
  <c r="J593" i="6"/>
  <c r="J660" i="6"/>
  <c r="J662" i="6"/>
  <c r="J694" i="6"/>
  <c r="J698" i="6"/>
  <c r="J723" i="6"/>
  <c r="J759" i="6"/>
  <c r="J781" i="6"/>
  <c r="J785" i="6"/>
  <c r="J799" i="6"/>
  <c r="J803" i="6"/>
  <c r="G166" i="6"/>
  <c r="G158" i="6"/>
  <c r="J158" i="6" s="1"/>
  <c r="G150" i="6"/>
  <c r="J150" i="6" s="1"/>
  <c r="G142" i="6"/>
  <c r="J142" i="6" s="1"/>
  <c r="G173" i="6"/>
  <c r="G179" i="6"/>
  <c r="G183" i="6"/>
  <c r="G187" i="6"/>
  <c r="G191" i="6"/>
  <c r="G195" i="6"/>
  <c r="G199" i="6"/>
  <c r="J199" i="6" s="1"/>
  <c r="G203" i="6"/>
  <c r="G207" i="6"/>
  <c r="G211" i="6"/>
  <c r="G215" i="6"/>
  <c r="F117" i="5" s="1"/>
  <c r="G219" i="6"/>
  <c r="G223" i="6"/>
  <c r="G227" i="6"/>
  <c r="F130" i="5" s="1"/>
  <c r="G231" i="6"/>
  <c r="G235" i="6"/>
  <c r="G239" i="6"/>
  <c r="G243" i="6"/>
  <c r="G247" i="6"/>
  <c r="G251" i="6"/>
  <c r="G255" i="6"/>
  <c r="G259" i="6"/>
  <c r="G263" i="6"/>
  <c r="J263" i="6" s="1"/>
  <c r="G267" i="6"/>
  <c r="G271" i="6"/>
  <c r="G275" i="6"/>
  <c r="G279" i="6"/>
  <c r="G283" i="6"/>
  <c r="G287" i="6"/>
  <c r="G291" i="6"/>
  <c r="G295" i="6"/>
  <c r="G299" i="6"/>
  <c r="F150" i="5" s="1"/>
  <c r="G303" i="6"/>
  <c r="G307" i="6"/>
  <c r="G311" i="6"/>
  <c r="G315" i="6"/>
  <c r="G319" i="6"/>
  <c r="G323" i="6"/>
  <c r="G327" i="6"/>
  <c r="J327" i="6" s="1"/>
  <c r="G331" i="6"/>
  <c r="G335" i="6"/>
  <c r="G339" i="6"/>
  <c r="G343" i="6"/>
  <c r="G347" i="6"/>
  <c r="G351" i="6"/>
  <c r="G373" i="6"/>
  <c r="G377" i="6"/>
  <c r="G381" i="6"/>
  <c r="G385" i="6"/>
  <c r="G353" i="6"/>
  <c r="G357" i="6"/>
  <c r="G361" i="6"/>
  <c r="J361" i="6" s="1"/>
  <c r="G365" i="6"/>
  <c r="J365" i="6" s="1"/>
  <c r="G369" i="6"/>
  <c r="J369" i="6" s="1"/>
  <c r="G390" i="6"/>
  <c r="G394" i="6"/>
  <c r="G398" i="6"/>
  <c r="G402" i="6"/>
  <c r="G406" i="6"/>
  <c r="G410" i="6"/>
  <c r="G414" i="6"/>
  <c r="G418" i="6"/>
  <c r="G422" i="6"/>
  <c r="G426" i="6"/>
  <c r="G430" i="6"/>
  <c r="G434" i="6"/>
  <c r="G438" i="6"/>
  <c r="G442" i="6"/>
  <c r="G446" i="6"/>
  <c r="G450" i="6"/>
  <c r="G454" i="6"/>
  <c r="G458" i="6"/>
  <c r="G462" i="6"/>
  <c r="G466" i="6"/>
  <c r="G470" i="6"/>
  <c r="G474" i="6"/>
  <c r="G478" i="6"/>
  <c r="G482" i="6"/>
  <c r="J482" i="6" s="1"/>
  <c r="G486" i="6"/>
  <c r="G490" i="6"/>
  <c r="G494" i="6"/>
  <c r="G498" i="6"/>
  <c r="J498" i="6" s="1"/>
  <c r="G502" i="6"/>
  <c r="J502" i="6" s="1"/>
  <c r="G506" i="6"/>
  <c r="G510" i="6"/>
  <c r="G514" i="6"/>
  <c r="J514" i="6" s="1"/>
  <c r="G518" i="6"/>
  <c r="G522" i="6"/>
  <c r="G526" i="6"/>
  <c r="G530" i="6"/>
  <c r="J530" i="6" s="1"/>
  <c r="G534" i="6"/>
  <c r="G538" i="6"/>
  <c r="G542" i="6"/>
  <c r="G546" i="6"/>
  <c r="J546" i="6" s="1"/>
  <c r="G550" i="6"/>
  <c r="J550" i="6" s="1"/>
  <c r="G554" i="6"/>
  <c r="G558" i="6"/>
  <c r="G562" i="6"/>
  <c r="J562" i="6" s="1"/>
  <c r="G566" i="6"/>
  <c r="J566" i="6" s="1"/>
  <c r="G570" i="6"/>
  <c r="G574" i="6"/>
  <c r="G578" i="6"/>
  <c r="J578" i="6" s="1"/>
  <c r="G582" i="6"/>
  <c r="G586" i="6"/>
  <c r="G590" i="6"/>
  <c r="G594" i="6"/>
  <c r="J594" i="6" s="1"/>
  <c r="G598" i="6"/>
  <c r="G602" i="6"/>
  <c r="G606" i="6"/>
  <c r="G610" i="6"/>
  <c r="G614" i="6"/>
  <c r="G618" i="6"/>
  <c r="G622" i="6"/>
  <c r="G626" i="6"/>
  <c r="G630" i="6"/>
  <c r="G634" i="6"/>
  <c r="G638" i="6"/>
  <c r="G641" i="6"/>
  <c r="G645" i="6"/>
  <c r="G661" i="6"/>
  <c r="G646" i="6"/>
  <c r="G654" i="6"/>
  <c r="J654" i="6" s="1"/>
  <c r="G713" i="6"/>
  <c r="G647" i="6"/>
  <c r="J647" i="6" s="1"/>
  <c r="G655" i="6"/>
  <c r="J655" i="6" s="1"/>
  <c r="G717" i="6"/>
  <c r="G687" i="6"/>
  <c r="G691" i="6"/>
  <c r="G695" i="6"/>
  <c r="G699" i="6"/>
  <c r="G727" i="6"/>
  <c r="J727" i="6" s="1"/>
  <c r="G664" i="6"/>
  <c r="G672" i="6"/>
  <c r="J672" i="6" s="1"/>
  <c r="G680" i="6"/>
  <c r="J680" i="6" s="1"/>
  <c r="G715" i="6"/>
  <c r="J715" i="6" s="1"/>
  <c r="G711" i="6"/>
  <c r="G731" i="6"/>
  <c r="J731" i="6" s="1"/>
  <c r="G704" i="6"/>
  <c r="J704" i="6" s="1"/>
  <c r="G712" i="6"/>
  <c r="J712" i="6" s="1"/>
  <c r="G730" i="6"/>
  <c r="J730" i="6" s="1"/>
  <c r="G738" i="6"/>
  <c r="J738" i="6" s="1"/>
  <c r="G720" i="6"/>
  <c r="J720" i="6" s="1"/>
  <c r="G749" i="6"/>
  <c r="G753" i="6"/>
  <c r="G747" i="6"/>
  <c r="G761" i="6"/>
  <c r="J761" i="6" s="1"/>
  <c r="G766" i="6"/>
  <c r="J766" i="6" s="1"/>
  <c r="G756" i="6"/>
  <c r="G770" i="6"/>
  <c r="G775" i="6"/>
  <c r="J775" i="6" s="1"/>
  <c r="G776" i="6"/>
  <c r="J776" i="6" s="1"/>
  <c r="G782" i="6"/>
  <c r="G786" i="6"/>
  <c r="G791" i="6"/>
  <c r="J791" i="6" s="1"/>
  <c r="G790" i="6"/>
  <c r="J790" i="6" s="1"/>
  <c r="G795" i="6"/>
  <c r="J795" i="6" s="1"/>
  <c r="G800" i="6"/>
  <c r="G804" i="6"/>
  <c r="J804" i="6" s="1"/>
  <c r="G167" i="6"/>
  <c r="G159" i="6"/>
  <c r="G151" i="6"/>
  <c r="G143" i="6"/>
  <c r="J143" i="6" s="1"/>
  <c r="G137" i="6"/>
  <c r="J137" i="6" s="1"/>
  <c r="G133" i="6"/>
  <c r="J133" i="6" s="1"/>
  <c r="G129" i="6"/>
  <c r="J129" i="6" s="1"/>
  <c r="G125" i="6"/>
  <c r="G117" i="6"/>
  <c r="F65" i="5" s="1"/>
  <c r="G109" i="6"/>
  <c r="G101" i="6"/>
  <c r="G89" i="6"/>
  <c r="J85" i="6"/>
  <c r="G78" i="5" s="1"/>
  <c r="G73" i="6"/>
  <c r="J69" i="6"/>
  <c r="G57" i="6"/>
  <c r="G41" i="6"/>
  <c r="G25" i="6"/>
  <c r="J21" i="6"/>
  <c r="G9" i="6"/>
  <c r="F28" i="5" s="1"/>
  <c r="J116" i="6"/>
  <c r="J108" i="6"/>
  <c r="J100" i="6"/>
  <c r="G92" i="6"/>
  <c r="J88" i="6"/>
  <c r="G80" i="5" s="1"/>
  <c r="G76" i="6"/>
  <c r="G60" i="6"/>
  <c r="J56" i="6"/>
  <c r="G62" i="5" s="1"/>
  <c r="G44" i="6"/>
  <c r="J40" i="6"/>
  <c r="G28" i="6"/>
  <c r="J24" i="6"/>
  <c r="G12" i="6"/>
  <c r="AH5" i="6"/>
  <c r="R5" i="6"/>
  <c r="J127" i="6"/>
  <c r="J103" i="6"/>
  <c r="J95" i="6"/>
  <c r="G83" i="6"/>
  <c r="F76" i="5" s="1"/>
  <c r="G67" i="6"/>
  <c r="J63" i="6"/>
  <c r="G51" i="6"/>
  <c r="J47" i="6"/>
  <c r="G82" i="5" s="1"/>
  <c r="G35" i="6"/>
  <c r="J31" i="6"/>
  <c r="G19" i="6"/>
  <c r="Y5" i="6"/>
  <c r="J130" i="6"/>
  <c r="J122" i="6"/>
  <c r="J98" i="6"/>
  <c r="G90" i="6"/>
  <c r="J86" i="6"/>
  <c r="G79" i="5" s="1"/>
  <c r="G74" i="6"/>
  <c r="J70" i="6"/>
  <c r="G58" i="6"/>
  <c r="G42" i="6"/>
  <c r="J38" i="6"/>
  <c r="G61" i="5" s="1"/>
  <c r="G26" i="6"/>
  <c r="J22" i="6"/>
  <c r="J169" i="6"/>
  <c r="J353" i="6"/>
  <c r="J159" i="6"/>
  <c r="J151" i="6"/>
  <c r="AJ5" i="6"/>
  <c r="AF5" i="6"/>
  <c r="AB5" i="6"/>
  <c r="X5" i="6"/>
  <c r="T5" i="6"/>
  <c r="P5" i="6"/>
  <c r="L5" i="6"/>
  <c r="K5" i="6"/>
  <c r="AI5" i="6"/>
  <c r="AE5" i="6"/>
  <c r="AA5" i="6"/>
  <c r="W5" i="6"/>
  <c r="S5" i="6"/>
  <c r="O5" i="6"/>
  <c r="J5" i="6"/>
  <c r="J183" i="6"/>
  <c r="J191" i="6"/>
  <c r="J207" i="6"/>
  <c r="J215" i="6"/>
  <c r="G117" i="5" s="1"/>
  <c r="J223" i="6"/>
  <c r="J239" i="6"/>
  <c r="J247" i="6"/>
  <c r="J255" i="6"/>
  <c r="J271" i="6"/>
  <c r="J279" i="6"/>
  <c r="J287" i="6"/>
  <c r="J303" i="6"/>
  <c r="J311" i="6"/>
  <c r="J319" i="6"/>
  <c r="J335" i="6"/>
  <c r="J343" i="6"/>
  <c r="J351" i="6"/>
  <c r="J376" i="6"/>
  <c r="J384" i="6"/>
  <c r="J390" i="6"/>
  <c r="J394" i="6"/>
  <c r="J398" i="6"/>
  <c r="J402" i="6"/>
  <c r="J406" i="6"/>
  <c r="J410" i="6"/>
  <c r="J414" i="6"/>
  <c r="J418" i="6"/>
  <c r="J422" i="6"/>
  <c r="J426" i="6"/>
  <c r="J430" i="6"/>
  <c r="J434" i="6"/>
  <c r="J438" i="6"/>
  <c r="J442" i="6"/>
  <c r="J446" i="6"/>
  <c r="J450" i="6"/>
  <c r="J454" i="6"/>
  <c r="J458" i="6"/>
  <c r="J462" i="6"/>
  <c r="J466" i="6"/>
  <c r="J470" i="6"/>
  <c r="J478" i="6"/>
  <c r="J486" i="6"/>
  <c r="J490" i="6"/>
  <c r="J494" i="6"/>
  <c r="J506" i="6"/>
  <c r="J510" i="6"/>
  <c r="J518" i="6"/>
  <c r="J522" i="6"/>
  <c r="J526" i="6"/>
  <c r="J534" i="6"/>
  <c r="J538" i="6"/>
  <c r="J542" i="6"/>
  <c r="J554" i="6"/>
  <c r="J558" i="6"/>
  <c r="J570" i="6"/>
  <c r="J574" i="6"/>
  <c r="J582" i="6"/>
  <c r="J586" i="6"/>
  <c r="J590" i="6"/>
  <c r="J601" i="6"/>
  <c r="J609" i="6"/>
  <c r="J613" i="6"/>
  <c r="J617" i="6"/>
  <c r="J625" i="6"/>
  <c r="J629" i="6"/>
  <c r="J633" i="6"/>
  <c r="J646" i="6"/>
  <c r="J664" i="6"/>
  <c r="J644" i="6"/>
  <c r="J661" i="6"/>
  <c r="J679" i="6"/>
  <c r="J702" i="6"/>
  <c r="J687" i="6"/>
  <c r="J691" i="6"/>
  <c r="J695" i="6"/>
  <c r="J699" i="6"/>
  <c r="J711" i="6"/>
  <c r="J736" i="6"/>
  <c r="J744" i="6"/>
  <c r="J752" i="6"/>
  <c r="J756" i="6"/>
  <c r="J768" i="6"/>
  <c r="J767" i="6"/>
  <c r="J782" i="6"/>
  <c r="J786" i="6"/>
  <c r="J800" i="6"/>
  <c r="G164" i="6"/>
  <c r="G100" i="5" s="1"/>
  <c r="G156" i="6"/>
  <c r="J156" i="6" s="1"/>
  <c r="G148" i="6"/>
  <c r="J148" i="6" s="1"/>
  <c r="G140" i="6"/>
  <c r="J140" i="6" s="1"/>
  <c r="G176" i="6"/>
  <c r="G172" i="6"/>
  <c r="J168" i="6"/>
  <c r="J160" i="6"/>
  <c r="H96" i="5" s="1"/>
  <c r="J152" i="6"/>
  <c r="J144" i="6"/>
  <c r="I804" i="6"/>
  <c r="I803" i="6"/>
  <c r="I802" i="6"/>
  <c r="I801" i="6"/>
  <c r="I800" i="6"/>
  <c r="I799" i="6"/>
  <c r="I798" i="6"/>
  <c r="I791" i="6"/>
  <c r="I789" i="6"/>
  <c r="I790" i="6"/>
  <c r="I788" i="6"/>
  <c r="I797" i="6"/>
  <c r="I796" i="6"/>
  <c r="I795" i="6"/>
  <c r="I794" i="6"/>
  <c r="I793" i="6"/>
  <c r="I792" i="6"/>
  <c r="I787" i="6"/>
  <c r="I786" i="6"/>
  <c r="I785" i="6"/>
  <c r="I784" i="6"/>
  <c r="I783" i="6"/>
  <c r="I782" i="6"/>
  <c r="I781" i="6"/>
  <c r="I780" i="6"/>
  <c r="I779" i="6"/>
  <c r="I778" i="6"/>
  <c r="I772" i="6"/>
  <c r="I777" i="6"/>
  <c r="I775" i="6"/>
  <c r="I773" i="6"/>
  <c r="I776" i="6"/>
  <c r="I774" i="6"/>
  <c r="I770" i="6"/>
  <c r="I768" i="6"/>
  <c r="I767" i="6"/>
  <c r="I771" i="6"/>
  <c r="I769" i="6"/>
  <c r="I761" i="6"/>
  <c r="I759" i="6"/>
  <c r="I757" i="6"/>
  <c r="I766" i="6"/>
  <c r="I765" i="6"/>
  <c r="I764" i="6"/>
  <c r="I763" i="6"/>
  <c r="I762" i="6"/>
  <c r="I760" i="6"/>
  <c r="I758" i="6"/>
  <c r="I756" i="6"/>
  <c r="I748" i="6"/>
  <c r="I746" i="6"/>
  <c r="I745" i="6"/>
  <c r="I755" i="6"/>
  <c r="I754" i="6"/>
  <c r="I753" i="6"/>
  <c r="I752" i="6"/>
  <c r="I751" i="6"/>
  <c r="I750" i="6"/>
  <c r="I749" i="6"/>
  <c r="I747"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1" i="6"/>
  <c r="I709" i="6"/>
  <c r="I707" i="6"/>
  <c r="I705" i="6"/>
  <c r="I703" i="6"/>
  <c r="I701" i="6"/>
  <c r="I699" i="6"/>
  <c r="I698" i="6"/>
  <c r="I697" i="6"/>
  <c r="I696" i="6"/>
  <c r="I695" i="6"/>
  <c r="I694" i="6"/>
  <c r="I693" i="6"/>
  <c r="I692" i="6"/>
  <c r="I691" i="6"/>
  <c r="I690" i="6"/>
  <c r="I689" i="6"/>
  <c r="I688" i="6"/>
  <c r="I687" i="6"/>
  <c r="I686" i="6"/>
  <c r="I715" i="6"/>
  <c r="I708" i="6"/>
  <c r="I700" i="6"/>
  <c r="I719" i="6"/>
  <c r="I716" i="6"/>
  <c r="I706" i="6"/>
  <c r="I685" i="6"/>
  <c r="I683" i="6"/>
  <c r="I681" i="6"/>
  <c r="I679" i="6"/>
  <c r="I677" i="6"/>
  <c r="I675" i="6"/>
  <c r="I673" i="6"/>
  <c r="I671" i="6"/>
  <c r="I669" i="6"/>
  <c r="I667" i="6"/>
  <c r="I665" i="6"/>
  <c r="I663" i="6"/>
  <c r="I661" i="6"/>
  <c r="I717" i="6"/>
  <c r="I713" i="6"/>
  <c r="I712" i="6"/>
  <c r="I704" i="6"/>
  <c r="I714" i="6"/>
  <c r="I710" i="6"/>
  <c r="I702" i="6"/>
  <c r="I678" i="6"/>
  <c r="I670" i="6"/>
  <c r="I662" i="6"/>
  <c r="I660" i="6"/>
  <c r="I658" i="6"/>
  <c r="I656" i="6"/>
  <c r="I654" i="6"/>
  <c r="I652" i="6"/>
  <c r="I650" i="6"/>
  <c r="I648" i="6"/>
  <c r="I646" i="6"/>
  <c r="I684" i="6"/>
  <c r="I676" i="6"/>
  <c r="I672" i="6"/>
  <c r="I664" i="6"/>
  <c r="I645" i="6"/>
  <c r="I644" i="6"/>
  <c r="I643" i="6"/>
  <c r="I642" i="6"/>
  <c r="I641" i="6"/>
  <c r="I718" i="6"/>
  <c r="I682" i="6"/>
  <c r="I674" i="6"/>
  <c r="I666" i="6"/>
  <c r="I659" i="6"/>
  <c r="I657" i="6"/>
  <c r="I655" i="6"/>
  <c r="I653" i="6"/>
  <c r="I651" i="6"/>
  <c r="I649" i="6"/>
  <c r="I647" i="6"/>
  <c r="I680" i="6"/>
  <c r="I668"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76" i="6"/>
  <c r="I575" i="6"/>
  <c r="I574" i="6"/>
  <c r="I573" i="6"/>
  <c r="I572" i="6"/>
  <c r="I571" i="6"/>
  <c r="I570" i="6"/>
  <c r="I569" i="6"/>
  <c r="I568" i="6"/>
  <c r="I567" i="6"/>
  <c r="I566" i="6"/>
  <c r="I596" i="6"/>
  <c r="I595" i="6"/>
  <c r="I594" i="6"/>
  <c r="I593" i="6"/>
  <c r="I592" i="6"/>
  <c r="I591" i="6"/>
  <c r="I590" i="6"/>
  <c r="I589" i="6"/>
  <c r="I588" i="6"/>
  <c r="I587" i="6"/>
  <c r="I586" i="6"/>
  <c r="I585" i="6"/>
  <c r="I584" i="6"/>
  <c r="I583" i="6"/>
  <c r="I582" i="6"/>
  <c r="I581" i="6"/>
  <c r="I580" i="6"/>
  <c r="I579" i="6"/>
  <c r="I578" i="6"/>
  <c r="I577"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3" i="6"/>
  <c r="I388" i="6"/>
  <c r="I474"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175" i="6"/>
  <c r="I174" i="6"/>
  <c r="I173" i="6"/>
  <c r="I17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10" i="6"/>
  <c r="I104" i="6"/>
  <c r="I103" i="6"/>
  <c r="I99" i="6"/>
  <c r="I95" i="6"/>
  <c r="I93" i="6"/>
  <c r="I91" i="6"/>
  <c r="I89" i="6"/>
  <c r="I87" i="6"/>
  <c r="I84" i="6"/>
  <c r="I83" i="6"/>
  <c r="I81" i="6"/>
  <c r="I79" i="6"/>
  <c r="I78" i="6"/>
  <c r="I70" i="6"/>
  <c r="I52" i="6"/>
  <c r="I48" i="6"/>
  <c r="I46" i="6"/>
  <c r="I44" i="6"/>
  <c r="I42" i="6"/>
  <c r="I39" i="6"/>
  <c r="I36" i="6"/>
  <c r="I33" i="6"/>
  <c r="I31" i="6"/>
  <c r="I28" i="6"/>
  <c r="I25" i="6"/>
  <c r="I23" i="6"/>
  <c r="I22" i="6"/>
  <c r="I19" i="6"/>
  <c r="I18" i="6"/>
  <c r="I16" i="6"/>
  <c r="I14" i="6"/>
  <c r="I13" i="6"/>
  <c r="I10" i="6"/>
  <c r="I9" i="6"/>
  <c r="I171" i="6"/>
  <c r="I169" i="6"/>
  <c r="I167" i="6"/>
  <c r="I165" i="6"/>
  <c r="I163" i="6"/>
  <c r="I161" i="6"/>
  <c r="I159" i="6"/>
  <c r="I157" i="6"/>
  <c r="I155" i="6"/>
  <c r="I153" i="6"/>
  <c r="I151" i="6"/>
  <c r="I149" i="6"/>
  <c r="I147" i="6"/>
  <c r="I145" i="6"/>
  <c r="I143" i="6"/>
  <c r="I141"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09" i="6"/>
  <c r="I108" i="6"/>
  <c r="I107" i="6"/>
  <c r="I106" i="6"/>
  <c r="I105" i="6"/>
  <c r="I102" i="6"/>
  <c r="I101" i="6"/>
  <c r="I100" i="6"/>
  <c r="I98" i="6"/>
  <c r="I97" i="6"/>
  <c r="I96" i="6"/>
  <c r="I94" i="6"/>
  <c r="I92" i="6"/>
  <c r="I90" i="6"/>
  <c r="I88" i="6"/>
  <c r="I86" i="6"/>
  <c r="I85" i="6"/>
  <c r="I82" i="6"/>
  <c r="I80" i="6"/>
  <c r="I77" i="6"/>
  <c r="I76" i="6"/>
  <c r="I75" i="6"/>
  <c r="I74" i="6"/>
  <c r="I73" i="6"/>
  <c r="I72" i="6"/>
  <c r="I71" i="6"/>
  <c r="I69" i="6"/>
  <c r="I68" i="6"/>
  <c r="I67" i="6"/>
  <c r="I66" i="6"/>
  <c r="I65" i="6"/>
  <c r="I64" i="6"/>
  <c r="I63" i="6"/>
  <c r="I62" i="6"/>
  <c r="I61" i="6"/>
  <c r="I60" i="6"/>
  <c r="I59" i="6"/>
  <c r="I58" i="6"/>
  <c r="I57" i="6"/>
  <c r="I56" i="6"/>
  <c r="I55" i="6"/>
  <c r="I54" i="6"/>
  <c r="I53" i="6"/>
  <c r="I51" i="6"/>
  <c r="I50" i="6"/>
  <c r="I49" i="6"/>
  <c r="I47" i="6"/>
  <c r="I45" i="6"/>
  <c r="I43" i="6"/>
  <c r="I41" i="6"/>
  <c r="I40" i="6"/>
  <c r="I38" i="6"/>
  <c r="I37" i="6"/>
  <c r="I35" i="6"/>
  <c r="I34" i="6"/>
  <c r="I32" i="6"/>
  <c r="I30" i="6"/>
  <c r="I29" i="6"/>
  <c r="I27" i="6"/>
  <c r="I26" i="6"/>
  <c r="I24" i="6"/>
  <c r="I21" i="6"/>
  <c r="I20" i="6"/>
  <c r="I17" i="6"/>
  <c r="I15" i="6"/>
  <c r="I12" i="6"/>
  <c r="I11" i="6"/>
  <c r="I170" i="6"/>
  <c r="I168" i="6"/>
  <c r="I166" i="6"/>
  <c r="I164" i="6"/>
  <c r="I162" i="6"/>
  <c r="I160" i="6"/>
  <c r="I158" i="6"/>
  <c r="I156" i="6"/>
  <c r="I154" i="6"/>
  <c r="I152" i="6"/>
  <c r="I150" i="6"/>
  <c r="I148" i="6"/>
  <c r="I146" i="6"/>
  <c r="I144" i="6"/>
  <c r="I142" i="6"/>
  <c r="I140" i="6"/>
  <c r="G180" i="6"/>
  <c r="G184" i="6"/>
  <c r="G188" i="6"/>
  <c r="G192" i="6"/>
  <c r="G196" i="6"/>
  <c r="G200" i="6"/>
  <c r="G204" i="6"/>
  <c r="G208" i="6"/>
  <c r="G212" i="6"/>
  <c r="G216" i="6"/>
  <c r="F115" i="5" s="1"/>
  <c r="G220" i="6"/>
  <c r="G224" i="6"/>
  <c r="G228" i="6"/>
  <c r="F131" i="5" s="1"/>
  <c r="G232" i="6"/>
  <c r="F140" i="5" s="1"/>
  <c r="G236" i="6"/>
  <c r="G240" i="6"/>
  <c r="G244" i="6"/>
  <c r="G248" i="6"/>
  <c r="G252" i="6"/>
  <c r="G256" i="6"/>
  <c r="G260" i="6"/>
  <c r="G264" i="6"/>
  <c r="G268" i="6"/>
  <c r="G272" i="6"/>
  <c r="G276" i="6"/>
  <c r="G280" i="6"/>
  <c r="G284" i="6"/>
  <c r="G288" i="6"/>
  <c r="G292" i="6"/>
  <c r="G296" i="6"/>
  <c r="F147" i="5" s="1"/>
  <c r="G300" i="6"/>
  <c r="F151" i="5" s="1"/>
  <c r="G304" i="6"/>
  <c r="G308" i="6"/>
  <c r="G312" i="6"/>
  <c r="G316" i="6"/>
  <c r="G320" i="6"/>
  <c r="G324" i="6"/>
  <c r="G328" i="6"/>
  <c r="G332" i="6"/>
  <c r="G336" i="6"/>
  <c r="G340" i="6"/>
  <c r="G344" i="6"/>
  <c r="G348" i="6"/>
  <c r="G371" i="6"/>
  <c r="J371" i="6" s="1"/>
  <c r="G374" i="6"/>
  <c r="G378" i="6"/>
  <c r="J378" i="6" s="1"/>
  <c r="G382" i="6"/>
  <c r="J382" i="6" s="1"/>
  <c r="G386" i="6"/>
  <c r="J386" i="6" s="1"/>
  <c r="G354" i="6"/>
  <c r="J354" i="6" s="1"/>
  <c r="G358" i="6"/>
  <c r="J358" i="6" s="1"/>
  <c r="G362" i="6"/>
  <c r="J362" i="6" s="1"/>
  <c r="G366" i="6"/>
  <c r="J366" i="6" s="1"/>
  <c r="G370" i="6"/>
  <c r="J370" i="6" s="1"/>
  <c r="G391" i="6"/>
  <c r="G395" i="6"/>
  <c r="G399" i="6"/>
  <c r="J399" i="6" s="1"/>
  <c r="G403" i="6"/>
  <c r="G407" i="6"/>
  <c r="G411" i="6"/>
  <c r="G415" i="6"/>
  <c r="J415" i="6" s="1"/>
  <c r="G419" i="6"/>
  <c r="G423" i="6"/>
  <c r="G427" i="6"/>
  <c r="G431" i="6"/>
  <c r="J431" i="6" s="1"/>
  <c r="G435" i="6"/>
  <c r="G439" i="6"/>
  <c r="G443" i="6"/>
  <c r="G447" i="6"/>
  <c r="J447" i="6" s="1"/>
  <c r="G451" i="6"/>
  <c r="G455" i="6"/>
  <c r="G459" i="6"/>
  <c r="G463" i="6"/>
  <c r="J463" i="6" s="1"/>
  <c r="G467" i="6"/>
  <c r="G471" i="6"/>
  <c r="G475" i="6"/>
  <c r="G479" i="6"/>
  <c r="J479" i="6" s="1"/>
  <c r="G483" i="6"/>
  <c r="G487" i="6"/>
  <c r="G491" i="6"/>
  <c r="G495" i="6"/>
  <c r="J495" i="6" s="1"/>
  <c r="G499" i="6"/>
  <c r="G503" i="6"/>
  <c r="G507" i="6"/>
  <c r="G511" i="6"/>
  <c r="J511" i="6" s="1"/>
  <c r="G515" i="6"/>
  <c r="G519" i="6"/>
  <c r="G523" i="6"/>
  <c r="G527" i="6"/>
  <c r="J527" i="6" s="1"/>
  <c r="G531" i="6"/>
  <c r="G535" i="6"/>
  <c r="G539" i="6"/>
  <c r="G543" i="6"/>
  <c r="J543" i="6" s="1"/>
  <c r="G547" i="6"/>
  <c r="G551" i="6"/>
  <c r="G555" i="6"/>
  <c r="G559" i="6"/>
  <c r="J559" i="6" s="1"/>
  <c r="G563" i="6"/>
  <c r="G567" i="6"/>
  <c r="G571" i="6"/>
  <c r="G575" i="6"/>
  <c r="J575" i="6" s="1"/>
  <c r="G579" i="6"/>
  <c r="G583" i="6"/>
  <c r="G587" i="6"/>
  <c r="G591" i="6"/>
  <c r="J591" i="6" s="1"/>
  <c r="G595" i="6"/>
  <c r="G599" i="6"/>
  <c r="J599" i="6" s="1"/>
  <c r="G603" i="6"/>
  <c r="G607" i="6"/>
  <c r="J607" i="6" s="1"/>
  <c r="G611" i="6"/>
  <c r="J611" i="6" s="1"/>
  <c r="G615" i="6"/>
  <c r="J615" i="6" s="1"/>
  <c r="G619" i="6"/>
  <c r="G623" i="6"/>
  <c r="J623" i="6" s="1"/>
  <c r="G627" i="6"/>
  <c r="J627" i="6" s="1"/>
  <c r="G631" i="6"/>
  <c r="J631" i="6" s="1"/>
  <c r="G635" i="6"/>
  <c r="J635" i="6" s="1"/>
  <c r="G639" i="6"/>
  <c r="J639" i="6" s="1"/>
  <c r="G642" i="6"/>
  <c r="J642" i="6" s="1"/>
  <c r="G681" i="6"/>
  <c r="J681" i="6" s="1"/>
  <c r="G648" i="6"/>
  <c r="G656" i="6"/>
  <c r="J656" i="6" s="1"/>
  <c r="G675" i="6"/>
  <c r="J675" i="6" s="1"/>
  <c r="G677" i="6"/>
  <c r="J677" i="6" s="1"/>
  <c r="G649" i="6"/>
  <c r="J649" i="6" s="1"/>
  <c r="G657" i="6"/>
  <c r="J657" i="6" s="1"/>
  <c r="G737" i="6"/>
  <c r="G688" i="6"/>
  <c r="J688" i="6" s="1"/>
  <c r="G692" i="6"/>
  <c r="G696" i="6"/>
  <c r="J696" i="6" s="1"/>
  <c r="G735" i="6"/>
  <c r="J735" i="6" s="1"/>
  <c r="G666" i="6"/>
  <c r="G674" i="6"/>
  <c r="J674" i="6" s="1"/>
  <c r="G682" i="6"/>
  <c r="J682" i="6" s="1"/>
  <c r="G701" i="6"/>
  <c r="J701" i="6" s="1"/>
  <c r="G725" i="6"/>
  <c r="J725" i="6" s="1"/>
  <c r="G714" i="6"/>
  <c r="J714" i="6" s="1"/>
  <c r="G739" i="6"/>
  <c r="J739" i="6" s="1"/>
  <c r="G706" i="6"/>
  <c r="G724" i="6"/>
  <c r="J724" i="6" s="1"/>
  <c r="G732" i="6"/>
  <c r="J732" i="6" s="1"/>
  <c r="G740" i="6"/>
  <c r="J740" i="6" s="1"/>
  <c r="G721" i="6"/>
  <c r="G745" i="6"/>
  <c r="J745" i="6" s="1"/>
  <c r="G750" i="6"/>
  <c r="J750" i="6" s="1"/>
  <c r="G754" i="6"/>
  <c r="J754" i="6" s="1"/>
  <c r="G763" i="6"/>
  <c r="G758" i="6"/>
  <c r="J758" i="6" s="1"/>
  <c r="G769" i="6"/>
  <c r="J769" i="6" s="1"/>
  <c r="G777" i="6"/>
  <c r="J777" i="6" s="1"/>
  <c r="G779" i="6"/>
  <c r="G783" i="6"/>
  <c r="J783" i="6" s="1"/>
  <c r="G787" i="6"/>
  <c r="G792" i="6"/>
  <c r="J792" i="6" s="1"/>
  <c r="G796" i="6"/>
  <c r="J796" i="6" s="1"/>
  <c r="G801" i="6"/>
  <c r="J801" i="6" s="1"/>
  <c r="G165" i="6"/>
  <c r="G101" i="5" s="1"/>
  <c r="G157" i="6"/>
  <c r="J157" i="6" s="1"/>
  <c r="G149" i="6"/>
  <c r="G141" i="6"/>
  <c r="J141" i="6" s="1"/>
  <c r="G136" i="6"/>
  <c r="J136" i="6" s="1"/>
  <c r="G132" i="6"/>
  <c r="J132" i="6" s="1"/>
  <c r="G128" i="6"/>
  <c r="J125" i="6"/>
  <c r="J117" i="6"/>
  <c r="G65" i="5" s="1"/>
  <c r="J109" i="6"/>
  <c r="J101" i="6"/>
  <c r="G93" i="6"/>
  <c r="J89" i="6"/>
  <c r="G77" i="6"/>
  <c r="J73" i="6"/>
  <c r="G61" i="6"/>
  <c r="J57" i="6"/>
  <c r="G45" i="6"/>
  <c r="F42" i="5" s="1"/>
  <c r="J41" i="6"/>
  <c r="G29" i="6"/>
  <c r="J25" i="6"/>
  <c r="G13" i="6"/>
  <c r="J9" i="6"/>
  <c r="G120" i="6"/>
  <c r="G112" i="6"/>
  <c r="G104" i="6"/>
  <c r="G96" i="6"/>
  <c r="J92" i="6"/>
  <c r="G80" i="6"/>
  <c r="F77" i="5" s="1"/>
  <c r="J76" i="6"/>
  <c r="G64" i="6"/>
  <c r="J60" i="6"/>
  <c r="G48" i="6"/>
  <c r="F83" i="5" s="1"/>
  <c r="J44" i="6"/>
  <c r="G32" i="6"/>
  <c r="J28" i="6"/>
  <c r="G16" i="6"/>
  <c r="J12" i="6"/>
  <c r="AD5" i="6"/>
  <c r="N5" i="6"/>
  <c r="G123" i="6"/>
  <c r="G115" i="6"/>
  <c r="J115" i="6" s="1"/>
  <c r="G107" i="6"/>
  <c r="G99" i="6"/>
  <c r="G87" i="6"/>
  <c r="F75" i="5" s="1"/>
  <c r="J83" i="6"/>
  <c r="G76" i="5" s="1"/>
  <c r="G71" i="6"/>
  <c r="J67" i="6"/>
  <c r="G55" i="6"/>
  <c r="F31" i="5" s="1"/>
  <c r="J51" i="6"/>
  <c r="G39" i="6"/>
  <c r="J35" i="6"/>
  <c r="G23" i="6"/>
  <c r="J19" i="6"/>
  <c r="AK5" i="6"/>
  <c r="U5" i="6"/>
  <c r="G126" i="6"/>
  <c r="G118" i="6"/>
  <c r="F64" i="5" s="1"/>
  <c r="G110" i="6"/>
  <c r="G102" i="6"/>
  <c r="G94" i="6"/>
  <c r="J90" i="6"/>
  <c r="G78" i="6"/>
  <c r="J74" i="6"/>
  <c r="G62" i="6"/>
  <c r="J58" i="6"/>
  <c r="G46" i="6"/>
  <c r="J42" i="6"/>
  <c r="G30" i="6"/>
  <c r="J30" i="6" s="1"/>
  <c r="J26" i="6"/>
  <c r="G14" i="6"/>
  <c r="F41" i="5" s="1"/>
  <c r="J10" i="6"/>
  <c r="J165" i="6"/>
  <c r="H101" i="5" s="1"/>
  <c r="J149" i="6"/>
  <c r="J173" i="6"/>
  <c r="J357" i="6"/>
  <c r="J374" i="6"/>
  <c r="J474" i="6"/>
  <c r="J603" i="6"/>
  <c r="J619" i="6"/>
  <c r="J171" i="6"/>
  <c r="J179" i="6"/>
  <c r="J187" i="6"/>
  <c r="J195" i="6"/>
  <c r="J203" i="6"/>
  <c r="J211" i="6"/>
  <c r="J219" i="6"/>
  <c r="J227" i="6"/>
  <c r="G130" i="5" s="1"/>
  <c r="J235" i="6"/>
  <c r="J243" i="6"/>
  <c r="J251" i="6"/>
  <c r="J259" i="6"/>
  <c r="J267" i="6"/>
  <c r="J275" i="6"/>
  <c r="J283" i="6"/>
  <c r="J291" i="6"/>
  <c r="J299" i="6"/>
  <c r="G150" i="5" s="1"/>
  <c r="J307" i="6"/>
  <c r="J315" i="6"/>
  <c r="J323" i="6"/>
  <c r="J331" i="6"/>
  <c r="J339" i="6"/>
  <c r="J347" i="6"/>
  <c r="J372" i="6"/>
  <c r="J380" i="6"/>
  <c r="J172" i="6"/>
  <c r="J176" i="6"/>
  <c r="J180" i="6"/>
  <c r="J184" i="6"/>
  <c r="J188" i="6"/>
  <c r="J192" i="6"/>
  <c r="J196" i="6"/>
  <c r="J200" i="6"/>
  <c r="J204" i="6"/>
  <c r="J208" i="6"/>
  <c r="J212" i="6"/>
  <c r="J216" i="6"/>
  <c r="G115" i="5" s="1"/>
  <c r="J220" i="6"/>
  <c r="J224" i="6"/>
  <c r="J228" i="6"/>
  <c r="G131" i="5" s="1"/>
  <c r="J232" i="6"/>
  <c r="G140" i="5" s="1"/>
  <c r="J236" i="6"/>
  <c r="J240" i="6"/>
  <c r="J244" i="6"/>
  <c r="J248" i="6"/>
  <c r="J252" i="6"/>
  <c r="J256" i="6"/>
  <c r="J260" i="6"/>
  <c r="J264" i="6"/>
  <c r="J268" i="6"/>
  <c r="J272" i="6"/>
  <c r="J276" i="6"/>
  <c r="J280" i="6"/>
  <c r="J284" i="6"/>
  <c r="J288" i="6"/>
  <c r="J292" i="6"/>
  <c r="J296" i="6"/>
  <c r="G147" i="5" s="1"/>
  <c r="J300" i="6"/>
  <c r="G151" i="5" s="1"/>
  <c r="J304" i="6"/>
  <c r="J308" i="6"/>
  <c r="J312" i="6"/>
  <c r="J316" i="6"/>
  <c r="J320" i="6"/>
  <c r="J324" i="6"/>
  <c r="J328" i="6"/>
  <c r="J332" i="6"/>
  <c r="J336" i="6"/>
  <c r="J340" i="6"/>
  <c r="J344" i="6"/>
  <c r="J348" i="6"/>
  <c r="J352" i="6"/>
  <c r="J356" i="6"/>
  <c r="J360" i="6"/>
  <c r="J364" i="6"/>
  <c r="J368" i="6"/>
  <c r="J373" i="6"/>
  <c r="J377" i="6"/>
  <c r="J381" i="6"/>
  <c r="J385" i="6"/>
  <c r="J391" i="6"/>
  <c r="J395" i="6"/>
  <c r="J403" i="6"/>
  <c r="J407" i="6"/>
  <c r="J411" i="6"/>
  <c r="J419" i="6"/>
  <c r="J423" i="6"/>
  <c r="J427" i="6"/>
  <c r="J435" i="6"/>
  <c r="J439" i="6"/>
  <c r="J443" i="6"/>
  <c r="J451" i="6"/>
  <c r="J455" i="6"/>
  <c r="J459" i="6"/>
  <c r="J467" i="6"/>
  <c r="J471" i="6"/>
  <c r="J475" i="6"/>
  <c r="J483" i="6"/>
  <c r="J487" i="6"/>
  <c r="J491" i="6"/>
  <c r="J499" i="6"/>
  <c r="J503" i="6"/>
  <c r="J507" i="6"/>
  <c r="J515" i="6"/>
  <c r="J519" i="6"/>
  <c r="J523" i="6"/>
  <c r="J531" i="6"/>
  <c r="J535" i="6"/>
  <c r="J539" i="6"/>
  <c r="J547" i="6"/>
  <c r="J551" i="6"/>
  <c r="J555" i="6"/>
  <c r="J563" i="6"/>
  <c r="J567" i="6"/>
  <c r="J571" i="6"/>
  <c r="J579" i="6"/>
  <c r="J583" i="6"/>
  <c r="J587" i="6"/>
  <c r="J595" i="6"/>
  <c r="J598" i="6"/>
  <c r="J602" i="6"/>
  <c r="J606" i="6"/>
  <c r="J610" i="6"/>
  <c r="J614" i="6"/>
  <c r="J618" i="6"/>
  <c r="J622" i="6"/>
  <c r="J626" i="6"/>
  <c r="J630" i="6"/>
  <c r="J634" i="6"/>
  <c r="J638" i="6"/>
  <c r="J648" i="6"/>
  <c r="J641" i="6"/>
  <c r="J645" i="6"/>
  <c r="J653" i="6"/>
  <c r="J663" i="6"/>
  <c r="J666" i="6"/>
  <c r="J670" i="6"/>
  <c r="J678" i="6"/>
  <c r="J706" i="6"/>
  <c r="J721" i="6"/>
  <c r="J710" i="6"/>
  <c r="J692" i="6"/>
  <c r="J705" i="6"/>
  <c r="J713" i="6"/>
  <c r="J717" i="6"/>
  <c r="J729" i="6"/>
  <c r="J737" i="6"/>
  <c r="J741" i="6"/>
  <c r="J747" i="6"/>
  <c r="J749" i="6"/>
  <c r="J753" i="6"/>
  <c r="J762" i="6"/>
  <c r="J763" i="6"/>
  <c r="J770" i="6"/>
  <c r="J774" i="6"/>
  <c r="J779" i="6"/>
  <c r="J787" i="6"/>
  <c r="J788" i="6"/>
  <c r="J794" i="6"/>
  <c r="J798" i="6"/>
  <c r="G170" i="6"/>
  <c r="J170" i="6" s="1"/>
  <c r="G162" i="6"/>
  <c r="G154" i="6"/>
  <c r="J154" i="6" s="1"/>
  <c r="G146" i="6"/>
  <c r="J146" i="6" s="1"/>
  <c r="J138" i="6"/>
  <c r="J134" i="6"/>
  <c r="G175" i="6"/>
  <c r="J175" i="6" s="1"/>
  <c r="G177" i="6"/>
  <c r="J177" i="6" s="1"/>
  <c r="G181" i="6"/>
  <c r="J181" i="6" s="1"/>
  <c r="G185" i="6"/>
  <c r="J185" i="6" s="1"/>
  <c r="G189" i="6"/>
  <c r="J189" i="6" s="1"/>
  <c r="G193" i="6"/>
  <c r="J193" i="6" s="1"/>
  <c r="G197" i="6"/>
  <c r="J197" i="6" s="1"/>
  <c r="G201" i="6"/>
  <c r="J201" i="6" s="1"/>
  <c r="G205" i="6"/>
  <c r="J205" i="6" s="1"/>
  <c r="G209" i="6"/>
  <c r="J209" i="6" s="1"/>
  <c r="G213" i="6"/>
  <c r="J213" i="6" s="1"/>
  <c r="G217" i="6"/>
  <c r="G221" i="6"/>
  <c r="J221" i="6" s="1"/>
  <c r="G225" i="6"/>
  <c r="G229" i="6"/>
  <c r="G233" i="6"/>
  <c r="J233" i="6" s="1"/>
  <c r="G237" i="6"/>
  <c r="J237" i="6" s="1"/>
  <c r="G241" i="6"/>
  <c r="J241" i="6" s="1"/>
  <c r="G245" i="6"/>
  <c r="J245" i="6" s="1"/>
  <c r="G249" i="6"/>
  <c r="J249" i="6" s="1"/>
  <c r="G253" i="6"/>
  <c r="J253" i="6" s="1"/>
  <c r="G257" i="6"/>
  <c r="J257" i="6" s="1"/>
  <c r="G261" i="6"/>
  <c r="J261" i="6" s="1"/>
  <c r="G265" i="6"/>
  <c r="J265" i="6" s="1"/>
  <c r="G269" i="6"/>
  <c r="J269" i="6" s="1"/>
  <c r="G273" i="6"/>
  <c r="J273" i="6" s="1"/>
  <c r="G277" i="6"/>
  <c r="J277" i="6" s="1"/>
  <c r="G281" i="6"/>
  <c r="J281" i="6" s="1"/>
  <c r="G285" i="6"/>
  <c r="J285" i="6" s="1"/>
  <c r="G289" i="6"/>
  <c r="J289" i="6" s="1"/>
  <c r="G293" i="6"/>
  <c r="J293" i="6" s="1"/>
  <c r="G297" i="6"/>
  <c r="G301" i="6"/>
  <c r="J301" i="6" s="1"/>
  <c r="G305" i="6"/>
  <c r="J305" i="6" s="1"/>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88" i="6"/>
  <c r="J388" i="6" s="1"/>
  <c r="G375" i="6"/>
  <c r="J375" i="6" s="1"/>
  <c r="G379" i="6"/>
  <c r="J379" i="6" s="1"/>
  <c r="G383" i="6"/>
  <c r="J383" i="6" s="1"/>
  <c r="G387" i="6"/>
  <c r="J387" i="6" s="1"/>
  <c r="G355" i="6"/>
  <c r="J355" i="6" s="1"/>
  <c r="G359" i="6"/>
  <c r="J359" i="6" s="1"/>
  <c r="G363" i="6"/>
  <c r="J363" i="6" s="1"/>
  <c r="G367" i="6"/>
  <c r="J367" i="6" s="1"/>
  <c r="G392" i="6"/>
  <c r="J392" i="6" s="1"/>
  <c r="G396" i="6"/>
  <c r="J396" i="6" s="1"/>
  <c r="G400" i="6"/>
  <c r="J400" i="6" s="1"/>
  <c r="G404" i="6"/>
  <c r="J404" i="6" s="1"/>
  <c r="G408" i="6"/>
  <c r="J408" i="6" s="1"/>
  <c r="G412" i="6"/>
  <c r="J412" i="6" s="1"/>
  <c r="G416" i="6"/>
  <c r="J416" i="6" s="1"/>
  <c r="G420" i="6"/>
  <c r="J420" i="6" s="1"/>
  <c r="G424" i="6"/>
  <c r="J424" i="6" s="1"/>
  <c r="G428" i="6"/>
  <c r="J428" i="6" s="1"/>
  <c r="G432" i="6"/>
  <c r="J432" i="6" s="1"/>
  <c r="G436" i="6"/>
  <c r="J436" i="6" s="1"/>
  <c r="G440" i="6"/>
  <c r="J440" i="6" s="1"/>
  <c r="G444" i="6"/>
  <c r="J444" i="6" s="1"/>
  <c r="G448" i="6"/>
  <c r="J448" i="6" s="1"/>
  <c r="G452" i="6"/>
  <c r="J452" i="6" s="1"/>
  <c r="G456" i="6"/>
  <c r="J456" i="6" s="1"/>
  <c r="G460" i="6"/>
  <c r="J460" i="6" s="1"/>
  <c r="G464" i="6"/>
  <c r="J464" i="6" s="1"/>
  <c r="G468" i="6"/>
  <c r="J468" i="6" s="1"/>
  <c r="G472" i="6"/>
  <c r="J472" i="6" s="1"/>
  <c r="G476" i="6"/>
  <c r="J476" i="6" s="1"/>
  <c r="G480" i="6"/>
  <c r="J480" i="6" s="1"/>
  <c r="G484" i="6"/>
  <c r="J484" i="6" s="1"/>
  <c r="G488" i="6"/>
  <c r="J488" i="6" s="1"/>
  <c r="G492" i="6"/>
  <c r="J492" i="6" s="1"/>
  <c r="G496" i="6"/>
  <c r="J496" i="6" s="1"/>
  <c r="G500" i="6"/>
  <c r="J500" i="6" s="1"/>
  <c r="G504" i="6"/>
  <c r="J504" i="6" s="1"/>
  <c r="G508" i="6"/>
  <c r="J508" i="6" s="1"/>
  <c r="G512" i="6"/>
  <c r="J512" i="6" s="1"/>
  <c r="G516" i="6"/>
  <c r="J516" i="6" s="1"/>
  <c r="G520" i="6"/>
  <c r="J520" i="6" s="1"/>
  <c r="G524" i="6"/>
  <c r="J524" i="6" s="1"/>
  <c r="G528" i="6"/>
  <c r="J528" i="6" s="1"/>
  <c r="G532" i="6"/>
  <c r="J532" i="6" s="1"/>
  <c r="G536" i="6"/>
  <c r="J536" i="6" s="1"/>
  <c r="G540" i="6"/>
  <c r="J540" i="6" s="1"/>
  <c r="G544" i="6"/>
  <c r="J544" i="6" s="1"/>
  <c r="G548" i="6"/>
  <c r="J548" i="6" s="1"/>
  <c r="G552" i="6"/>
  <c r="J552" i="6" s="1"/>
  <c r="G556" i="6"/>
  <c r="J556" i="6" s="1"/>
  <c r="G560" i="6"/>
  <c r="J560" i="6" s="1"/>
  <c r="G564" i="6"/>
  <c r="J564" i="6" s="1"/>
  <c r="G568" i="6"/>
  <c r="J568" i="6" s="1"/>
  <c r="G572" i="6"/>
  <c r="J572" i="6" s="1"/>
  <c r="G576" i="6"/>
  <c r="J576" i="6" s="1"/>
  <c r="G580" i="6"/>
  <c r="J580" i="6" s="1"/>
  <c r="G584" i="6"/>
  <c r="J584" i="6" s="1"/>
  <c r="G588" i="6"/>
  <c r="J588" i="6" s="1"/>
  <c r="G592" i="6"/>
  <c r="J592" i="6" s="1"/>
  <c r="G596" i="6"/>
  <c r="J596" i="6" s="1"/>
  <c r="G600" i="6"/>
  <c r="J600" i="6" s="1"/>
  <c r="G604" i="6"/>
  <c r="J604" i="6" s="1"/>
  <c r="G608" i="6"/>
  <c r="J608" i="6" s="1"/>
  <c r="G612" i="6"/>
  <c r="J612" i="6" s="1"/>
  <c r="G616" i="6"/>
  <c r="J616" i="6" s="1"/>
  <c r="G620" i="6"/>
  <c r="J620" i="6" s="1"/>
  <c r="G624" i="6"/>
  <c r="J624" i="6" s="1"/>
  <c r="G628" i="6"/>
  <c r="J628" i="6" s="1"/>
  <c r="G632" i="6"/>
  <c r="J632" i="6" s="1"/>
  <c r="G636" i="6"/>
  <c r="J636" i="6" s="1"/>
  <c r="G640" i="6"/>
  <c r="J640" i="6" s="1"/>
  <c r="G643" i="6"/>
  <c r="J643" i="6" s="1"/>
  <c r="G650" i="6"/>
  <c r="J650" i="6" s="1"/>
  <c r="G658" i="6"/>
  <c r="J658" i="6" s="1"/>
  <c r="G667" i="6"/>
  <c r="J667" i="6" s="1"/>
  <c r="G683" i="6"/>
  <c r="J683" i="6" s="1"/>
  <c r="G665" i="6"/>
  <c r="J665" i="6" s="1"/>
  <c r="G685" i="6"/>
  <c r="J685" i="6" s="1"/>
  <c r="G651" i="6"/>
  <c r="J651" i="6" s="1"/>
  <c r="G659" i="6"/>
  <c r="J659" i="6" s="1"/>
  <c r="G673" i="6"/>
  <c r="J673" i="6" s="1"/>
  <c r="G689" i="6"/>
  <c r="J689" i="6" s="1"/>
  <c r="G693" i="6"/>
  <c r="J693" i="6" s="1"/>
  <c r="G697" i="6"/>
  <c r="J697" i="6" s="1"/>
  <c r="G707" i="6"/>
  <c r="J707" i="6" s="1"/>
  <c r="G743" i="6"/>
  <c r="J743" i="6" s="1"/>
  <c r="G668" i="6"/>
  <c r="J668" i="6" s="1"/>
  <c r="G676" i="6"/>
  <c r="J676" i="6" s="1"/>
  <c r="G684" i="6"/>
  <c r="J684" i="6" s="1"/>
  <c r="G733" i="6"/>
  <c r="J733" i="6" s="1"/>
  <c r="G703" i="6"/>
  <c r="J703" i="6" s="1"/>
  <c r="G718" i="6"/>
  <c r="J718" i="6" s="1"/>
  <c r="G700" i="6"/>
  <c r="J700" i="6" s="1"/>
  <c r="G708" i="6"/>
  <c r="J708" i="6" s="1"/>
  <c r="G726" i="6"/>
  <c r="J726" i="6" s="1"/>
  <c r="G734" i="6"/>
  <c r="J734" i="6" s="1"/>
  <c r="G742" i="6"/>
  <c r="J742" i="6" s="1"/>
  <c r="G722" i="6"/>
  <c r="J722" i="6" s="1"/>
  <c r="G746" i="6"/>
  <c r="J746" i="6" s="1"/>
  <c r="G751" i="6"/>
  <c r="J751" i="6" s="1"/>
  <c r="G755" i="6"/>
  <c r="J755" i="6" s="1"/>
  <c r="G757" i="6"/>
  <c r="J757" i="6" s="1"/>
  <c r="G764" i="6"/>
  <c r="J764" i="6" s="1"/>
  <c r="G760" i="6"/>
  <c r="J760" i="6" s="1"/>
  <c r="G772" i="6"/>
  <c r="J772" i="6" s="1"/>
  <c r="G771" i="6"/>
  <c r="J771" i="6" s="1"/>
  <c r="G780" i="6"/>
  <c r="J780" i="6" s="1"/>
  <c r="G784" i="6"/>
  <c r="J784" i="6" s="1"/>
  <c r="G793" i="6"/>
  <c r="J793" i="6" s="1"/>
  <c r="G797" i="6"/>
  <c r="J797" i="6" s="1"/>
  <c r="G802" i="6"/>
  <c r="J802" i="6" s="1"/>
  <c r="G163" i="6"/>
  <c r="G155" i="6"/>
  <c r="J155" i="6" s="1"/>
  <c r="G147" i="6"/>
  <c r="J147" i="6" s="1"/>
  <c r="G139" i="6"/>
  <c r="J139" i="6" s="1"/>
  <c r="G135" i="6"/>
  <c r="J135" i="6" s="1"/>
  <c r="G131" i="6"/>
  <c r="G121" i="6"/>
  <c r="J121" i="6" s="1"/>
  <c r="G113" i="6"/>
  <c r="J113" i="6" s="1"/>
  <c r="G105" i="6"/>
  <c r="J105" i="6" s="1"/>
  <c r="G97" i="6"/>
  <c r="J97" i="6" s="1"/>
  <c r="J93" i="6"/>
  <c r="G81" i="6"/>
  <c r="J77" i="6"/>
  <c r="G65" i="6"/>
  <c r="J65" i="6" s="1"/>
  <c r="J61" i="6"/>
  <c r="G49" i="6"/>
  <c r="J49" i="6" s="1"/>
  <c r="J45" i="6"/>
  <c r="G42" i="5" s="1"/>
  <c r="G33" i="6"/>
  <c r="J29" i="6"/>
  <c r="G17" i="6"/>
  <c r="J13" i="6"/>
  <c r="J128" i="6"/>
  <c r="J120" i="6"/>
  <c r="J112" i="6"/>
  <c r="J104" i="6"/>
  <c r="J96" i="6"/>
  <c r="G84" i="6"/>
  <c r="J80" i="6"/>
  <c r="G77" i="5" s="1"/>
  <c r="G68" i="6"/>
  <c r="J68" i="6" s="1"/>
  <c r="J64" i="6"/>
  <c r="G52" i="6"/>
  <c r="J52" i="6" s="1"/>
  <c r="J48" i="6"/>
  <c r="G83" i="5" s="1"/>
  <c r="G36" i="6"/>
  <c r="J32" i="6"/>
  <c r="G20" i="6"/>
  <c r="J16" i="6"/>
  <c r="Z5" i="6"/>
  <c r="J131" i="6"/>
  <c r="J123" i="6"/>
  <c r="J107" i="6"/>
  <c r="J99" i="6"/>
  <c r="G91" i="6"/>
  <c r="J91" i="6" s="1"/>
  <c r="J87" i="6"/>
  <c r="G75" i="5" s="1"/>
  <c r="G75" i="6"/>
  <c r="J75" i="6" s="1"/>
  <c r="J71" i="6"/>
  <c r="G59" i="6"/>
  <c r="J59" i="6" s="1"/>
  <c r="J55" i="6"/>
  <c r="G31" i="5" s="1"/>
  <c r="G43" i="6"/>
  <c r="J43" i="6" s="1"/>
  <c r="J39" i="6"/>
  <c r="G27" i="6"/>
  <c r="J27" i="6" s="1"/>
  <c r="J23" i="6"/>
  <c r="G11" i="6"/>
  <c r="AG5" i="6"/>
  <c r="Q5" i="6"/>
  <c r="J126" i="6"/>
  <c r="J118" i="6"/>
  <c r="G64" i="5" s="1"/>
  <c r="J110" i="6"/>
  <c r="J102" i="6"/>
  <c r="J94" i="6"/>
  <c r="G82" i="6"/>
  <c r="J82" i="6" s="1"/>
  <c r="J78" i="6"/>
  <c r="G66" i="6"/>
  <c r="J62" i="6"/>
  <c r="G50" i="6"/>
  <c r="J50" i="6" s="1"/>
  <c r="J46" i="6"/>
  <c r="G34" i="6"/>
  <c r="G18" i="6"/>
  <c r="J14" i="6"/>
  <c r="G41" i="5" s="1"/>
  <c r="X14" i="14" l="1"/>
  <c r="Y13" i="14"/>
  <c r="Y18" i="14"/>
  <c r="X13" i="14"/>
  <c r="Y20" i="14"/>
  <c r="Y5" i="14"/>
  <c r="X22" i="14"/>
  <c r="W17" i="14"/>
  <c r="W22" i="14"/>
  <c r="W10" i="14"/>
  <c r="W4" i="14"/>
  <c r="Y15" i="14"/>
  <c r="X19" i="14"/>
  <c r="W11" i="14"/>
  <c r="X8" i="14"/>
  <c r="Y8" i="14"/>
  <c r="X3" i="14"/>
  <c r="X4" i="14"/>
  <c r="W16" i="14"/>
  <c r="Y14" i="14"/>
  <c r="Y22" i="14"/>
  <c r="X18" i="14"/>
  <c r="W14" i="14"/>
  <c r="W21" i="14"/>
  <c r="Y7" i="14"/>
  <c r="W3" i="14"/>
  <c r="W12" i="14"/>
  <c r="X9" i="14"/>
  <c r="Y21" i="14"/>
  <c r="X7" i="14"/>
  <c r="W15" i="14"/>
  <c r="Y17" i="14"/>
  <c r="X20" i="14"/>
  <c r="W6" i="14"/>
  <c r="Y4" i="14"/>
  <c r="X11" i="14"/>
  <c r="X21" i="14"/>
  <c r="W9" i="14"/>
  <c r="W19" i="14"/>
  <c r="Y6" i="14"/>
  <c r="X16" i="14"/>
  <c r="Y3" i="14"/>
  <c r="X12" i="14"/>
  <c r="Y9" i="14"/>
  <c r="X6" i="14"/>
  <c r="W13" i="14"/>
  <c r="Y11" i="14"/>
  <c r="W20" i="14"/>
  <c r="X17" i="14"/>
  <c r="W7" i="14"/>
  <c r="Y10" i="14"/>
  <c r="X5" i="14"/>
  <c r="W18" i="14"/>
  <c r="W8" i="14"/>
  <c r="Y12" i="14"/>
  <c r="W5" i="14"/>
  <c r="Y19" i="14"/>
  <c r="Y16" i="14"/>
  <c r="Y23" i="14"/>
  <c r="X15" i="14"/>
  <c r="I64" i="5"/>
  <c r="J64" i="5" s="1"/>
  <c r="L64" i="5"/>
  <c r="M64" i="5" s="1"/>
  <c r="I151" i="5"/>
  <c r="K151" i="5"/>
  <c r="L151" i="5" s="1"/>
  <c r="I76" i="5"/>
  <c r="J76" i="5" s="1"/>
  <c r="B9" i="5" s="1"/>
  <c r="N55" i="4" s="1"/>
  <c r="L76" i="5"/>
  <c r="M76" i="5" s="1"/>
  <c r="K117" i="5"/>
  <c r="L117" i="5" s="1"/>
  <c r="I117" i="5"/>
  <c r="K119" i="5"/>
  <c r="L119" i="5" s="1"/>
  <c r="I119" i="5"/>
  <c r="I83" i="5"/>
  <c r="J83" i="5" s="1"/>
  <c r="L83" i="5"/>
  <c r="M83" i="5" s="1"/>
  <c r="J81" i="6"/>
  <c r="G74" i="5" s="1"/>
  <c r="F74" i="5"/>
  <c r="J18" i="6"/>
  <c r="G44" i="5" s="1"/>
  <c r="F44" i="5"/>
  <c r="J297" i="6"/>
  <c r="G148" i="5" s="1"/>
  <c r="F148" i="5"/>
  <c r="J217" i="6"/>
  <c r="G116" i="5" s="1"/>
  <c r="H119" i="5" s="1"/>
  <c r="F116" i="5"/>
  <c r="J162" i="6"/>
  <c r="H98" i="5" s="1"/>
  <c r="G98" i="5"/>
  <c r="B106" i="5" s="1"/>
  <c r="A109" i="5" s="1"/>
  <c r="B16" i="5" s="1"/>
  <c r="N90" i="4" s="1"/>
  <c r="I147" i="5"/>
  <c r="K147" i="5"/>
  <c r="L147" i="5" s="1"/>
  <c r="K140" i="5"/>
  <c r="L140" i="5" s="1"/>
  <c r="K115" i="5"/>
  <c r="L115" i="5" s="1"/>
  <c r="I115" i="5"/>
  <c r="H115" i="5"/>
  <c r="K150" i="5"/>
  <c r="L150" i="5" s="1"/>
  <c r="I150" i="5"/>
  <c r="J101" i="5"/>
  <c r="L101" i="5"/>
  <c r="M101" i="5" s="1"/>
  <c r="L65" i="5"/>
  <c r="M65" i="5" s="1"/>
  <c r="I65" i="5"/>
  <c r="J65" i="5" s="1"/>
  <c r="L61" i="5"/>
  <c r="M61" i="5" s="1"/>
  <c r="I61" i="5"/>
  <c r="J61" i="5" s="1"/>
  <c r="L80" i="5"/>
  <c r="M80" i="5" s="1"/>
  <c r="I80" i="5"/>
  <c r="J80" i="5" s="1"/>
  <c r="L78" i="5"/>
  <c r="M78" i="5" s="1"/>
  <c r="I78" i="5"/>
  <c r="J78" i="5" s="1"/>
  <c r="J167" i="6"/>
  <c r="H103" i="5" s="1"/>
  <c r="G103" i="5"/>
  <c r="J295" i="6"/>
  <c r="G146" i="5" s="1"/>
  <c r="F146" i="5"/>
  <c r="J231" i="6"/>
  <c r="G139" i="5" s="1"/>
  <c r="F139" i="5"/>
  <c r="K138" i="5"/>
  <c r="L138" i="5" s="1"/>
  <c r="I118" i="5"/>
  <c r="K118" i="5"/>
  <c r="L118" i="5" s="1"/>
  <c r="H118" i="5"/>
  <c r="X10" i="14"/>
  <c r="E43" i="5"/>
  <c r="E42" i="5"/>
  <c r="I41" i="5"/>
  <c r="L41" i="5"/>
  <c r="M41" i="5" s="1"/>
  <c r="J11" i="6"/>
  <c r="G27" i="5" s="1"/>
  <c r="F27" i="5"/>
  <c r="I77" i="5"/>
  <c r="J77" i="5" s="1"/>
  <c r="L77" i="5"/>
  <c r="M77" i="5" s="1"/>
  <c r="I31" i="5"/>
  <c r="L31" i="5"/>
  <c r="M31" i="5" s="1"/>
  <c r="J20" i="6"/>
  <c r="G40" i="5" s="1"/>
  <c r="F40" i="5"/>
  <c r="J66" i="6"/>
  <c r="G63" i="5" s="1"/>
  <c r="F63" i="5"/>
  <c r="J33" i="6"/>
  <c r="F49" i="5" s="1"/>
  <c r="E49" i="5"/>
  <c r="J229" i="6"/>
  <c r="G137" i="5" s="1"/>
  <c r="F137" i="5"/>
  <c r="I131" i="5"/>
  <c r="K131" i="5"/>
  <c r="L131" i="5" s="1"/>
  <c r="K130" i="5"/>
  <c r="L130" i="5" s="1"/>
  <c r="I130" i="5"/>
  <c r="L96" i="5"/>
  <c r="M96" i="5" s="1"/>
  <c r="J96" i="5"/>
  <c r="L79" i="5"/>
  <c r="M79" i="5" s="1"/>
  <c r="I79" i="5"/>
  <c r="J79" i="5" s="1"/>
  <c r="B12" i="5" s="1"/>
  <c r="N68" i="4" s="1"/>
  <c r="I62" i="5"/>
  <c r="J62" i="5" s="1"/>
  <c r="L62" i="5"/>
  <c r="M62" i="5" s="1"/>
  <c r="H62" i="5"/>
  <c r="I129" i="5"/>
  <c r="K129" i="5"/>
  <c r="L129" i="5" s="1"/>
  <c r="L97" i="5"/>
  <c r="M97" i="5" s="1"/>
  <c r="J97" i="5"/>
  <c r="J15" i="6"/>
  <c r="G30" i="5" s="1"/>
  <c r="F30" i="5"/>
  <c r="J298" i="6"/>
  <c r="G149" i="5" s="1"/>
  <c r="H147" i="5" s="1"/>
  <c r="F149" i="5"/>
  <c r="F16" i="10"/>
  <c r="F15" i="10"/>
  <c r="F14" i="10"/>
  <c r="I19" i="10"/>
  <c r="F17" i="10"/>
  <c r="F13" i="10"/>
  <c r="B154" i="5"/>
  <c r="B17" i="5" s="1"/>
  <c r="N94" i="4" s="1"/>
  <c r="J17" i="6"/>
  <c r="G29" i="5" s="1"/>
  <c r="F29" i="5"/>
  <c r="I75" i="5"/>
  <c r="J75" i="5" s="1"/>
  <c r="L75" i="5"/>
  <c r="M75" i="5" s="1"/>
  <c r="J84" i="6"/>
  <c r="G81" i="5" s="1"/>
  <c r="H78" i="5" s="1"/>
  <c r="F81" i="5"/>
  <c r="J34" i="6"/>
  <c r="F50" i="5" s="1"/>
  <c r="E50" i="5"/>
  <c r="J36" i="6"/>
  <c r="F51" i="5" s="1"/>
  <c r="E51" i="5"/>
  <c r="L42" i="5"/>
  <c r="M42" i="5" s="1"/>
  <c r="I42" i="5"/>
  <c r="J163" i="6"/>
  <c r="H99" i="5" s="1"/>
  <c r="G99" i="5"/>
  <c r="J225" i="6"/>
  <c r="G128" i="5" s="1"/>
  <c r="H130" i="5" s="1"/>
  <c r="F128" i="5"/>
  <c r="G28" i="5"/>
  <c r="H2" i="14" a="1"/>
  <c r="J164" i="6"/>
  <c r="H100" i="5" s="1"/>
  <c r="I82" i="5"/>
  <c r="J82" i="5" s="1"/>
  <c r="L82" i="5"/>
  <c r="M82" i="5" s="1"/>
  <c r="J166" i="6"/>
  <c r="H102" i="5" s="1"/>
  <c r="G102" i="5"/>
  <c r="E44" i="5"/>
  <c r="Y24" i="14"/>
  <c r="W24" i="14"/>
  <c r="X24" i="14"/>
  <c r="K14" i="11"/>
  <c r="K34" i="11"/>
  <c r="K15" i="11"/>
  <c r="K35" i="11"/>
  <c r="K17" i="11"/>
  <c r="K40" i="11"/>
  <c r="K25" i="11"/>
  <c r="K48" i="11"/>
  <c r="P48" i="11" s="1"/>
  <c r="K18" i="11"/>
  <c r="K39" i="11"/>
  <c r="K22" i="11"/>
  <c r="K38" i="11"/>
  <c r="K24" i="11"/>
  <c r="K44" i="11"/>
  <c r="K32" i="11"/>
  <c r="K21" i="11"/>
  <c r="K41" i="11"/>
  <c r="K23" i="11"/>
  <c r="K43" i="11"/>
  <c r="K26" i="11"/>
  <c r="K42" i="11"/>
  <c r="K28" i="11"/>
  <c r="K49" i="11"/>
  <c r="K27" i="11"/>
  <c r="K31" i="11"/>
  <c r="K47" i="11"/>
  <c r="P47" i="11" s="1"/>
  <c r="K33" i="11"/>
  <c r="K16" i="11"/>
  <c r="L100" i="5" l="1"/>
  <c r="M100" i="5" s="1"/>
  <c r="J100" i="5"/>
  <c r="I100" i="5"/>
  <c r="K17" i="10"/>
  <c r="J17" i="10"/>
  <c r="H137" i="5"/>
  <c r="K137" i="5"/>
  <c r="L137" i="5" s="1"/>
  <c r="H63" i="5"/>
  <c r="I63" i="5"/>
  <c r="J63" i="5" s="1"/>
  <c r="L63" i="5"/>
  <c r="M63" i="5" s="1"/>
  <c r="K139" i="5"/>
  <c r="L139" i="5" s="1"/>
  <c r="H139" i="5"/>
  <c r="L103" i="5"/>
  <c r="M103" i="5" s="1"/>
  <c r="I103" i="5"/>
  <c r="J103" i="5"/>
  <c r="H61" i="5"/>
  <c r="H150" i="5"/>
  <c r="J98" i="5"/>
  <c r="L98" i="5"/>
  <c r="M98" i="5" s="1"/>
  <c r="I98" i="5"/>
  <c r="K148" i="5"/>
  <c r="L148" i="5" s="1"/>
  <c r="H148" i="5"/>
  <c r="I148" i="5"/>
  <c r="I74" i="5"/>
  <c r="J74" i="5" s="1"/>
  <c r="H74" i="5"/>
  <c r="L74" i="5"/>
  <c r="M74" i="5" s="1"/>
  <c r="H117" i="5"/>
  <c r="H2" i="14"/>
  <c r="AE18" i="14" s="1"/>
  <c r="K19" i="9" s="1"/>
  <c r="A19" i="9" s="1"/>
  <c r="AE36" i="14"/>
  <c r="K37" i="9" s="1"/>
  <c r="A37" i="9" s="1"/>
  <c r="AE30" i="14"/>
  <c r="K31" i="9" s="1"/>
  <c r="A31" i="9" s="1"/>
  <c r="AE21" i="14"/>
  <c r="K22" i="9" s="1"/>
  <c r="A22" i="9" s="1"/>
  <c r="AE29" i="14"/>
  <c r="K30" i="9" s="1"/>
  <c r="A30" i="9" s="1"/>
  <c r="AE24" i="14"/>
  <c r="K25" i="9" s="1"/>
  <c r="A25" i="9" s="1"/>
  <c r="AE41" i="14"/>
  <c r="K42" i="9" s="1"/>
  <c r="A42" i="9" s="1"/>
  <c r="AE45" i="14"/>
  <c r="K46" i="9" s="1"/>
  <c r="A46" i="9" s="1"/>
  <c r="AE49" i="14"/>
  <c r="K50" i="9" s="1"/>
  <c r="A50" i="9" s="1"/>
  <c r="AE39" i="14"/>
  <c r="K40" i="9" s="1"/>
  <c r="A40" i="9" s="1"/>
  <c r="AE28" i="14"/>
  <c r="K29" i="9" s="1"/>
  <c r="A29" i="9" s="1"/>
  <c r="AE23" i="14"/>
  <c r="K24" i="9" s="1"/>
  <c r="A24" i="9" s="1"/>
  <c r="AE46" i="14"/>
  <c r="K47" i="9" s="1"/>
  <c r="A47" i="9" s="1"/>
  <c r="AE50" i="14"/>
  <c r="K51" i="9" s="1"/>
  <c r="A51" i="9" s="1"/>
  <c r="AE38" i="14"/>
  <c r="K39" i="9" s="1"/>
  <c r="A39" i="9" s="1"/>
  <c r="AE34" i="14"/>
  <c r="K35" i="9" s="1"/>
  <c r="A35" i="9" s="1"/>
  <c r="AE26" i="14"/>
  <c r="K27" i="9" s="1"/>
  <c r="A27" i="9" s="1"/>
  <c r="AE19" i="14"/>
  <c r="K20" i="9" s="1"/>
  <c r="A20" i="9" s="1"/>
  <c r="AE33" i="14"/>
  <c r="K34" i="9" s="1"/>
  <c r="A34" i="9" s="1"/>
  <c r="AE32" i="14"/>
  <c r="K33" i="9" s="1"/>
  <c r="A33" i="9" s="1"/>
  <c r="AE31" i="14"/>
  <c r="K32" i="9" s="1"/>
  <c r="A32" i="9" s="1"/>
  <c r="AE47" i="14"/>
  <c r="K48" i="9" s="1"/>
  <c r="A48" i="9" s="1"/>
  <c r="AE37" i="14"/>
  <c r="K38" i="9" s="1"/>
  <c r="A38" i="9" s="1"/>
  <c r="AE22" i="14"/>
  <c r="K23" i="9" s="1"/>
  <c r="A23" i="9" s="1"/>
  <c r="AE40" i="14"/>
  <c r="K41" i="9" s="1"/>
  <c r="A41" i="9" s="1"/>
  <c r="AE44" i="14"/>
  <c r="K45" i="9" s="1"/>
  <c r="A45" i="9" s="1"/>
  <c r="AE48" i="14"/>
  <c r="K49" i="9" s="1"/>
  <c r="A49" i="9" s="1"/>
  <c r="AE52" i="14"/>
  <c r="K53" i="9" s="1"/>
  <c r="A53" i="9" s="1"/>
  <c r="AE20" i="14"/>
  <c r="K21" i="9" s="1"/>
  <c r="A21" i="9" s="1"/>
  <c r="AE35" i="14"/>
  <c r="K36" i="9" s="1"/>
  <c r="A36" i="9" s="1"/>
  <c r="AE27" i="14"/>
  <c r="K28" i="9" s="1"/>
  <c r="A28" i="9" s="1"/>
  <c r="AE42" i="14"/>
  <c r="K43" i="9" s="1"/>
  <c r="A43" i="9" s="1"/>
  <c r="AE25" i="14"/>
  <c r="K26" i="9" s="1"/>
  <c r="A26" i="9" s="1"/>
  <c r="AE43" i="14"/>
  <c r="K44" i="9" s="1"/>
  <c r="A44" i="9" s="1"/>
  <c r="AE51" i="14"/>
  <c r="K52" i="9" s="1"/>
  <c r="A52" i="9" s="1"/>
  <c r="K14" i="10"/>
  <c r="K15" i="10"/>
  <c r="K16" i="10"/>
  <c r="K13" i="10"/>
  <c r="I30" i="5"/>
  <c r="L30" i="5"/>
  <c r="M30" i="5" s="1"/>
  <c r="H30" i="5"/>
  <c r="H79" i="5"/>
  <c r="H131" i="5"/>
  <c r="F43" i="5"/>
  <c r="G43" i="5" s="1"/>
  <c r="J44" i="5"/>
  <c r="J31" i="5"/>
  <c r="H138" i="5"/>
  <c r="H80" i="5"/>
  <c r="H76" i="5"/>
  <c r="P43" i="11"/>
  <c r="Q43" i="11" s="1"/>
  <c r="D72" i="8"/>
  <c r="P32" i="11"/>
  <c r="D63" i="8"/>
  <c r="P25" i="11"/>
  <c r="Q25" i="11" s="1"/>
  <c r="D58" i="8"/>
  <c r="P15" i="11"/>
  <c r="D50" i="8"/>
  <c r="J102" i="5"/>
  <c r="I102" i="5"/>
  <c r="L102" i="5"/>
  <c r="M102" i="5" s="1"/>
  <c r="I97" i="5"/>
  <c r="P28" i="11"/>
  <c r="D61" i="8"/>
  <c r="P23" i="11"/>
  <c r="D56" i="8"/>
  <c r="P44" i="11"/>
  <c r="Q44" i="11" s="1"/>
  <c r="D73" i="8"/>
  <c r="P39" i="11"/>
  <c r="D68" i="8"/>
  <c r="P40" i="11"/>
  <c r="D69" i="8"/>
  <c r="P34" i="11"/>
  <c r="D65" i="8"/>
  <c r="H75" i="5"/>
  <c r="P31" i="11"/>
  <c r="D62" i="8"/>
  <c r="P42" i="11"/>
  <c r="D71" i="8"/>
  <c r="P41" i="11"/>
  <c r="D70" i="8"/>
  <c r="P24" i="11"/>
  <c r="D57" i="8"/>
  <c r="P18" i="11"/>
  <c r="D53" i="8"/>
  <c r="P17" i="11"/>
  <c r="D52" i="8"/>
  <c r="P14" i="11"/>
  <c r="D49" i="8"/>
  <c r="H82" i="5"/>
  <c r="I28" i="5"/>
  <c r="L28" i="5"/>
  <c r="M28" i="5" s="1"/>
  <c r="H28" i="5"/>
  <c r="L99" i="5"/>
  <c r="M99" i="5" s="1"/>
  <c r="J99" i="5"/>
  <c r="I99" i="5"/>
  <c r="B11" i="5"/>
  <c r="N63" i="4" s="1"/>
  <c r="B25" i="10"/>
  <c r="J14" i="10"/>
  <c r="H129" i="5"/>
  <c r="L40" i="5"/>
  <c r="M40" i="5" s="1"/>
  <c r="H40" i="5"/>
  <c r="I40" i="5"/>
  <c r="I27" i="5"/>
  <c r="H27" i="5"/>
  <c r="L27" i="5"/>
  <c r="M27" i="5" s="1"/>
  <c r="K146" i="5"/>
  <c r="L146" i="5" s="1"/>
  <c r="H146" i="5"/>
  <c r="I146" i="5"/>
  <c r="I116" i="5"/>
  <c r="K116" i="5"/>
  <c r="L116" i="5" s="1"/>
  <c r="H116" i="5"/>
  <c r="L44" i="5"/>
  <c r="M44" i="5" s="1"/>
  <c r="H44" i="5"/>
  <c r="I44" i="5"/>
  <c r="H83" i="5"/>
  <c r="H151" i="5"/>
  <c r="H64" i="5"/>
  <c r="P33" i="11"/>
  <c r="Q33" i="11" s="1"/>
  <c r="D64" i="8"/>
  <c r="P22" i="11"/>
  <c r="D55" i="8"/>
  <c r="K128" i="5"/>
  <c r="L128" i="5" s="1"/>
  <c r="H128" i="5"/>
  <c r="I128" i="5"/>
  <c r="I29" i="5"/>
  <c r="H29" i="5"/>
  <c r="L29" i="5"/>
  <c r="M29" i="5" s="1"/>
  <c r="B27" i="10"/>
  <c r="J16" i="10"/>
  <c r="P16" i="11"/>
  <c r="Q48" i="11" s="1"/>
  <c r="D51" i="8"/>
  <c r="P27" i="11"/>
  <c r="D60" i="8"/>
  <c r="P26" i="11"/>
  <c r="Q26" i="11" s="1"/>
  <c r="D59" i="8"/>
  <c r="P21" i="11"/>
  <c r="D54" i="8"/>
  <c r="P38" i="11"/>
  <c r="Q38" i="11" s="1"/>
  <c r="D67" i="8"/>
  <c r="P35" i="11"/>
  <c r="D66" i="8"/>
  <c r="L81" i="5"/>
  <c r="M81" i="5" s="1"/>
  <c r="H81" i="5"/>
  <c r="I81" i="5"/>
  <c r="B24" i="10"/>
  <c r="J13" i="10"/>
  <c r="B26" i="10"/>
  <c r="J15" i="10"/>
  <c r="I149" i="5"/>
  <c r="K149" i="5"/>
  <c r="L149" i="5" s="1"/>
  <c r="H149" i="5"/>
  <c r="I96" i="5"/>
  <c r="H31" i="5"/>
  <c r="H77" i="5"/>
  <c r="H65" i="5"/>
  <c r="I101" i="5"/>
  <c r="B122" i="5"/>
  <c r="A122" i="5"/>
  <c r="H140" i="5"/>
  <c r="Q27" i="11"/>
  <c r="Q35" i="11"/>
  <c r="Q22" i="11"/>
  <c r="Q28" i="11"/>
  <c r="Q40" i="11"/>
  <c r="Q41" i="11"/>
  <c r="Q37" i="11"/>
  <c r="Q45" i="11"/>
  <c r="Q36" i="11"/>
  <c r="Q19" i="11" l="1"/>
  <c r="Q18" i="11"/>
  <c r="B34" i="5"/>
  <c r="A34" i="5"/>
  <c r="F49" i="8"/>
  <c r="P16" i="8"/>
  <c r="F53" i="8"/>
  <c r="P20" i="8"/>
  <c r="F70" i="8"/>
  <c r="P37" i="8"/>
  <c r="F62" i="8"/>
  <c r="P29" i="8"/>
  <c r="I43" i="5"/>
  <c r="H43" i="5"/>
  <c r="L43" i="5"/>
  <c r="M43" i="5" s="1"/>
  <c r="H42" i="5"/>
  <c r="H41" i="5"/>
  <c r="C68" i="5"/>
  <c r="A68" i="5"/>
  <c r="B6" i="5" s="1"/>
  <c r="N21" i="4" s="1"/>
  <c r="D68" i="5"/>
  <c r="F57" i="8"/>
  <c r="P24" i="8"/>
  <c r="Q20" i="11"/>
  <c r="Q31" i="11"/>
  <c r="Q15" i="11"/>
  <c r="Q21" i="11"/>
  <c r="Q16" i="11"/>
  <c r="B35" i="12" s="1"/>
  <c r="J81" i="5"/>
  <c r="B10" i="5" s="1"/>
  <c r="N59" i="4" s="1"/>
  <c r="Q29" i="11"/>
  <c r="Q30" i="11"/>
  <c r="B34" i="12" s="1"/>
  <c r="Q24" i="11"/>
  <c r="Q34" i="11"/>
  <c r="Q23" i="11"/>
  <c r="F67" i="8"/>
  <c r="P34" i="8"/>
  <c r="F59" i="8"/>
  <c r="P26" i="8"/>
  <c r="F51" i="8"/>
  <c r="P18" i="8"/>
  <c r="F64" i="8"/>
  <c r="P31" i="8"/>
  <c r="J40" i="5"/>
  <c r="J27" i="5"/>
  <c r="F69" i="8"/>
  <c r="P36" i="8"/>
  <c r="F73" i="8"/>
  <c r="P40" i="8"/>
  <c r="F61" i="8"/>
  <c r="P28" i="8"/>
  <c r="F58" i="8"/>
  <c r="P25" i="8"/>
  <c r="F72" i="8"/>
  <c r="P39" i="8"/>
  <c r="J30" i="5"/>
  <c r="J43" i="5"/>
  <c r="J41" i="5"/>
  <c r="J28" i="5"/>
  <c r="F52" i="8"/>
  <c r="P19" i="8"/>
  <c r="F71" i="8"/>
  <c r="P38" i="8"/>
  <c r="Q46" i="11"/>
  <c r="Q14" i="11"/>
  <c r="Q17" i="11"/>
  <c r="Q42" i="11"/>
  <c r="Q39" i="11"/>
  <c r="B18" i="12" s="1"/>
  <c r="Q47" i="11"/>
  <c r="Q32" i="11"/>
  <c r="B18" i="5"/>
  <c r="N98" i="4" s="1"/>
  <c r="F66" i="8"/>
  <c r="P33" i="8"/>
  <c r="F54" i="8"/>
  <c r="P21" i="8"/>
  <c r="F60" i="8"/>
  <c r="P27" i="8"/>
  <c r="J42" i="5"/>
  <c r="J29" i="5"/>
  <c r="C34" i="5" s="1"/>
  <c r="F55" i="8"/>
  <c r="P22" i="8"/>
  <c r="B55" i="5"/>
  <c r="A55" i="5"/>
  <c r="C55" i="5"/>
  <c r="B5" i="5" s="1"/>
  <c r="N17" i="4" s="1"/>
  <c r="F65" i="8"/>
  <c r="P32" i="8"/>
  <c r="F68" i="8"/>
  <c r="P35" i="8"/>
  <c r="F56" i="8"/>
  <c r="P23" i="8"/>
  <c r="F50" i="8"/>
  <c r="P17" i="8"/>
  <c r="F63" i="8"/>
  <c r="P30" i="8"/>
  <c r="B36" i="12"/>
  <c r="B28" i="12"/>
  <c r="B26" i="12"/>
  <c r="B20" i="12"/>
  <c r="B16" i="12"/>
  <c r="B25" i="12"/>
  <c r="B17" i="12"/>
  <c r="B27" i="12"/>
  <c r="B19" i="12"/>
  <c r="B21" i="12"/>
  <c r="B13" i="12"/>
  <c r="B29" i="12"/>
  <c r="B31" i="12" l="1"/>
  <c r="B14" i="12"/>
  <c r="B22" i="12"/>
  <c r="B30" i="12"/>
  <c r="B38" i="12"/>
  <c r="B39" i="12"/>
  <c r="B15" i="12"/>
  <c r="B23" i="12"/>
  <c r="B24" i="12"/>
  <c r="B32" i="12"/>
  <c r="B33" i="12"/>
  <c r="B37" i="12"/>
  <c r="B4" i="5"/>
  <c r="N13" i="4" s="1"/>
  <c r="A77" i="12"/>
  <c r="U37" i="12"/>
  <c r="Q37" i="12"/>
  <c r="T37" i="12"/>
  <c r="P37" i="12"/>
  <c r="S37" i="12"/>
  <c r="D37" i="12"/>
  <c r="R37" i="12"/>
  <c r="C37" i="12"/>
  <c r="V37" i="12"/>
  <c r="A71" i="12"/>
  <c r="U31" i="12"/>
  <c r="Q31" i="12"/>
  <c r="T31" i="12"/>
  <c r="P31" i="12"/>
  <c r="S31" i="12"/>
  <c r="D31" i="12"/>
  <c r="C31" i="12"/>
  <c r="V31" i="12"/>
  <c r="R31" i="12"/>
  <c r="A53" i="12"/>
  <c r="S13" i="12"/>
  <c r="D13" i="12"/>
  <c r="U13" i="12"/>
  <c r="P13" i="12"/>
  <c r="Q13" i="12"/>
  <c r="T13" i="12"/>
  <c r="C13" i="12"/>
  <c r="R13" i="12"/>
  <c r="V13" i="12"/>
  <c r="A67" i="12"/>
  <c r="T27" i="12"/>
  <c r="P27" i="12"/>
  <c r="S27" i="12"/>
  <c r="D27" i="12"/>
  <c r="V27" i="12"/>
  <c r="C27" i="12"/>
  <c r="U27" i="12"/>
  <c r="Q27" i="12"/>
  <c r="R27" i="12"/>
  <c r="A57" i="12"/>
  <c r="S17" i="12"/>
  <c r="D17" i="12"/>
  <c r="R17" i="12"/>
  <c r="V17" i="12"/>
  <c r="Q17" i="12"/>
  <c r="T17" i="12"/>
  <c r="C17" i="12"/>
  <c r="U17" i="12"/>
  <c r="P17" i="12"/>
  <c r="A74" i="12"/>
  <c r="S34" i="12"/>
  <c r="D34" i="12"/>
  <c r="V34" i="12"/>
  <c r="R34" i="12"/>
  <c r="C34" i="12"/>
  <c r="U34" i="12"/>
  <c r="Q34" i="12"/>
  <c r="P34" i="12"/>
  <c r="T34" i="12"/>
  <c r="A66" i="12"/>
  <c r="V26" i="12"/>
  <c r="R26" i="12"/>
  <c r="C26" i="12"/>
  <c r="U26" i="12"/>
  <c r="Q26" i="12"/>
  <c r="P26" i="12"/>
  <c r="S26" i="12"/>
  <c r="D26" i="12"/>
  <c r="T26" i="12"/>
  <c r="A75" i="12"/>
  <c r="U35" i="12"/>
  <c r="Q35" i="12"/>
  <c r="T35" i="12"/>
  <c r="P35" i="12"/>
  <c r="S35" i="12"/>
  <c r="D35" i="12"/>
  <c r="V35" i="12"/>
  <c r="R35" i="12"/>
  <c r="C35" i="12"/>
  <c r="A73" i="12"/>
  <c r="U33" i="12"/>
  <c r="Q33" i="12"/>
  <c r="T33" i="12"/>
  <c r="P33" i="12"/>
  <c r="S33" i="12"/>
  <c r="D33" i="12"/>
  <c r="V33" i="12"/>
  <c r="C33" i="12"/>
  <c r="R33" i="12"/>
  <c r="A54" i="12"/>
  <c r="U14" i="12"/>
  <c r="Q14" i="12"/>
  <c r="V14" i="12"/>
  <c r="P14" i="12"/>
  <c r="R14" i="12"/>
  <c r="T14" i="12"/>
  <c r="D14" i="12"/>
  <c r="S14" i="12"/>
  <c r="C14" i="12"/>
  <c r="A65" i="12"/>
  <c r="T25" i="12"/>
  <c r="S25" i="12"/>
  <c r="D25" i="12"/>
  <c r="R25" i="12"/>
  <c r="C25" i="12"/>
  <c r="Q25" i="12"/>
  <c r="U25" i="12"/>
  <c r="V25" i="12"/>
  <c r="P25" i="12"/>
  <c r="A78" i="12"/>
  <c r="S38" i="12"/>
  <c r="D38" i="12"/>
  <c r="V38" i="12"/>
  <c r="R38" i="12"/>
  <c r="C38" i="12"/>
  <c r="U38" i="12"/>
  <c r="Q38" i="12"/>
  <c r="T38" i="12"/>
  <c r="P38" i="12"/>
  <c r="A64" i="12"/>
  <c r="U24" i="12"/>
  <c r="Q24" i="12"/>
  <c r="R24" i="12"/>
  <c r="C24" i="12"/>
  <c r="V24" i="12"/>
  <c r="P24" i="12"/>
  <c r="S24" i="12"/>
  <c r="T24" i="12"/>
  <c r="D24" i="12"/>
  <c r="A58" i="12"/>
  <c r="U18" i="12"/>
  <c r="Q18" i="12"/>
  <c r="S18" i="12"/>
  <c r="C18" i="12"/>
  <c r="R18" i="12"/>
  <c r="T18" i="12"/>
  <c r="D18" i="12"/>
  <c r="V18" i="12"/>
  <c r="P18" i="12"/>
  <c r="A69" i="12"/>
  <c r="T29" i="12"/>
  <c r="P29" i="12"/>
  <c r="S29" i="12"/>
  <c r="D29" i="12"/>
  <c r="R29" i="12"/>
  <c r="U29" i="12"/>
  <c r="Q29" i="12"/>
  <c r="V29" i="12"/>
  <c r="C29" i="12"/>
  <c r="A59" i="12"/>
  <c r="S19" i="12"/>
  <c r="D19" i="12"/>
  <c r="T19" i="12"/>
  <c r="C19" i="12"/>
  <c r="R19" i="12"/>
  <c r="U19" i="12"/>
  <c r="P19" i="12"/>
  <c r="V19" i="12"/>
  <c r="Q19" i="12"/>
  <c r="A55" i="12"/>
  <c r="S15" i="12"/>
  <c r="D15" i="12"/>
  <c r="V15" i="12"/>
  <c r="Q15" i="12"/>
  <c r="U15" i="12"/>
  <c r="P15" i="12"/>
  <c r="R15" i="12"/>
  <c r="T15" i="12"/>
  <c r="C15" i="12"/>
  <c r="A63" i="12"/>
  <c r="S23" i="12"/>
  <c r="D23" i="12"/>
  <c r="V23" i="12"/>
  <c r="Q23" i="12"/>
  <c r="U23" i="12"/>
  <c r="P23" i="12"/>
  <c r="R23" i="12"/>
  <c r="T23" i="12"/>
  <c r="C23" i="12"/>
  <c r="A60" i="12"/>
  <c r="U20" i="12"/>
  <c r="Q20" i="12"/>
  <c r="T20" i="12"/>
  <c r="D20" i="12"/>
  <c r="S20" i="12"/>
  <c r="C20" i="12"/>
  <c r="V20" i="12"/>
  <c r="P20" i="12"/>
  <c r="R20" i="12"/>
  <c r="A61" i="12"/>
  <c r="S21" i="12"/>
  <c r="D21" i="12"/>
  <c r="U21" i="12"/>
  <c r="P21" i="12"/>
  <c r="T21" i="12"/>
  <c r="C21" i="12"/>
  <c r="V21" i="12"/>
  <c r="Q21" i="12"/>
  <c r="R21" i="12"/>
  <c r="A56" i="12"/>
  <c r="U16" i="12"/>
  <c r="Q16" i="12"/>
  <c r="R16" i="12"/>
  <c r="V16" i="12"/>
  <c r="P16" i="12"/>
  <c r="S16" i="12"/>
  <c r="C16" i="12"/>
  <c r="T16" i="12"/>
  <c r="D16" i="12"/>
  <c r="A68" i="12"/>
  <c r="V28" i="12"/>
  <c r="R28" i="12"/>
  <c r="C28" i="12"/>
  <c r="U28" i="12"/>
  <c r="Q28" i="12"/>
  <c r="T28" i="12"/>
  <c r="D28" i="12"/>
  <c r="S28" i="12"/>
  <c r="P28" i="12"/>
  <c r="A62" i="12"/>
  <c r="U22" i="12"/>
  <c r="Q22" i="12"/>
  <c r="V22" i="12"/>
  <c r="P22" i="12"/>
  <c r="T22" i="12"/>
  <c r="D22" i="12"/>
  <c r="R22" i="12"/>
  <c r="S22" i="12"/>
  <c r="C22" i="12"/>
  <c r="A79" i="12"/>
  <c r="U39" i="12"/>
  <c r="Q39" i="12"/>
  <c r="T39" i="12"/>
  <c r="P39" i="12"/>
  <c r="S39" i="12"/>
  <c r="D39" i="12"/>
  <c r="C39" i="12"/>
  <c r="R39" i="12"/>
  <c r="V39" i="12"/>
  <c r="S32" i="12"/>
  <c r="D32" i="12"/>
  <c r="A72" i="12"/>
  <c r="V32" i="12"/>
  <c r="R32" i="12"/>
  <c r="C32" i="12"/>
  <c r="U32" i="12"/>
  <c r="Q32" i="12"/>
  <c r="T32" i="12"/>
  <c r="P32" i="12"/>
  <c r="S36" i="12"/>
  <c r="D36" i="12"/>
  <c r="V36" i="12"/>
  <c r="R36" i="12"/>
  <c r="C36" i="12"/>
  <c r="A76" i="12"/>
  <c r="U36" i="12"/>
  <c r="Q36" i="12"/>
  <c r="P36" i="12"/>
  <c r="T36" i="12"/>
  <c r="A70" i="12"/>
  <c r="V30" i="12"/>
  <c r="R30" i="12"/>
  <c r="C30" i="12"/>
  <c r="U30" i="12"/>
  <c r="Q30" i="12"/>
  <c r="P30" i="12"/>
  <c r="D30" i="12"/>
  <c r="S30" i="12"/>
  <c r="T30" i="12"/>
  <c r="AB70" i="12" l="1"/>
  <c r="X70" i="12"/>
  <c r="T70" i="12"/>
  <c r="P70" i="12"/>
  <c r="L70" i="12"/>
  <c r="H70" i="12"/>
  <c r="D70" i="12"/>
  <c r="AA70" i="12"/>
  <c r="W70" i="12"/>
  <c r="S70" i="12"/>
  <c r="O70" i="12"/>
  <c r="K70" i="12"/>
  <c r="G70" i="12"/>
  <c r="C70" i="12"/>
  <c r="Z70" i="12"/>
  <c r="V70" i="12"/>
  <c r="R70" i="12"/>
  <c r="N70" i="12"/>
  <c r="J70" i="12"/>
  <c r="F70" i="12"/>
  <c r="B70" i="12"/>
  <c r="U70" i="12"/>
  <c r="E70" i="12"/>
  <c r="Q70" i="12"/>
  <c r="M70" i="12"/>
  <c r="I70" i="12"/>
  <c r="Y70" i="12"/>
  <c r="R41" i="12"/>
  <c r="AA53" i="12"/>
  <c r="W53" i="12"/>
  <c r="S53" i="12"/>
  <c r="O53" i="12"/>
  <c r="K53" i="12"/>
  <c r="G53" i="12"/>
  <c r="C53" i="12"/>
  <c r="Z53" i="12"/>
  <c r="V53" i="12"/>
  <c r="R53" i="12"/>
  <c r="N53" i="12"/>
  <c r="J53" i="12"/>
  <c r="F53" i="12"/>
  <c r="B53" i="12"/>
  <c r="Y53" i="12"/>
  <c r="U53" i="12"/>
  <c r="Q53" i="12"/>
  <c r="M53" i="12"/>
  <c r="I53" i="12"/>
  <c r="E53" i="12"/>
  <c r="T53" i="12"/>
  <c r="D53" i="12"/>
  <c r="P53" i="12"/>
  <c r="H53" i="12"/>
  <c r="AB53" i="12"/>
  <c r="L53" i="12"/>
  <c r="X53"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Y61" i="12"/>
  <c r="U61" i="12"/>
  <c r="Q61" i="12"/>
  <c r="M61" i="12"/>
  <c r="I61" i="12"/>
  <c r="E61" i="12"/>
  <c r="AB61" i="12"/>
  <c r="X61" i="12"/>
  <c r="T61" i="12"/>
  <c r="P61" i="12"/>
  <c r="L61" i="12"/>
  <c r="H61" i="12"/>
  <c r="D61" i="12"/>
  <c r="AA61" i="12"/>
  <c r="W61" i="12"/>
  <c r="S61" i="12"/>
  <c r="O61" i="12"/>
  <c r="K61" i="12"/>
  <c r="G61" i="12"/>
  <c r="C61" i="12"/>
  <c r="R61" i="12"/>
  <c r="B61" i="12"/>
  <c r="N61" i="12"/>
  <c r="Z61" i="12"/>
  <c r="J61" i="12"/>
  <c r="F61" i="12"/>
  <c r="V61" i="12"/>
  <c r="Y59" i="12"/>
  <c r="U59" i="12"/>
  <c r="Q59" i="12"/>
  <c r="M59" i="12"/>
  <c r="I59" i="12"/>
  <c r="E59" i="12"/>
  <c r="AB59" i="12"/>
  <c r="X59" i="12"/>
  <c r="T59" i="12"/>
  <c r="P59" i="12"/>
  <c r="L59" i="12"/>
  <c r="H59" i="12"/>
  <c r="D59" i="12"/>
  <c r="AA59" i="12"/>
  <c r="W59" i="12"/>
  <c r="S59" i="12"/>
  <c r="O59" i="12"/>
  <c r="K59" i="12"/>
  <c r="G59" i="12"/>
  <c r="C59" i="12"/>
  <c r="Z59" i="12"/>
  <c r="J59" i="12"/>
  <c r="V59" i="12"/>
  <c r="F59" i="12"/>
  <c r="R59" i="12"/>
  <c r="B59" i="12"/>
  <c r="N59"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B67" i="12"/>
  <c r="AA67" i="12"/>
  <c r="Z67" i="12"/>
  <c r="Y67" i="12"/>
  <c r="U67" i="12"/>
  <c r="Q67" i="12"/>
  <c r="M67" i="12"/>
  <c r="I67" i="12"/>
  <c r="E67" i="12"/>
  <c r="X67" i="12"/>
  <c r="T67" i="12"/>
  <c r="P67" i="12"/>
  <c r="L67" i="12"/>
  <c r="H67" i="12"/>
  <c r="D67" i="12"/>
  <c r="W67" i="12"/>
  <c r="S67" i="12"/>
  <c r="O67" i="12"/>
  <c r="K67" i="12"/>
  <c r="G67" i="12"/>
  <c r="C67" i="12"/>
  <c r="J67" i="12"/>
  <c r="V67" i="12"/>
  <c r="F67" i="12"/>
  <c r="R67" i="12"/>
  <c r="B67" i="12"/>
  <c r="N67" i="12"/>
  <c r="AB72" i="12"/>
  <c r="X72" i="12"/>
  <c r="T72" i="12"/>
  <c r="P72" i="12"/>
  <c r="L72" i="12"/>
  <c r="H72" i="12"/>
  <c r="D72" i="12"/>
  <c r="AA72" i="12"/>
  <c r="W72" i="12"/>
  <c r="S72" i="12"/>
  <c r="O72" i="12"/>
  <c r="K72" i="12"/>
  <c r="G72" i="12"/>
  <c r="C72" i="12"/>
  <c r="Z72" i="12"/>
  <c r="V72" i="12"/>
  <c r="R72" i="12"/>
  <c r="N72" i="12"/>
  <c r="J72" i="12"/>
  <c r="F72" i="12"/>
  <c r="B72" i="12"/>
  <c r="M72" i="12"/>
  <c r="Y72" i="12"/>
  <c r="I72" i="12"/>
  <c r="U72" i="12"/>
  <c r="E72" i="12"/>
  <c r="Q72" i="12"/>
  <c r="Y62" i="12"/>
  <c r="U62" i="12"/>
  <c r="Q62" i="12"/>
  <c r="M62" i="12"/>
  <c r="I62" i="12"/>
  <c r="E62" i="12"/>
  <c r="AB62" i="12"/>
  <c r="X62" i="12"/>
  <c r="T62" i="12"/>
  <c r="P62" i="12"/>
  <c r="L62" i="12"/>
  <c r="H62" i="12"/>
  <c r="D62" i="12"/>
  <c r="AA62" i="12"/>
  <c r="W62" i="12"/>
  <c r="S62" i="12"/>
  <c r="O62" i="12"/>
  <c r="K62" i="12"/>
  <c r="G62" i="12"/>
  <c r="C62" i="12"/>
  <c r="V62" i="12"/>
  <c r="F62" i="12"/>
  <c r="R62" i="12"/>
  <c r="B62" i="12"/>
  <c r="N62" i="12"/>
  <c r="Z62" i="12"/>
  <c r="J62" i="12"/>
  <c r="Y65" i="12"/>
  <c r="U65" i="12"/>
  <c r="Q65" i="12"/>
  <c r="M65" i="12"/>
  <c r="I65" i="12"/>
  <c r="E65" i="12"/>
  <c r="AB65" i="12"/>
  <c r="X65" i="12"/>
  <c r="T65" i="12"/>
  <c r="P65" i="12"/>
  <c r="L65" i="12"/>
  <c r="H65" i="12"/>
  <c r="D65" i="12"/>
  <c r="AA65" i="12"/>
  <c r="W65" i="12"/>
  <c r="S65" i="12"/>
  <c r="O65" i="12"/>
  <c r="K65" i="12"/>
  <c r="G65" i="12"/>
  <c r="C65" i="12"/>
  <c r="R65" i="12"/>
  <c r="B65" i="12"/>
  <c r="N65" i="12"/>
  <c r="Z65" i="12"/>
  <c r="J65" i="12"/>
  <c r="V65" i="12"/>
  <c r="F65" i="12"/>
  <c r="Y66" i="12"/>
  <c r="U66" i="12"/>
  <c r="Q66" i="12"/>
  <c r="M66" i="12"/>
  <c r="I66" i="12"/>
  <c r="E66" i="12"/>
  <c r="AB66" i="12"/>
  <c r="X66" i="12"/>
  <c r="T66" i="12"/>
  <c r="P66" i="12"/>
  <c r="L66" i="12"/>
  <c r="H66" i="12"/>
  <c r="D66" i="12"/>
  <c r="AA66" i="12"/>
  <c r="W66" i="12"/>
  <c r="S66" i="12"/>
  <c r="O66" i="12"/>
  <c r="K66" i="12"/>
  <c r="G66" i="12"/>
  <c r="C66" i="12"/>
  <c r="V66" i="12"/>
  <c r="F66" i="12"/>
  <c r="R66" i="12"/>
  <c r="B66" i="12"/>
  <c r="N66" i="12"/>
  <c r="J66" i="12"/>
  <c r="Z66" i="12"/>
  <c r="P41"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AA56" i="12"/>
  <c r="W56" i="12"/>
  <c r="S56" i="12"/>
  <c r="O56" i="12"/>
  <c r="K56" i="12"/>
  <c r="G56" i="12"/>
  <c r="C56" i="12"/>
  <c r="Z56" i="12"/>
  <c r="V56" i="12"/>
  <c r="R56" i="12"/>
  <c r="N56" i="12"/>
  <c r="J56" i="12"/>
  <c r="F56" i="12"/>
  <c r="B56" i="12"/>
  <c r="Y56" i="12"/>
  <c r="U56" i="12"/>
  <c r="Q56" i="12"/>
  <c r="M56" i="12"/>
  <c r="I56" i="12"/>
  <c r="E56" i="12"/>
  <c r="P56" i="12"/>
  <c r="D56" i="12"/>
  <c r="AB56" i="12"/>
  <c r="L56" i="12"/>
  <c r="X56" i="12"/>
  <c r="H56" i="12"/>
  <c r="T56" i="12"/>
  <c r="AA55" i="12"/>
  <c r="W55" i="12"/>
  <c r="S55" i="12"/>
  <c r="O55" i="12"/>
  <c r="K55" i="12"/>
  <c r="G55" i="12"/>
  <c r="C55" i="12"/>
  <c r="Z55" i="12"/>
  <c r="V55" i="12"/>
  <c r="R55" i="12"/>
  <c r="N55" i="12"/>
  <c r="J55" i="12"/>
  <c r="F55" i="12"/>
  <c r="B55" i="12"/>
  <c r="Y55" i="12"/>
  <c r="U55" i="12"/>
  <c r="Q55" i="12"/>
  <c r="M55" i="12"/>
  <c r="I55" i="12"/>
  <c r="E55" i="12"/>
  <c r="AB55" i="12"/>
  <c r="L55" i="12"/>
  <c r="X55" i="12"/>
  <c r="H55" i="12"/>
  <c r="P55" i="12"/>
  <c r="T55" i="12"/>
  <c r="D55" i="12"/>
  <c r="Y64" i="12"/>
  <c r="U64" i="12"/>
  <c r="Q64" i="12"/>
  <c r="M64" i="12"/>
  <c r="I64" i="12"/>
  <c r="E64" i="12"/>
  <c r="AB64" i="12"/>
  <c r="X64" i="12"/>
  <c r="T64" i="12"/>
  <c r="P64" i="12"/>
  <c r="L64" i="12"/>
  <c r="H64" i="12"/>
  <c r="D64" i="12"/>
  <c r="AA64" i="12"/>
  <c r="W64" i="12"/>
  <c r="S64" i="12"/>
  <c r="O64" i="12"/>
  <c r="K64" i="12"/>
  <c r="G64" i="12"/>
  <c r="C64" i="12"/>
  <c r="N64" i="12"/>
  <c r="Z64" i="12"/>
  <c r="J64" i="12"/>
  <c r="V64" i="12"/>
  <c r="F64" i="12"/>
  <c r="B64" i="12"/>
  <c r="R64" i="12"/>
  <c r="AB73" i="12"/>
  <c r="X73" i="12"/>
  <c r="T73" i="12"/>
  <c r="P73" i="12"/>
  <c r="L73" i="12"/>
  <c r="H73" i="12"/>
  <c r="D73" i="12"/>
  <c r="AA73" i="12"/>
  <c r="W73" i="12"/>
  <c r="S73" i="12"/>
  <c r="O73" i="12"/>
  <c r="K73" i="12"/>
  <c r="G73" i="12"/>
  <c r="C73" i="12"/>
  <c r="Z73" i="12"/>
  <c r="V73" i="12"/>
  <c r="R73" i="12"/>
  <c r="N73" i="12"/>
  <c r="J73" i="12"/>
  <c r="F73" i="12"/>
  <c r="B73" i="12"/>
  <c r="Q73" i="12"/>
  <c r="M73" i="12"/>
  <c r="Y73" i="12"/>
  <c r="I73" i="12"/>
  <c r="U73" i="12"/>
  <c r="E73" i="12"/>
  <c r="AA57" i="12"/>
  <c r="W57" i="12"/>
  <c r="S57" i="12"/>
  <c r="O57" i="12"/>
  <c r="K57" i="12"/>
  <c r="G57" i="12"/>
  <c r="C57" i="12"/>
  <c r="Z57" i="12"/>
  <c r="V57" i="12"/>
  <c r="R57" i="12"/>
  <c r="N57" i="12"/>
  <c r="J57" i="12"/>
  <c r="F57" i="12"/>
  <c r="B57" i="12"/>
  <c r="Y57" i="12"/>
  <c r="U57" i="12"/>
  <c r="Q57" i="12"/>
  <c r="M57" i="12"/>
  <c r="I57" i="12"/>
  <c r="E57" i="12"/>
  <c r="T57" i="12"/>
  <c r="D57" i="12"/>
  <c r="X57" i="12"/>
  <c r="P57" i="12"/>
  <c r="H57" i="12"/>
  <c r="AB57" i="12"/>
  <c r="L57"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E77" i="12"/>
  <c r="U77" i="12"/>
  <c r="Y60" i="12"/>
  <c r="U60" i="12"/>
  <c r="Q60" i="12"/>
  <c r="M60" i="12"/>
  <c r="I60" i="12"/>
  <c r="E60" i="12"/>
  <c r="AB60" i="12"/>
  <c r="X60" i="12"/>
  <c r="T60" i="12"/>
  <c r="P60" i="12"/>
  <c r="L60" i="12"/>
  <c r="H60" i="12"/>
  <c r="D60" i="12"/>
  <c r="AA60" i="12"/>
  <c r="W60" i="12"/>
  <c r="S60" i="12"/>
  <c r="O60" i="12"/>
  <c r="K60" i="12"/>
  <c r="G60" i="12"/>
  <c r="C60" i="12"/>
  <c r="N60" i="12"/>
  <c r="Z60" i="12"/>
  <c r="J60" i="12"/>
  <c r="V60" i="12"/>
  <c r="F60" i="12"/>
  <c r="R60" i="12"/>
  <c r="B60" i="12"/>
  <c r="AB69" i="12"/>
  <c r="X69" i="12"/>
  <c r="T69" i="12"/>
  <c r="P69" i="12"/>
  <c r="L69" i="12"/>
  <c r="H69" i="12"/>
  <c r="D69" i="12"/>
  <c r="AA69" i="12"/>
  <c r="W69" i="12"/>
  <c r="S69" i="12"/>
  <c r="O69" i="12"/>
  <c r="K69" i="12"/>
  <c r="G69" i="12"/>
  <c r="C69" i="12"/>
  <c r="Z69" i="12"/>
  <c r="V69" i="12"/>
  <c r="R69" i="12"/>
  <c r="N69" i="12"/>
  <c r="J69" i="12"/>
  <c r="F69" i="12"/>
  <c r="B69" i="12"/>
  <c r="Q69" i="12"/>
  <c r="M69" i="12"/>
  <c r="Y69" i="12"/>
  <c r="I69" i="12"/>
  <c r="U69" i="12"/>
  <c r="E69" i="12"/>
  <c r="AB68" i="12"/>
  <c r="X68" i="12"/>
  <c r="T68" i="12"/>
  <c r="P68" i="12"/>
  <c r="L68" i="12"/>
  <c r="H68" i="12"/>
  <c r="D68" i="12"/>
  <c r="AA68" i="12"/>
  <c r="W68" i="12"/>
  <c r="S68" i="12"/>
  <c r="O68" i="12"/>
  <c r="K68" i="12"/>
  <c r="G68" i="12"/>
  <c r="C68" i="12"/>
  <c r="Z68" i="12"/>
  <c r="V68" i="12"/>
  <c r="R68" i="12"/>
  <c r="N68" i="12"/>
  <c r="J68" i="12"/>
  <c r="F68" i="12"/>
  <c r="B68" i="12"/>
  <c r="M68" i="12"/>
  <c r="Y68" i="12"/>
  <c r="I68" i="12"/>
  <c r="U68" i="12"/>
  <c r="E68" i="12"/>
  <c r="Q68" i="12"/>
  <c r="Y63" i="12"/>
  <c r="U63" i="12"/>
  <c r="Q63" i="12"/>
  <c r="M63" i="12"/>
  <c r="I63" i="12"/>
  <c r="E63" i="12"/>
  <c r="AB63" i="12"/>
  <c r="X63" i="12"/>
  <c r="T63" i="12"/>
  <c r="P63" i="12"/>
  <c r="L63" i="12"/>
  <c r="H63" i="12"/>
  <c r="D63" i="12"/>
  <c r="AA63" i="12"/>
  <c r="W63" i="12"/>
  <c r="S63" i="12"/>
  <c r="O63" i="12"/>
  <c r="K63" i="12"/>
  <c r="G63" i="12"/>
  <c r="C63" i="12"/>
  <c r="Z63" i="12"/>
  <c r="J63" i="12"/>
  <c r="V63" i="12"/>
  <c r="F63" i="12"/>
  <c r="R63" i="12"/>
  <c r="B63" i="12"/>
  <c r="N63" i="12"/>
  <c r="AB58" i="12"/>
  <c r="X58" i="12"/>
  <c r="AA58" i="12"/>
  <c r="W58" i="12"/>
  <c r="Y58" i="12"/>
  <c r="S58" i="12"/>
  <c r="O58" i="12"/>
  <c r="K58" i="12"/>
  <c r="G58" i="12"/>
  <c r="C58" i="12"/>
  <c r="V58" i="12"/>
  <c r="R58" i="12"/>
  <c r="N58" i="12"/>
  <c r="J58" i="12"/>
  <c r="F58" i="12"/>
  <c r="B58" i="12"/>
  <c r="U58" i="12"/>
  <c r="Q58" i="12"/>
  <c r="M58" i="12"/>
  <c r="I58" i="12"/>
  <c r="E58" i="12"/>
  <c r="Z58" i="12"/>
  <c r="H58" i="12"/>
  <c r="T58" i="12"/>
  <c r="D58" i="12"/>
  <c r="P58" i="12"/>
  <c r="L58" i="12"/>
  <c r="AA54" i="12"/>
  <c r="W54" i="12"/>
  <c r="S54" i="12"/>
  <c r="O54" i="12"/>
  <c r="K54" i="12"/>
  <c r="G54" i="12"/>
  <c r="C54" i="12"/>
  <c r="Z54" i="12"/>
  <c r="V54" i="12"/>
  <c r="R54" i="12"/>
  <c r="N54" i="12"/>
  <c r="J54" i="12"/>
  <c r="F54" i="12"/>
  <c r="B54" i="12"/>
  <c r="Y54" i="12"/>
  <c r="U54" i="12"/>
  <c r="Q54" i="12"/>
  <c r="M54" i="12"/>
  <c r="I54" i="12"/>
  <c r="E54" i="12"/>
  <c r="X54" i="12"/>
  <c r="H54" i="12"/>
  <c r="L54" i="12"/>
  <c r="T54" i="12"/>
  <c r="D54" i="12"/>
  <c r="AB54" i="12"/>
  <c r="P54" i="12"/>
  <c r="AB74" i="12"/>
  <c r="X74" i="12"/>
  <c r="T74" i="12"/>
  <c r="P74" i="12"/>
  <c r="L74" i="12"/>
  <c r="H74" i="12"/>
  <c r="D74" i="12"/>
  <c r="AA74" i="12"/>
  <c r="W74" i="12"/>
  <c r="S74" i="12"/>
  <c r="O74" i="12"/>
  <c r="K74" i="12"/>
  <c r="G74" i="12"/>
  <c r="C74" i="12"/>
  <c r="Z74" i="12"/>
  <c r="V74" i="12"/>
  <c r="R74" i="12"/>
  <c r="N74" i="12"/>
  <c r="J74" i="12"/>
  <c r="F74" i="12"/>
  <c r="B74" i="12"/>
  <c r="U74" i="12"/>
  <c r="E74" i="12"/>
  <c r="Q74" i="12"/>
  <c r="M74" i="12"/>
  <c r="Y74" i="12"/>
  <c r="I74"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<sst xmlns="http://schemas.openxmlformats.org/spreadsheetml/2006/main" count="9581" uniqueCount="1808">
  <si>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</si>
  <si>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</si>
  <si>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</si>
  <si>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</si>
  <si>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</si>
  <si>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</si>
  <si>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</si>
  <si>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</si>
  <si>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</si>
  <si>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</si>
  <si>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</si>
  <si>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</si>
  <si>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</si>
  <si>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</si>
  <si>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</si>
  <si>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</si>
  <si>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</si>
  <si>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</si>
  <si>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</si>
  <si>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</si>
  <si>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</si>
  <si>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</si>
  <si>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</si>
  <si>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</si>
  <si>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</si>
  <si>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</si>
  <si>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</si>
  <si>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</si>
  <si>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</si>
  <si>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</si>
  <si>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</si>
  <si>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</si>
  <si>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</si>
  <si>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</si>
  <si>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</si>
  <si>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</si>
  <si>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</si>
  <si>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</si>
  <si>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</si>
  <si>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</si>
  <si>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</si>
  <si>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</si>
  <si>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</si>
  <si>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</si>
  <si>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</si>
  <si>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</si>
  <si>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</si>
  <si>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</si>
  <si>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</si>
  <si>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</si>
  <si>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</si>
  <si>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</si>
  <si>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</si>
  <si>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</si>
  <si>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</si>
  <si>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</si>
  <si>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</si>
  <si>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</si>
  <si>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</si>
  <si>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</si>
  <si>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</si>
  <si>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</si>
  <si>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</si>
  <si>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</si>
  <si>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</si>
  <si>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</si>
  <si>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</si>
  <si>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</si>
  <si>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</si>
  <si>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</si>
  <si>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</si>
  <si>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</si>
  <si>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</si>
  <si>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</si>
  <si>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</si>
  <si>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</si>
  <si>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</si>
  <si>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</si>
  <si>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</si>
  <si>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</si>
  <si>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</si>
  <si>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</si>
  <si>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</si>
  <si>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</si>
  <si>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</si>
  <si>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</si>
  <si>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</si>
  <si>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</si>
  <si>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</si>
  <si>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</si>
  <si>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</si>
  <si>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</si>
  <si>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</si>
  <si>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</si>
  <si>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</si>
  <si>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</si>
  <si>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</si>
  <si>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</si>
  <si>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</si>
  <si>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</si>
  <si>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</si>
  <si>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</si>
  <si>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</si>
  <si>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</si>
  <si>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</si>
  <si>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</si>
  <si>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</si>
  <si>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</si>
  <si>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</si>
  <si>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</si>
  <si>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</si>
  <si>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</si>
  <si>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</si>
  <si>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</si>
  <si>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</si>
  <si>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</si>
  <si>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</si>
  <si>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</si>
  <si>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</si>
  <si>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</si>
  <si>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</si>
  <si>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</si>
  <si>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</si>
  <si>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</si>
  <si>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</si>
  <si>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</si>
  <si>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</si>
  <si>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</si>
  <si>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</si>
  <si>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</si>
  <si>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</si>
  <si>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</si>
  <si>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</si>
  <si>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</si>
  <si>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</si>
  <si>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</si>
  <si>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</si>
  <si>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</si>
  <si>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</si>
  <si>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</si>
  <si>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</si>
  <si>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</si>
  <si>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</si>
  <si>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</si>
  <si>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</si>
  <si>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</si>
  <si>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</si>
  <si>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</si>
  <si>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</si>
  <si>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</si>
  <si>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</si>
  <si>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</si>
  <si>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</si>
  <si>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</si>
  <si>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</si>
  <si>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</si>
  <si>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</si>
  <si>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</si>
  <si>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</si>
  <si>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</si>
  <si>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</si>
  <si>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</si>
  <si>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</si>
  <si>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</si>
  <si>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</si>
  <si>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</si>
  <si>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</si>
  <si>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</si>
  <si>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</si>
  <si>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</si>
  <si>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</si>
  <si>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</si>
  <si>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</si>
  <si>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</si>
  <si>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</si>
  <si>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</si>
  <si>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</si>
  <si>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</si>
  <si>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</si>
  <si>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</si>
  <si>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</si>
  <si>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</si>
  <si>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</si>
  <si>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</si>
  <si>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</si>
  <si>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</si>
  <si>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</si>
  <si>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</si>
  <si>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</si>
  <si>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</si>
  <si>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</si>
  <si>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</si>
  <si>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</si>
  <si>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</si>
  <si>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</si>
  <si>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</si>
  <si>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</si>
  <si>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</si>
  <si>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</si>
  <si>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</si>
  <si>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</si>
  <si>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</si>
  <si>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</si>
  <si>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</si>
  <si>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</si>
  <si>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</si>
  <si>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</si>
  <si>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</si>
  <si>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</si>
  <si>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</si>
  <si>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</si>
  <si>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</si>
  <si>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</si>
  <si>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</si>
  <si>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</si>
  <si>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</si>
  <si>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</si>
  <si>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</si>
  <si>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</si>
  <si>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</si>
  <si>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</si>
  <si>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</si>
  <si>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</si>
  <si>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</si>
  <si>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</si>
  <si>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</si>
  <si>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</si>
  <si>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</si>
  <si>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</si>
  <si>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</si>
  <si>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</si>
  <si>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</si>
  <si>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</si>
  <si>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</si>
  <si>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</si>
  <si>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</si>
  <si>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</si>
  <si>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</si>
  <si>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</si>
  <si>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</si>
  <si>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</si>
  <si>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</si>
  <si>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</si>
  <si>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</si>
  <si>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</si>
  <si>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</si>
  <si>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</si>
  <si>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</si>
  <si>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</si>
  <si>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</si>
  <si>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</si>
  <si>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</si>
  <si>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</si>
  <si>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</si>
  <si>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</si>
  <si>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</si>
  <si>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</si>
  <si>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</si>
  <si>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</si>
  <si>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</si>
  <si>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</si>
  <si>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</si>
  <si>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</si>
  <si>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</si>
  <si>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</si>
  <si>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</si>
  <si>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</si>
  <si>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</si>
  <si>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</si>
  <si>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</si>
  <si>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</si>
  <si>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</si>
  <si>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</si>
  <si>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</si>
  <si>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</si>
  <si>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</si>
  <si>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</si>
  <si>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</si>
  <si>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</si>
  <si>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</si>
  <si>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</si>
  <si>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</si>
  <si>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</si>
  <si>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</si>
  <si>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</si>
  <si>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</si>
  <si>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</si>
  <si>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</si>
  <si>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</si>
  <si>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</si>
  <si>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</si>
  <si>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</si>
  <si>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</si>
  <si>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</si>
  <si>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</si>
  <si>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</si>
  <si>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</si>
  <si>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</si>
  <si>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</si>
  <si>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</si>
  <si>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</si>
  <si>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</si>
  <si>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</si>
  <si>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</si>
  <si>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</si>
  <si>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</si>
  <si>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</si>
  <si>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</si>
  <si>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</si>
  <si>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</si>
  <si>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</si>
  <si>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</si>
  <si>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</si>
  <si>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</si>
  <si>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</si>
  <si>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</si>
  <si>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</si>
  <si>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</si>
  <si>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</si>
  <si>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</si>
  <si>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</si>
  <si>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</si>
  <si>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</si>
  <si>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</si>
  <si>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</si>
  <si>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</si>
  <si>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</si>
  <si>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</si>
  <si>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</si>
  <si>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</si>
  <si>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</si>
  <si>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</si>
  <si>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</si>
  <si>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</si>
  <si>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</si>
  <si>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</si>
  <si>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</si>
  <si>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</si>
  <si>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</si>
  <si>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</si>
  <si>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</si>
  <si>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</si>
  <si>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</si>
  <si>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</si>
  <si>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</si>
  <si>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</si>
  <si>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</si>
  <si>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</si>
  <si>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</si>
  <si>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</si>
  <si>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</si>
  <si>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</si>
  <si>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</si>
  <si>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</si>
  <si>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</si>
  <si>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</si>
  <si>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</si>
  <si>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</si>
  <si>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</si>
  <si>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</si>
  <si>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</si>
  <si>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</si>
  <si>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</si>
  <si>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</si>
  <si>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</si>
  <si>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</si>
  <si>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</si>
  <si>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</si>
  <si>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</si>
  <si>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</si>
  <si>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</si>
  <si>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</si>
  <si>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</si>
  <si>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</si>
  <si>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</si>
  <si>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</si>
  <si>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</si>
  <si>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</si>
  <si>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</si>
  <si>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</si>
  <si>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</si>
  <si>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</si>
  <si>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</si>
  <si>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</si>
  <si>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</si>
  <si>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</si>
  <si>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</si>
  <si>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</si>
  <si>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</si>
  <si>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</si>
  <si>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</si>
  <si>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</si>
  <si>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</si>
  <si>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</si>
  <si>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</si>
  <si>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</si>
  <si>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</si>
  <si>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</si>
  <si>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</si>
  <si>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</si>
  <si>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</si>
  <si>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</si>
  <si>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</si>
  <si>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</si>
  <si>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</si>
  <si>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</si>
  <si>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</si>
  <si>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</si>
  <si>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</si>
  <si>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</si>
  <si>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</si>
  <si>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</si>
  <si>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</si>
  <si>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</si>
  <si>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</si>
  <si>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</si>
  <si>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</si>
  <si>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</si>
  <si>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</si>
  <si>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</si>
  <si>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</si>
  <si>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</si>
  <si>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</si>
  <si>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</si>
  <si>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</si>
  <si>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</si>
  <si>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</si>
  <si>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</si>
  <si>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</si>
  <si>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</si>
  <si>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</si>
  <si>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</si>
  <si>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</si>
  <si>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</si>
  <si>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</si>
  <si>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</si>
  <si>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</si>
  <si>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</si>
  <si>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</si>
  <si>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</si>
  <si>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</si>
  <si>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</si>
  <si>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</si>
  <si>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</si>
  <si>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</si>
  <si>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</si>
  <si>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</si>
  <si>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</si>
  <si>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</si>
  <si>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</si>
  <si>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</si>
  <si>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</si>
  <si>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</si>
  <si>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</si>
  <si>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</si>
  <si>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</si>
  <si>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</si>
  <si>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</si>
  <si>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</si>
  <si>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</si>
  <si>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</si>
  <si>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</si>
  <si>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</si>
  <si>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</si>
  <si>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</si>
  <si>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</si>
  <si>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</si>
  <si>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</si>
  <si>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</si>
  <si>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</si>
  <si>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</si>
  <si>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</si>
  <si>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</si>
  <si>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</si>
  <si>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</si>
  <si>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</si>
  <si>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</si>
  <si>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</si>
  <si>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</si>
  <si>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</si>
  <si>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</si>
  <si>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</si>
  <si>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</si>
  <si>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</si>
  <si>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</si>
  <si>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</si>
  <si>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</si>
  <si>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</si>
  <si>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</si>
  <si>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</si>
  <si>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</si>
  <si>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</si>
  <si>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</si>
  <si>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</si>
  <si>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</si>
  <si>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</si>
  <si>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</si>
  <si>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</si>
  <si>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</si>
  <si>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</si>
  <si>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</si>
  <si>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</si>
  <si>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</si>
  <si>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</si>
  <si>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</si>
  <si>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</si>
  <si>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</si>
  <si>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</si>
  <si>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</si>
  <si>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</si>
  <si>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</si>
  <si>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</si>
  <si>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</si>
  <si>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</si>
  <si>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</si>
  <si>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</si>
  <si>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</si>
  <si>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</si>
  <si>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</si>
  <si>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</si>
  <si>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</si>
  <si>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</si>
  <si>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</si>
  <si>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</si>
  <si>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</si>
  <si>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</si>
  <si>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</si>
  <si>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</si>
  <si>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</si>
  <si>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</si>
  <si>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</si>
  <si>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</si>
  <si>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</si>
  <si>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</si>
  <si>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</si>
  <si>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</si>
  <si>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</si>
  <si>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</si>
  <si>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</si>
  <si>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</si>
  <si>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</si>
  <si>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</si>
  <si>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</si>
  <si>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</si>
  <si>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</si>
  <si>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</si>
  <si>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</si>
  <si>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</si>
  <si>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</si>
  <si>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</si>
  <si>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</si>
  <si>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</si>
  <si>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</si>
  <si>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</si>
  <si>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</si>
  <si>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</si>
  <si>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</si>
  <si>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</si>
  <si>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</si>
  <si>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</si>
  <si>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</si>
  <si>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</si>
  <si>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</si>
  <si>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</si>
  <si>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</si>
  <si>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</si>
  <si>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</si>
  <si>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</si>
  <si>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</si>
  <si>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</si>
  <si>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</si>
  <si>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</si>
  <si>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</si>
  <si>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</si>
  <si>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</si>
  <si>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</si>
  <si>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</si>
  <si>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</si>
  <si>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</si>
  <si>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</si>
  <si>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</si>
  <si>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</si>
  <si>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</si>
  <si>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</si>
  <si>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</si>
  <si>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</si>
  <si>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</si>
  <si>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</si>
  <si>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</si>
  <si>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</si>
  <si>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</si>
  <si>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</si>
  <si>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</si>
  <si>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</si>
  <si>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</si>
  <si>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</si>
  <si>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</si>
  <si>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</si>
  <si>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</si>
  <si>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</si>
  <si>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</si>
  <si>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</si>
  <si>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</si>
  <si>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</si>
  <si>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</si>
  <si>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</si>
  <si>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</si>
  <si>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</si>
  <si>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</si>
  <si>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</si>
  <si>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</si>
  <si>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</si>
  <si>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</si>
  <si>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</si>
  <si>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</si>
  <si>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</si>
  <si>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</si>
  <si>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</si>
  <si>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</si>
  <si>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</si>
  <si>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</si>
  <si>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</si>
  <si>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</si>
  <si>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</si>
  <si>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</si>
  <si>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</si>
  <si>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</si>
  <si>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</si>
  <si>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</si>
  <si>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</si>
  <si>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</si>
  <si>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</si>
  <si>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</si>
  <si>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</si>
  <si>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</si>
  <si>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</si>
  <si>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</si>
  <si>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</si>
  <si>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</si>
  <si>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</si>
  <si>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</si>
  <si>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</si>
  <si>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</si>
  <si>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</si>
  <si>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</si>
  <si>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</si>
  <si>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</si>
  <si>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</si>
  <si>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</si>
  <si>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</si>
  <si>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</si>
  <si>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</si>
  <si>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</si>
  <si>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</si>
  <si>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</si>
  <si>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</si>
  <si>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</si>
  <si>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</si>
  <si>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</si>
  <si>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</si>
  <si>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</si>
  <si>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</si>
  <si>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</si>
  <si>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</si>
  <si>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</si>
  <si>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</si>
  <si>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</si>
  <si>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</si>
  <si>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</si>
  <si>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</si>
  <si>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</si>
  <si>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</si>
  <si>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</si>
  <si>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</si>
  <si>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</si>
  <si>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</si>
  <si>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</si>
  <si>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</si>
  <si>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</si>
  <si>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</si>
  <si>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</si>
  <si>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</si>
  <si>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</si>
  <si>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</si>
  <si>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</si>
  <si>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</si>
  <si>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</si>
  <si>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</si>
  <si>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</si>
  <si>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</si>
  <si>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</si>
  <si>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</si>
  <si>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</si>
  <si>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</si>
  <si>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</si>
  <si>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</si>
  <si>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</si>
  <si>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</si>
  <si>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</si>
  <si>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</si>
  <si>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</si>
  <si>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</si>
  <si>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</si>
  <si>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</si>
  <si>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</si>
  <si>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</si>
  <si>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</si>
  <si>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</si>
  <si>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</si>
  <si>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</si>
  <si>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</si>
  <si>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</si>
  <si>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</si>
  <si>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</si>
  <si>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</si>
  <si>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</si>
  <si>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</si>
  <si>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</si>
  <si>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</si>
  <si>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</si>
  <si>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</si>
  <si>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</si>
  <si>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</si>
  <si>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</si>
  <si>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</si>
  <si>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</si>
  <si>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</si>
  <si>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</si>
  <si>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</si>
  <si>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</si>
  <si>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</si>
  <si>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</si>
  <si>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</si>
  <si>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</si>
  <si>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</si>
  <si>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</si>
  <si>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</si>
  <si>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</si>
  <si>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</si>
  <si>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</si>
  <si>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</si>
  <si>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</si>
  <si>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</si>
  <si>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</si>
  <si>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</si>
  <si>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</si>
  <si>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</si>
  <si>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</si>
  <si>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</si>
  <si>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</si>
  <si>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</si>
  <si>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</si>
  <si>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</si>
  <si>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</si>
  <si>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</si>
  <si>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</si>
  <si>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</si>
  <si>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</si>
  <si>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</si>
  <si>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</si>
  <si>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</si>
  <si>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</si>
  <si>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</si>
  <si>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</si>
  <si>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</si>
  <si>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</si>
  <si>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</si>
  <si>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</si>
  <si>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</si>
  <si>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</si>
  <si>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</si>
  <si>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</si>
  <si>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</si>
  <si>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</si>
  <si>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</si>
  <si>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</si>
  <si>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</si>
  <si>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</si>
  <si>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</si>
  <si>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</si>
  <si>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</si>
  <si>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</si>
  <si>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</si>
  <si>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</si>
  <si>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</si>
  <si>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</si>
  <si>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</si>
  <si>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</si>
  <si>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</si>
  <si>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</si>
  <si>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</si>
  <si>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</si>
  <si>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</si>
  <si>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</si>
  <si>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</si>
  <si>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</si>
  <si>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</si>
  <si>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</si>
  <si>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</si>
  <si>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</si>
  <si>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</si>
  <si>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</si>
  <si>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</si>
  <si>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</si>
  <si>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</si>
  <si>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</si>
  <si>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</si>
  <si>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</si>
  <si>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</si>
  <si>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</si>
  <si>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</si>
  <si>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</si>
  <si>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</si>
  <si>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</si>
  <si>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</si>
  <si>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</si>
  <si>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</si>
  <si>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</si>
  <si>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</si>
  <si>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</si>
  <si>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</si>
  <si>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</si>
  <si>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</si>
  <si>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</si>
  <si>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</si>
  <si>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</si>
  <si>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</si>
  <si>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</si>
  <si>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</si>
  <si>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</si>
  <si>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</si>
  <si>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</si>
  <si>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</si>
  <si>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</si>
  <si>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</si>
  <si>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</si>
  <si>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</si>
  <si>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</si>
  <si>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</si>
  <si>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</si>
  <si>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</si>
  <si>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</si>
  <si>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</si>
  <si>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</si>
  <si>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</si>
  <si>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</si>
  <si>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</si>
  <si>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</si>
  <si>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</si>
  <si>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</si>
  <si>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</si>
  <si>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</si>
  <si>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</si>
  <si>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</si>
  <si>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</si>
  <si>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</si>
  <si>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</si>
  <si>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</si>
  <si>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</si>
  <si>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</si>
  <si>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</si>
  <si>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</si>
  <si>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</si>
  <si>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</si>
  <si>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</si>
  <si>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</si>
  <si>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</si>
  <si>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</si>
  <si>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</si>
  <si>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</si>
  <si>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</si>
  <si>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</si>
  <si>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</si>
  <si>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</si>
  <si>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</si>
  <si>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</si>
  <si>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</si>
  <si>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</si>
  <si>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</si>
  <si>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</si>
  <si>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</si>
  <si>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</si>
  <si>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</si>
  <si>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</si>
  <si>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</si>
  <si>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</si>
  <si>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</si>
  <si>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</si>
  <si>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</si>
  <si>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</si>
  <si>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</si>
  <si>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</si>
  <si>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</si>
  <si>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</si>
  <si>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</si>
  <si>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</si>
  <si>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</si>
  <si>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</si>
  <si>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</si>
  <si>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</si>
  <si>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</si>
  <si>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</si>
  <si>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</si>
  <si>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</si>
  <si>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</si>
  <si>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</si>
  <si>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</si>
  <si>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</si>
  <si>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</si>
  <si>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</si>
  <si>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</si>
  <si>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</si>
  <si>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</si>
  <si>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</si>
  <si>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</si>
  <si>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</si>
  <si>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</si>
  <si>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</si>
  <si>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</si>
  <si>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</si>
  <si>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</si>
  <si>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</si>
  <si>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</si>
  <si>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</si>
  <si>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</si>
  <si>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</si>
  <si>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</si>
  <si>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</si>
  <si>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</si>
  <si>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</si>
  <si>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</si>
  <si>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</si>
  <si>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</si>
  <si>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</si>
  <si>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</si>
  <si>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</si>
  <si>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</si>
  <si>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</si>
  <si>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</si>
  <si>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</si>
  <si>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</si>
  <si>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</si>
  <si>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</si>
  <si>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</si>
  <si>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</si>
  <si>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</si>
  <si>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</si>
  <si>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</si>
  <si>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</si>
  <si>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</si>
  <si>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</si>
  <si>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</si>
  <si>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</si>
  <si>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</si>
  <si>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</si>
  <si>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</si>
  <si>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</si>
  <si>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</si>
  <si>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</si>
  <si>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</si>
  <si>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</si>
  <si>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</si>
  <si>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</si>
  <si>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</si>
  <si>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</si>
  <si>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</si>
  <si>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</si>
  <si>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</si>
  <si>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</si>
  <si>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</si>
  <si>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</si>
  <si>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</si>
  <si>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</si>
  <si>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</si>
  <si>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</si>
  <si>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</si>
  <si>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</si>
  <si>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</si>
  <si>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</si>
  <si>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</si>
  <si>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</si>
  <si>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</si>
  <si>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</si>
  <si>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</si>
  <si>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</si>
  <si>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</si>
  <si>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</si>
  <si>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</si>
  <si>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</si>
  <si>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</si>
  <si>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</si>
  <si>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</si>
  <si>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</si>
  <si>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</si>
  <si>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</si>
  <si>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</si>
  <si>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</si>
  <si>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</si>
  <si>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</si>
  <si>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</si>
  <si>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</si>
  <si>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</si>
  <si>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</si>
  <si>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</si>
  <si>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</si>
  <si>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</si>
  <si>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</si>
  <si>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</si>
  <si>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</si>
  <si>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</si>
  <si>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</si>
  <si>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</si>
  <si>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</si>
  <si>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</si>
  <si>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</si>
  <si>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</si>
  <si>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</si>
  <si>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</si>
  <si>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</si>
  <si>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</si>
  <si>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</si>
  <si>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</si>
  <si>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</si>
  <si>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</si>
  <si>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</si>
  <si>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</si>
  <si>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</si>
  <si>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</si>
  <si>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</si>
  <si>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</si>
  <si>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</si>
  <si>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</si>
  <si>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</si>
  <si>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</si>
  <si>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</si>
  <si>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</si>
  <si>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</si>
  <si>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</si>
  <si>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</si>
  <si>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</si>
  <si>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</si>
  <si>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</si>
  <si>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</si>
  <si>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</si>
  <si>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</si>
  <si>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</si>
  <si>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</si>
  <si>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</si>
  <si>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</si>
  <si>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</si>
  <si>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</si>
  <si>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</si>
  <si>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</si>
  <si>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</si>
  <si>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</si>
  <si>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</si>
  <si>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</si>
  <si>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</si>
  <si>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</si>
  <si>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</si>
  <si>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</si>
  <si>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</si>
  <si>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</si>
  <si>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</si>
  <si>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</si>
  <si>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</si>
  <si>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</si>
  <si>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</si>
  <si>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</si>
  <si>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</si>
  <si>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</si>
  <si>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</si>
  <si>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</si>
  <si>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</si>
  <si>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</si>
  <si>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</si>
  <si>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</si>
  <si>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</si>
  <si>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</si>
  <si>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</si>
  <si>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</si>
  <si>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</si>
  <si>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</si>
  <si>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</si>
  <si>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</si>
  <si>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</si>
  <si>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</si>
  <si>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</si>
  <si>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</si>
  <si>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</si>
  <si>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</si>
  <si>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</si>
  <si>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</si>
  <si>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</si>
  <si>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</si>
  <si>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</si>
  <si>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</si>
  <si>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</si>
  <si>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</si>
  <si>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</si>
  <si>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</si>
  <si>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</si>
  <si>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</si>
  <si>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</si>
  <si>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</si>
  <si>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</si>
  <si>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</si>
  <si>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</si>
  <si>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</si>
  <si>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</si>
  <si>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</si>
  <si>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</si>
  <si>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</si>
  <si>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</si>
  <si>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</si>
  <si>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</si>
  <si>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</si>
  <si>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</si>
  <si>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</si>
  <si>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</si>
  <si>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</si>
  <si>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</si>
  <si>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</si>
  <si>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</si>
  <si>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</si>
  <si>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</si>
  <si>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</si>
  <si>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</si>
  <si>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</si>
  <si>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</si>
  <si>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</si>
  <si>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</si>
  <si>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</si>
  <si>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</si>
  <si>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</si>
  <si>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</si>
  <si>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</si>
  <si>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</si>
  <si>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</si>
  <si>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</si>
  <si>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</si>
  <si>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</si>
  <si>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</si>
  <si>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</si>
  <si>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</si>
  <si>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</si>
  <si>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</si>
  <si>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</si>
  <si>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</si>
  <si>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</si>
  <si>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</si>
  <si>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</si>
  <si>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</si>
  <si>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</si>
  <si>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</si>
  <si>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</si>
  <si>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</si>
  <si>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</si>
  <si>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</si>
  <si>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</si>
  <si>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</si>
  <si>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</si>
  <si>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</si>
  <si>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</si>
  <si>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</si>
  <si>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</si>
  <si>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</si>
  <si>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</si>
  <si>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</si>
  <si>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</si>
  <si>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</si>
  <si>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</si>
  <si>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</si>
  <si>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</si>
  <si>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</si>
  <si>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</si>
  <si>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</si>
  <si>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</si>
  <si>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</si>
  <si>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</si>
  <si>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</si>
  <si>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</si>
  <si>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</si>
  <si>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</si>
  <si>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</si>
  <si>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</si>
  <si>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</si>
  <si>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</si>
  <si>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</si>
  <si>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</si>
  <si>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</si>
  <si>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</si>
  <si>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</si>
  <si>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</si>
  <si>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</si>
  <si>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</si>
  <si>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</si>
  <si>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</si>
  <si>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</si>
  <si>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</si>
  <si>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</si>
  <si>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</si>
  <si>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</si>
  <si>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</si>
  <si>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</si>
  <si>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</si>
  <si>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</si>
  <si>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</si>
  <si>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</si>
  <si>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</si>
  <si>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</si>
  <si>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</si>
  <si>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</si>
  <si>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</si>
  <si>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</si>
  <si>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</si>
  <si>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</si>
  <si>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</si>
  <si>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</si>
  <si>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</si>
  <si>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</si>
  <si>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</si>
  <si>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</si>
  <si>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</si>
  <si>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</si>
  <si>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</si>
  <si>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</si>
  <si>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</si>
  <si>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</si>
  <si>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</si>
  <si>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</si>
  <si>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</si>
  <si>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</si>
  <si>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</si>
  <si>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</si>
  <si>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</si>
  <si>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</si>
  <si>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</si>
  <si>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</si>
  <si>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</si>
  <si>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</si>
  <si>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</si>
  <si>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</si>
  <si>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</si>
  <si>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</si>
  <si>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</si>
  <si>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</si>
  <si>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</si>
  <si>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</si>
  <si>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</si>
  <si>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</si>
  <si>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</si>
  <si>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</si>
  <si>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</si>
  <si>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</si>
  <si>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</si>
  <si>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</si>
  <si>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</si>
  <si>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</si>
  <si>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</si>
  <si>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</si>
  <si>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</si>
  <si>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</si>
  <si>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</si>
  <si>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</si>
  <si>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</si>
  <si>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</si>
  <si>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</si>
  <si>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</si>
  <si>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</si>
  <si>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</si>
  <si>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</si>
  <si>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</si>
  <si>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</si>
  <si>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</si>
  <si>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</si>
  <si>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</si>
  <si>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</si>
  <si>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</si>
  <si>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</si>
  <si>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</si>
  <si>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</si>
  <si>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</si>
  <si>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</si>
  <si>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</si>
  <si>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</si>
  <si>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</si>
  <si>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</si>
  <si>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</si>
  <si>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</si>
  <si>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</si>
  <si>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</si>
  <si>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</si>
  <si>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</si>
  <si>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</si>
  <si>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</si>
  <si>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</si>
  <si>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</si>
  <si>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</si>
  <si>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</si>
  <si>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</si>
  <si>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</si>
  <si>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</si>
  <si>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</si>
  <si>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</si>
  <si>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</si>
  <si>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</si>
  <si>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</si>
  <si>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</si>
  <si>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</si>
  <si>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</si>
  <si>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</si>
  <si>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</si>
  <si>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</si>
  <si>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</si>
  <si>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</si>
  <si>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</si>
  <si>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</si>
  <si>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</si>
  <si>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</si>
  <si>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</si>
  <si>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</si>
  <si>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</si>
  <si>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</si>
  <si>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</si>
  <si>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</si>
  <si>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</si>
  <si>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</si>
  <si>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</si>
  <si>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</si>
  <si>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</si>
  <si>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</si>
  <si>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</si>
  <si>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</si>
  <si>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</si>
  <si>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</si>
  <si>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</si>
  <si>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</si>
  <si>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</si>
  <si>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</si>
  <si>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</si>
  <si>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</si>
  <si>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</si>
  <si>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</si>
  <si>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</si>
  <si>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</si>
  <si>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</si>
  <si>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</si>
  <si>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</si>
  <si>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</si>
  <si>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</si>
  <si>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</si>
  <si>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</si>
  <si>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</si>
  <si>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</si>
  <si>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</si>
  <si>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</si>
  <si>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</si>
  <si>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</si>
  <si>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</si>
  <si>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</si>
  <si>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</si>
  <si>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</si>
  <si>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</si>
  <si>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</si>
  <si>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</si>
  <si>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</si>
  <si>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</si>
  <si>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</si>
  <si>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</si>
  <si>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</si>
  <si>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</si>
  <si>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</si>
  <si>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</si>
  <si>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</si>
  <si>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</si>
  <si>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</si>
  <si>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</si>
  <si>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</si>
  <si>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</si>
  <si>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</si>
  <si>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</si>
  <si>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</si>
  <si>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</si>
  <si>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</si>
  <si>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</si>
  <si>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</si>
  <si>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</si>
  <si>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</si>
  <si>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</si>
  <si>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</si>
  <si>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</si>
  <si>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</si>
  <si>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</si>
  <si>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</si>
  <si>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</si>
  <si>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</si>
  <si>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</si>
  <si>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</si>
  <si>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</si>
  <si>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</si>
  <si>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</si>
  <si>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</si>
  <si>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</si>
  <si>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</si>
  <si>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</si>
  <si>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</si>
  <si>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</si>
  <si>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</si>
  <si>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</si>
  <si>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</si>
  <si>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</si>
  <si>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</si>
  <si>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</si>
  <si>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</si>
  <si>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</si>
  <si>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</si>
  <si>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</si>
  <si>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</si>
  <si>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</si>
  <si>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</si>
  <si>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</si>
  <si>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</si>
  <si>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</si>
  <si>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</si>
  <si>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</si>
  <si>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</si>
  <si>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</si>
  <si>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</si>
  <si>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</si>
  <si>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</si>
  <si>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</si>
  <si>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</si>
  <si>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</si>
  <si>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</si>
  <si>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</si>
  <si>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</si>
  <si>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</si>
  <si>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</si>
  <si>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</si>
  <si>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</si>
  <si>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</si>
  <si>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</si>
  <si>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</si>
  <si>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</si>
  <si>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</si>
  <si>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</si>
  <si>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</si>
  <si>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</si>
  <si>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</si>
  <si>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</si>
  <si>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</si>
  <si>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</si>
  <si>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</si>
  <si>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</si>
  <si>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</si>
  <si>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</si>
  <si>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</si>
  <si>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</si>
  <si>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</si>
  <si>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</si>
  <si>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</si>
  <si>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</si>
  <si>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</si>
  <si>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</si>
  <si>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</si>
  <si>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</si>
  <si>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</si>
  <si>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</si>
  <si>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</si>
  <si>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</si>
  <si>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</si>
  <si>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</si>
  <si>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</si>
  <si>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</si>
  <si>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</si>
  <si>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</si>
  <si>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</si>
  <si>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</si>
  <si>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</si>
  <si>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</si>
  <si>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</si>
  <si>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</si>
  <si>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</si>
  <si>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</si>
  <si>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</si>
  <si>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</si>
  <si>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</si>
  <si>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</si>
  <si>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</si>
  <si>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</si>
  <si>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</si>
  <si>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</si>
  <si>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</si>
  <si>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</si>
  <si>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</si>
  <si>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</si>
  <si>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</si>
  <si>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</si>
  <si>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</si>
  <si>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</si>
  <si>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</si>
  <si>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</si>
  <si>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</si>
  <si>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</si>
  <si>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</si>
  <si>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</si>
  <si>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</si>
  <si>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</si>
  <si>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</si>
  <si>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</si>
  <si>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</si>
  <si>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</si>
  <si>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</si>
  <si>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</si>
  <si>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</si>
  <si>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</si>
  <si>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</si>
  <si>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</si>
  <si>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</si>
  <si>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</si>
  <si>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</si>
  <si>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</si>
  <si>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</si>
  <si>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</si>
  <si>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</si>
  <si>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</si>
  <si>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</si>
  <si>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</si>
  <si>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</si>
  <si>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</si>
  <si>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</si>
  <si>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</si>
  <si>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</si>
  <si>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</si>
  <si>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</si>
  <si>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</si>
  <si>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</si>
  <si>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</si>
  <si>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</si>
  <si>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</si>
  <si>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</si>
  <si>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</si>
  <si>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</si>
  <si>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</si>
  <si>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</si>
  <si>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</si>
  <si>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</si>
  <si>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</si>
  <si>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</si>
  <si>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</si>
  <si>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</si>
  <si>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</si>
  <si>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</si>
  <si>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</si>
  <si>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</si>
  <si>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</si>
  <si>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</si>
  <si>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</si>
  <si>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</si>
  <si>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</si>
  <si>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</si>
  <si>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</si>
  <si>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</si>
  <si>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</si>
  <si>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</si>
  <si>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</si>
  <si>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</si>
  <si>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</si>
  <si>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</si>
  <si>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</si>
  <si>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</si>
  <si>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</si>
  <si>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</si>
  <si>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</si>
  <si>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</si>
  <si>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</si>
  <si>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</si>
  <si>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</si>
  <si>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</si>
  <si>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</si>
  <si>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</si>
  <si>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</si>
  <si>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</si>
  <si>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</si>
  <si>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</si>
  <si>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</si>
  <si>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</si>
  <si>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</si>
  <si>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</si>
  <si>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</si>
  <si>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</si>
  <si>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</si>
  <si>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</si>
  <si>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</si>
  <si>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</si>
  <si>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</si>
  <si>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</si>
  <si>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</si>
  <si>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</si>
  <si>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</si>
  <si>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</si>
  <si>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</si>
  <si>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</si>
  <si>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</si>
  <si>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</si>
  <si>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</si>
  <si>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</si>
  <si>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</si>
  <si>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</si>
  <si>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</si>
  <si>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</si>
  <si>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</si>
  <si>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</si>
  <si>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</si>
  <si>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</si>
  <si>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</si>
  <si>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</si>
  <si>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</si>
  <si>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</si>
  <si>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</si>
  <si>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</si>
  <si>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</si>
  <si>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</si>
  <si>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</si>
  <si>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</si>
  <si>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</si>
  <si>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</si>
  <si>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</si>
  <si>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</si>
  <si>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</si>
  <si>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</si>
  <si>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</si>
  <si>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</si>
  <si>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</si>
  <si>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</si>
  <si>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</si>
  <si>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</si>
  <si>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</si>
  <si>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</si>
  <si>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</si>
  <si>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</si>
  <si>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</si>
  <si>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</si>
  <si>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</si>
  <si>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</si>
  <si>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</si>
  <si>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</si>
  <si>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</si>
  <si>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</si>
  <si>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</si>
  <si>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</si>
  <si>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</si>
  <si>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</si>
  <si>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</si>
  <si>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</si>
  <si>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</si>
  <si>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</si>
  <si>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</si>
  <si>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</si>
  <si>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</si>
  <si>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</si>
  <si>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</si>
  <si>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</si>
  <si>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</si>
  <si>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</si>
  <si>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</si>
  <si>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</si>
  <si>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</si>
  <si>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</si>
  <si>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</si>
  <si>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</si>
  <si>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</si>
  <si>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</si>
  <si>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</si>
  <si>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</si>
  <si>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</si>
  <si>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</si>
  <si>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</si>
  <si>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</si>
  <si>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</si>
  <si>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</si>
  <si>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</si>
  <si>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</si>
  <si>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</si>
  <si>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</si>
  <si>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</si>
  <si>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</si>
  <si>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</si>
  <si>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</si>
  <si>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</si>
  <si>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</si>
  <si>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</si>
  <si>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</si>
  <si>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</si>
  <si>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</si>
  <si>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</si>
  <si>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</si>
  <si>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</si>
  <si>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</si>
  <si>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</si>
  <si>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</si>
  <si>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</si>
  <si>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</si>
  <si>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</si>
  <si>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</si>
  <si>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</si>
  <si>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</si>
  <si>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</si>
  <si>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</si>
  <si>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</si>
  <si>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</si>
  <si>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</si>
  <si>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</si>
  <si>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</si>
  <si>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</si>
  <si>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</si>
  <si>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</si>
  <si>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</si>
  <si>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</si>
  <si>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</si>
  <si>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</si>
  <si>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</si>
  <si>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</si>
  <si>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</si>
  <si>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</si>
  <si>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</si>
  <si>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</si>
  <si>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</si>
  <si>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</si>
  <si>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</si>
  <si>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</si>
  <si>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</si>
  <si>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</si>
  <si>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</si>
  <si>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</si>
  <si>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</si>
  <si>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</si>
  <si>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</si>
  <si>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</si>
  <si>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</si>
  <si>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</si>
  <si>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</si>
  <si>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</si>
  <si>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</si>
  <si>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</si>
  <si>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</si>
  <si>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</si>
  <si>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</si>
  <si>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</si>
  <si>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</si>
  <si>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</si>
  <si>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</si>
  <si>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</si>
  <si>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</si>
  <si>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</si>
  <si>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</si>
  <si>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</si>
  <si>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</si>
  <si>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</si>
  <si>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</si>
  <si>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</si>
  <si>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</si>
  <si>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</si>
  <si>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</si>
  <si>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</si>
  <si>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</si>
  <si>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</si>
  <si>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</si>
  <si>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</si>
  <si>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</si>
  <si>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</si>
  <si>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</si>
  <si>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</si>
  <si>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</si>
  <si>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</si>
  <si>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</si>
  <si>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</si>
  <si>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</si>
  <si>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</si>
  <si>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</si>
  <si>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</si>
  <si>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</si>
  <si>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</si>
  <si>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</si>
  <si>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</si>
  <si>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</si>
  <si>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</si>
  <si>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</si>
  <si>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</si>
  <si>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</si>
  <si>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</si>
  <si>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</si>
  <si>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</si>
  <si>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</si>
  <si>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</si>
  <si>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</si>
  <si>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</si>
  <si>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</si>
  <si>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</si>
  <si>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</si>
  <si>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</si>
  <si>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</si>
  <si>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</si>
  <si>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</si>
  <si>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Chester City &amp; the Garden Quarter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</si>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</sst>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5B39BB7B-5A1A-4E84-9E62-020674541598}"/>
    <cellStyle name="Bad 2" xfId="7" xr:uid="{28C9471C-AA2F-453E-A95F-2CEB50CB1A20}"/>
    <cellStyle name="Calculation 2" xfId="10" xr:uid="{64BDF34B-2141-4D37-B4F8-F6393883DCBD}"/>
    <cellStyle name="Normal" xfId="0" builtinId="0"/>
    <cellStyle name="Normal 10" xfId="8" xr:uid="{1374BFE7-FEC9-4F10-9553-1528FEA4FC1B}"/>
    <cellStyle name="Normal 2" xfId="1" xr:uid="{B8C29326-D897-4A91-85CC-A6759D92BC56}"/>
    <cellStyle name="Normal 2 2" xfId="2" xr:uid="{22DF7A57-1C9D-4F2F-A9BE-24FFD33B8867}"/>
    <cellStyle name="Normal 2 3" xfId="11" xr:uid="{B6F61CF3-D15C-4B0B-8AB7-3F55683D887B}"/>
    <cellStyle name="Normal 6" xfId="6" xr:uid="{90DC2DC5-5B5B-40F3-8D40-441903EF9BE9}"/>
    <cellStyle name="Normal 7" xfId="4" xr:uid="{DC78D7D0-F562-4D21-831E-61483A7AE4F1}"/>
    <cellStyle name="Percent 2" xfId="3" xr:uid="{EADEC6B9-2110-44F3-96C6-3892C4A7DA2E}"/>
    <cellStyle name="Percent 3" xfId="5" xr:uid="{E2F7D6EC-8956-4CD9-B8EC-873148BF7A01}"/>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DAA-45C0-B2EF-CD76FF781CD0}"/>
              </c:ext>
            </c:extLst>
          </c:dPt>
          <c:dPt>
            <c:idx val="1"/>
            <c:bubble3D val="0"/>
            <c:spPr>
              <a:solidFill>
                <a:srgbClr val="F7EBD9"/>
              </a:solidFill>
            </c:spPr>
            <c:extLst>
              <c:ext xmlns:c16="http://schemas.microsoft.com/office/drawing/2014/chart" uri="{C3380CC4-5D6E-409C-BE32-E72D297353CC}">
                <c16:uniqueId val="{00000003-1DAA-45C0-B2EF-CD76FF781CD0}"/>
              </c:ext>
            </c:extLst>
          </c:dPt>
          <c:val>
            <c:numRef>
              <c:f>'Data - Overview'!$D$89:$D$90</c:f>
              <c:numCache>
                <c:formatCode>0%</c:formatCode>
                <c:ptCount val="2"/>
                <c:pt idx="0">
                  <c:v>0.30676903553299495</c:v>
                </c:pt>
                <c:pt idx="1">
                  <c:v>0.69323096446700505</c:v>
                </c:pt>
              </c:numCache>
            </c:numRef>
          </c:val>
          <c:extLst>
            <c:ext xmlns:c16="http://schemas.microsoft.com/office/drawing/2014/chart" uri="{C3380CC4-5D6E-409C-BE32-E72D297353CC}">
              <c16:uniqueId val="{00000004-1DAA-45C0-B2EF-CD76FF781CD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0AF-4759-BD36-CC134C49AEA6}"/>
              </c:ext>
            </c:extLst>
          </c:dPt>
          <c:dPt>
            <c:idx val="1"/>
            <c:bubble3D val="0"/>
            <c:spPr>
              <a:solidFill>
                <a:srgbClr val="6C6F71"/>
              </a:solidFill>
            </c:spPr>
            <c:extLst>
              <c:ext xmlns:c16="http://schemas.microsoft.com/office/drawing/2014/chart" uri="{C3380CC4-5D6E-409C-BE32-E72D297353CC}">
                <c16:uniqueId val="{00000003-20AF-4759-BD36-CC134C49AEA6}"/>
              </c:ext>
            </c:extLst>
          </c:dPt>
          <c:dPt>
            <c:idx val="2"/>
            <c:bubble3D val="0"/>
            <c:spPr>
              <a:solidFill>
                <a:srgbClr val="7A19C1"/>
              </a:solidFill>
            </c:spPr>
            <c:extLst>
              <c:ext xmlns:c16="http://schemas.microsoft.com/office/drawing/2014/chart" uri="{C3380CC4-5D6E-409C-BE32-E72D297353CC}">
                <c16:uniqueId val="{00000005-20AF-4759-BD36-CC134C49AEA6}"/>
              </c:ext>
            </c:extLst>
          </c:dPt>
          <c:dPt>
            <c:idx val="3"/>
            <c:bubble3D val="0"/>
            <c:spPr>
              <a:solidFill>
                <a:srgbClr val="8CC119"/>
              </a:solidFill>
            </c:spPr>
            <c:extLst>
              <c:ext xmlns:c16="http://schemas.microsoft.com/office/drawing/2014/chart" uri="{C3380CC4-5D6E-409C-BE32-E72D297353CC}">
                <c16:uniqueId val="{00000007-20AF-4759-BD36-CC134C49AEA6}"/>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0AF-4759-BD36-CC134C49AEA6}"/>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0AF-4759-BD36-CC134C49AEA6}"/>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0AF-4759-BD36-CC134C49AEA6}"/>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0AF-4759-BD36-CC134C49AEA6}"/>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20AF-4759-BD36-CC134C49AEA6}"/>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100</c:v>
                </c:pt>
                <c:pt idx="1">
                  <c:v>1 
Index: 106</c:v>
                </c:pt>
                <c:pt idx="2">
                  <c:v>2 
Index: 97</c:v>
                </c:pt>
                <c:pt idx="3">
                  <c:v>3+ 
Index: 98</c:v>
                </c:pt>
              </c:strCache>
            </c:strRef>
          </c:cat>
          <c:val>
            <c:numRef>
              <c:f>'Data - Overview'!$D$128:$D$131</c:f>
              <c:numCache>
                <c:formatCode>0%</c:formatCode>
                <c:ptCount val="4"/>
                <c:pt idx="0">
                  <c:v>0.72516497461928908</c:v>
                </c:pt>
                <c:pt idx="1">
                  <c:v>0.13287563451776649</c:v>
                </c:pt>
                <c:pt idx="2">
                  <c:v>0.10277664974619287</c:v>
                </c:pt>
                <c:pt idx="3">
                  <c:v>3.9149746192893402E-2</c:v>
                </c:pt>
              </c:numCache>
            </c:numRef>
          </c:val>
          <c:extLst>
            <c:ext xmlns:c16="http://schemas.microsoft.com/office/drawing/2014/chart" uri="{C3380CC4-5D6E-409C-BE32-E72D297353CC}">
              <c16:uniqueId val="{00000009-20AF-4759-BD36-CC134C49AEA6}"/>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A6E-449B-A456-7501C50AF213}"/>
              </c:ext>
            </c:extLst>
          </c:dPt>
          <c:dPt>
            <c:idx val="1"/>
            <c:bubble3D val="0"/>
            <c:spPr>
              <a:solidFill>
                <a:srgbClr val="6C6F71"/>
              </a:solidFill>
            </c:spPr>
            <c:extLst>
              <c:ext xmlns:c16="http://schemas.microsoft.com/office/drawing/2014/chart" uri="{C3380CC4-5D6E-409C-BE32-E72D297353CC}">
                <c16:uniqueId val="{00000003-2A6E-449B-A456-7501C50AF213}"/>
              </c:ext>
            </c:extLst>
          </c:dPt>
          <c:dPt>
            <c:idx val="2"/>
            <c:bubble3D val="0"/>
            <c:spPr>
              <a:solidFill>
                <a:srgbClr val="7A19C1"/>
              </a:solidFill>
            </c:spPr>
            <c:extLst>
              <c:ext xmlns:c16="http://schemas.microsoft.com/office/drawing/2014/chart" uri="{C3380CC4-5D6E-409C-BE32-E72D297353CC}">
                <c16:uniqueId val="{00000005-2A6E-449B-A456-7501C50AF213}"/>
              </c:ext>
            </c:extLst>
          </c:dPt>
          <c:dPt>
            <c:idx val="3"/>
            <c:bubble3D val="0"/>
            <c:spPr>
              <a:solidFill>
                <a:srgbClr val="8CC119"/>
              </a:solidFill>
            </c:spPr>
            <c:extLst>
              <c:ext xmlns:c16="http://schemas.microsoft.com/office/drawing/2014/chart" uri="{C3380CC4-5D6E-409C-BE32-E72D297353CC}">
                <c16:uniqueId val="{00000007-2A6E-449B-A456-7501C50AF213}"/>
              </c:ext>
            </c:extLst>
          </c:dPt>
          <c:dPt>
            <c:idx val="4"/>
            <c:bubble3D val="0"/>
            <c:spPr>
              <a:solidFill>
                <a:srgbClr val="EBC61C"/>
              </a:solidFill>
            </c:spPr>
            <c:extLst>
              <c:ext xmlns:c16="http://schemas.microsoft.com/office/drawing/2014/chart" uri="{C3380CC4-5D6E-409C-BE32-E72D297353CC}">
                <c16:uniqueId val="{00000009-2A6E-449B-A456-7501C50AF213}"/>
              </c:ext>
            </c:extLst>
          </c:dPt>
          <c:dPt>
            <c:idx val="5"/>
            <c:bubble3D val="0"/>
            <c:spPr>
              <a:solidFill>
                <a:srgbClr val="1964C1"/>
              </a:solidFill>
            </c:spPr>
            <c:extLst>
              <c:ext xmlns:c16="http://schemas.microsoft.com/office/drawing/2014/chart" uri="{C3380CC4-5D6E-409C-BE32-E72D297353CC}">
                <c16:uniqueId val="{0000000B-2A6E-449B-A456-7501C50AF213}"/>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A6E-449B-A456-7501C50AF213}"/>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A6E-449B-A456-7501C50AF213}"/>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A6E-449B-A456-7501C50AF213}"/>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A6E-449B-A456-7501C50AF213}"/>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2A6E-449B-A456-7501C50AF213}"/>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2A6E-449B-A456-7501C50AF213}"/>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108</c:v>
                </c:pt>
                <c:pt idx="1">
                  <c:v>20k - 40k 
Index: 102</c:v>
                </c:pt>
                <c:pt idx="2">
                  <c:v>40k - 60k 
Index: 102</c:v>
                </c:pt>
                <c:pt idx="3">
                  <c:v>60k - 80k 
Index: 95</c:v>
                </c:pt>
                <c:pt idx="4">
                  <c:v>80k - 100k 
Index: 87</c:v>
                </c:pt>
                <c:pt idx="5">
                  <c:v>100k+ 
Index: 94</c:v>
                </c:pt>
              </c:strCache>
            </c:strRef>
          </c:cat>
          <c:val>
            <c:numRef>
              <c:f>'Data - Overview'!$D$146:$D$151</c:f>
              <c:numCache>
                <c:formatCode>0%</c:formatCode>
                <c:ptCount val="6"/>
                <c:pt idx="0">
                  <c:v>0.1821649746192894</c:v>
                </c:pt>
                <c:pt idx="1">
                  <c:v>0.31989086294416241</c:v>
                </c:pt>
                <c:pt idx="2">
                  <c:v>0.21492893401015226</c:v>
                </c:pt>
                <c:pt idx="3">
                  <c:v>0.13231979695431473</c:v>
                </c:pt>
                <c:pt idx="4">
                  <c:v>6.3604060913705587E-2</c:v>
                </c:pt>
                <c:pt idx="5">
                  <c:v>8.6954314720812179E-2</c:v>
                </c:pt>
              </c:numCache>
            </c:numRef>
          </c:val>
          <c:extLst>
            <c:ext xmlns:c16="http://schemas.microsoft.com/office/drawing/2014/chart" uri="{C3380CC4-5D6E-409C-BE32-E72D297353CC}">
              <c16:uniqueId val="{0000000C-2A6E-449B-A456-7501C50AF213}"/>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5.7104060913705589E-2</c:v>
                </c:pt>
                <c:pt idx="1">
                  <c:v>0.13842385786802028</c:v>
                </c:pt>
                <c:pt idx="2">
                  <c:v>0.12069035532994922</c:v>
                </c:pt>
                <c:pt idx="3">
                  <c:v>0.17684771573604063</c:v>
                </c:pt>
                <c:pt idx="4">
                  <c:v>0.19897208121827406</c:v>
                </c:pt>
                <c:pt idx="5">
                  <c:v>0.16635025380710658</c:v>
                </c:pt>
                <c:pt idx="6">
                  <c:v>7.6403553299492388E-2</c:v>
                </c:pt>
                <c:pt idx="7">
                  <c:v>6.515736040609138E-2</c:v>
                </c:pt>
              </c:numCache>
            </c:numRef>
          </c:val>
          <c:extLst>
            <c:ext xmlns:c16="http://schemas.microsoft.com/office/drawing/2014/chart" uri="{C3380CC4-5D6E-409C-BE32-E72D297353CC}">
              <c16:uniqueId val="{00000000-DE40-47F8-B15C-BEC0B21AA544}"/>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0.24529187817258882</c:v>
                </c:pt>
              </c:numCache>
            </c:numRef>
          </c:val>
          <c:extLst>
            <c:ext xmlns:c16="http://schemas.microsoft.com/office/drawing/2014/chart" uri="{C3380CC4-5D6E-409C-BE32-E72D297353CC}">
              <c16:uniqueId val="{00000000-C005-4ACC-AA35-8B07672C08F2}"/>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C005-4ACC-AA35-8B07672C08F2}"/>
              </c:ext>
            </c:extLst>
          </c:dPt>
          <c:val>
            <c:numRef>
              <c:f>'Data - Overview'!$D$116</c:f>
              <c:numCache>
                <c:formatCode>0%</c:formatCode>
                <c:ptCount val="1"/>
                <c:pt idx="0">
                  <c:v>0.19792639593908631</c:v>
                </c:pt>
              </c:numCache>
            </c:numRef>
          </c:val>
          <c:extLst>
            <c:ext xmlns:c16="http://schemas.microsoft.com/office/drawing/2014/chart" uri="{C3380CC4-5D6E-409C-BE32-E72D297353CC}">
              <c16:uniqueId val="{00000003-C005-4ACC-AA35-8B07672C08F2}"/>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3.5368020304568537E-2</c:v>
                </c:pt>
              </c:numCache>
            </c:numRef>
          </c:val>
          <c:extLst>
            <c:ext xmlns:c16="http://schemas.microsoft.com/office/drawing/2014/chart" uri="{C3380CC4-5D6E-409C-BE32-E72D297353CC}">
              <c16:uniqueId val="{00000004-C005-4ACC-AA35-8B07672C08F2}"/>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0.22003553299492387</c:v>
                </c:pt>
              </c:numCache>
            </c:numRef>
          </c:val>
          <c:extLst>
            <c:ext xmlns:c16="http://schemas.microsoft.com/office/drawing/2014/chart" uri="{C3380CC4-5D6E-409C-BE32-E72D297353CC}">
              <c16:uniqueId val="{00000005-C005-4ACC-AA35-8B07672C08F2}"/>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0.30179695431472081</c:v>
                </c:pt>
              </c:numCache>
            </c:numRef>
          </c:val>
          <c:extLst>
            <c:ext xmlns:c16="http://schemas.microsoft.com/office/drawing/2014/chart" uri="{C3380CC4-5D6E-409C-BE32-E72D297353CC}">
              <c16:uniqueId val="{00000006-C005-4ACC-AA35-8B07672C08F2}"/>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13F8-4766-88F9-ECB87E7A8A44}"/>
              </c:ext>
            </c:extLst>
          </c:dPt>
          <c:dPt>
            <c:idx val="1"/>
            <c:bubble3D val="0"/>
            <c:spPr>
              <a:solidFill>
                <a:srgbClr val="DBE6C4"/>
              </a:solidFill>
            </c:spPr>
            <c:extLst>
              <c:ext xmlns:c16="http://schemas.microsoft.com/office/drawing/2014/chart" uri="{C3380CC4-5D6E-409C-BE32-E72D297353CC}">
                <c16:uniqueId val="{00000003-13F8-4766-88F9-ECB87E7A8A44}"/>
              </c:ext>
            </c:extLst>
          </c:dPt>
          <c:val>
            <c:numRef>
              <c:f>'Data - Overview'!$A$89:$A$90</c:f>
              <c:numCache>
                <c:formatCode>0%</c:formatCode>
                <c:ptCount val="2"/>
                <c:pt idx="0">
                  <c:v>0.39386548223350254</c:v>
                </c:pt>
                <c:pt idx="1">
                  <c:v>0.6061345177664974</c:v>
                </c:pt>
              </c:numCache>
            </c:numRef>
          </c:val>
          <c:extLst>
            <c:ext xmlns:c16="http://schemas.microsoft.com/office/drawing/2014/chart" uri="{C3380CC4-5D6E-409C-BE32-E72D297353CC}">
              <c16:uniqueId val="{00000004-13F8-4766-88F9-ECB87E7A8A4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5D43-408A-8544-D5A00F12A7E7}"/>
              </c:ext>
            </c:extLst>
          </c:dPt>
          <c:dPt>
            <c:idx val="1"/>
            <c:bubble3D val="0"/>
            <c:spPr>
              <a:solidFill>
                <a:schemeClr val="accent2">
                  <a:lumMod val="20000"/>
                  <a:lumOff val="80000"/>
                </a:schemeClr>
              </a:solidFill>
            </c:spPr>
            <c:extLst>
              <c:ext xmlns:c16="http://schemas.microsoft.com/office/drawing/2014/chart" uri="{C3380CC4-5D6E-409C-BE32-E72D297353CC}">
                <c16:uniqueId val="{00000003-5D43-408A-8544-D5A00F12A7E7}"/>
              </c:ext>
            </c:extLst>
          </c:dPt>
          <c:val>
            <c:numRef>
              <c:f>'Data - Overview'!$A$89:$A$90</c:f>
              <c:numCache>
                <c:formatCode>0%</c:formatCode>
                <c:ptCount val="2"/>
                <c:pt idx="0">
                  <c:v>0.39386548223350254</c:v>
                </c:pt>
                <c:pt idx="1">
                  <c:v>0.6061345177664974</c:v>
                </c:pt>
              </c:numCache>
            </c:numRef>
          </c:val>
          <c:extLst>
            <c:ext xmlns:c16="http://schemas.microsoft.com/office/drawing/2014/chart" uri="{C3380CC4-5D6E-409C-BE32-E72D297353CC}">
              <c16:uniqueId val="{00000004-5D43-408A-8544-D5A00F12A7E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337-4318-8A43-8D9BA7A958CE}"/>
              </c:ext>
            </c:extLst>
          </c:dPt>
          <c:dPt>
            <c:idx val="1"/>
            <c:bubble3D val="0"/>
            <c:spPr>
              <a:solidFill>
                <a:srgbClr val="F7EBD9"/>
              </a:solidFill>
            </c:spPr>
            <c:extLst>
              <c:ext xmlns:c16="http://schemas.microsoft.com/office/drawing/2014/chart" uri="{C3380CC4-5D6E-409C-BE32-E72D297353CC}">
                <c16:uniqueId val="{00000003-E337-4318-8A43-8D9BA7A958CE}"/>
              </c:ext>
            </c:extLst>
          </c:dPt>
          <c:val>
            <c:numRef>
              <c:f>'Data - Overview'!$E$89:$E$90</c:f>
              <c:numCache>
                <c:formatCode>0%</c:formatCode>
                <c:ptCount val="2"/>
                <c:pt idx="0">
                  <c:v>0.48093908629441617</c:v>
                </c:pt>
                <c:pt idx="1">
                  <c:v>0.51906091370558383</c:v>
                </c:pt>
              </c:numCache>
            </c:numRef>
          </c:val>
          <c:extLst>
            <c:ext xmlns:c16="http://schemas.microsoft.com/office/drawing/2014/chart" uri="{C3380CC4-5D6E-409C-BE32-E72D297353CC}">
              <c16:uniqueId val="{00000004-E337-4318-8A43-8D9BA7A958C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2DDB-4E30-A337-9ED30372F3F0}"/>
              </c:ext>
            </c:extLst>
          </c:dPt>
          <c:dPt>
            <c:idx val="1"/>
            <c:bubble3D val="0"/>
            <c:extLst>
              <c:ext xmlns:c16="http://schemas.microsoft.com/office/drawing/2014/chart" uri="{C3380CC4-5D6E-409C-BE32-E72D297353CC}">
                <c16:uniqueId val="{00000002-2DDB-4E30-A337-9ED30372F3F0}"/>
              </c:ext>
            </c:extLst>
          </c:dPt>
          <c:val>
            <c:numRef>
              <c:f>'Data - Overview'!$C$89:$C$90</c:f>
              <c:numCache>
                <c:formatCode>0%</c:formatCode>
                <c:ptCount val="2"/>
                <c:pt idx="0">
                  <c:v>0.15090862944162436</c:v>
                </c:pt>
                <c:pt idx="1">
                  <c:v>0.84909137055837558</c:v>
                </c:pt>
              </c:numCache>
            </c:numRef>
          </c:val>
          <c:extLst>
            <c:ext xmlns:c16="http://schemas.microsoft.com/office/drawing/2014/chart" uri="{C3380CC4-5D6E-409C-BE32-E72D297353CC}">
              <c16:uniqueId val="{00000003-2DDB-4E30-A337-9ED30372F3F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0.219733502538071</c:v>
                </c:pt>
              </c:numCache>
            </c:numRef>
          </c:val>
          <c:extLst>
            <c:ext xmlns:c16="http://schemas.microsoft.com/office/drawing/2014/chart" uri="{C3380CC4-5D6E-409C-BE32-E72D297353CC}">
              <c16:uniqueId val="{00000000-E0A6-41B9-8B9A-93212BCB5725}"/>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E0A6-41B9-8B9A-93212BCB5725}"/>
              </c:ext>
            </c:extLst>
          </c:dPt>
          <c:val>
            <c:numRef>
              <c:f>'Data - Overview'!$D$138</c:f>
              <c:numCache>
                <c:formatCode>0%</c:formatCode>
                <c:ptCount val="1"/>
                <c:pt idx="0">
                  <c:v>0.35107106598984772</c:v>
                </c:pt>
              </c:numCache>
            </c:numRef>
          </c:val>
          <c:extLst>
            <c:ext xmlns:c16="http://schemas.microsoft.com/office/drawing/2014/chart" uri="{C3380CC4-5D6E-409C-BE32-E72D297353CC}">
              <c16:uniqueId val="{00000003-E0A6-41B9-8B9A-93212BCB5725}"/>
            </c:ext>
          </c:extLst>
        </c:ser>
        <c:ser>
          <c:idx val="1"/>
          <c:order val="2"/>
          <c:spPr>
            <a:solidFill>
              <a:srgbClr val="1964C1"/>
            </a:solidFill>
          </c:spPr>
          <c:invertIfNegative val="0"/>
          <c:val>
            <c:numRef>
              <c:f>'Data - Overview'!$D$139</c:f>
              <c:numCache>
                <c:formatCode>0%</c:formatCode>
                <c:ptCount val="1"/>
                <c:pt idx="0">
                  <c:v>0.33517258883248724</c:v>
                </c:pt>
              </c:numCache>
            </c:numRef>
          </c:val>
          <c:extLst>
            <c:ext xmlns:c16="http://schemas.microsoft.com/office/drawing/2014/chart" uri="{C3380CC4-5D6E-409C-BE32-E72D297353CC}">
              <c16:uniqueId val="{00000004-E0A6-41B9-8B9A-93212BCB5725}"/>
            </c:ext>
          </c:extLst>
        </c:ser>
        <c:ser>
          <c:idx val="0"/>
          <c:order val="3"/>
          <c:spPr>
            <a:solidFill>
              <a:srgbClr val="7D38BA"/>
            </a:solidFill>
          </c:spPr>
          <c:invertIfNegative val="0"/>
          <c:val>
            <c:numRef>
              <c:f>'Data - Overview'!$D$140</c:f>
              <c:numCache>
                <c:formatCode>0%</c:formatCode>
                <c:ptCount val="1"/>
                <c:pt idx="0">
                  <c:v>9.4238578680203036E-2</c:v>
                </c:pt>
              </c:numCache>
            </c:numRef>
          </c:val>
          <c:extLst>
            <c:ext xmlns:c16="http://schemas.microsoft.com/office/drawing/2014/chart" uri="{C3380CC4-5D6E-409C-BE32-E72D297353CC}">
              <c16:uniqueId val="{00000005-E0A6-41B9-8B9A-93212BCB5725}"/>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F03B-4931-8FC8-120A8336950B}"/>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F03B-4931-8FC8-120A8336950B}"/>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F03B-4931-8FC8-120A8336950B}"/>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F03B-4931-8FC8-120A8336950B}"/>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F03B-4931-8FC8-120A8336950B}"/>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F03B-4931-8FC8-120A8336950B}"/>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F03B-4931-8FC8-120A8336950B}"/>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F03B-4931-8FC8-120A8336950B}"/>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F03B-4931-8FC8-120A8336950B}"/>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F03B-4931-8FC8-120A8336950B}"/>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F03B-4931-8FC8-120A8336950B}"/>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F03B-4931-8FC8-120A8336950B}"/>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F03B-4931-8FC8-120A8336950B}"/>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F03B-4931-8FC8-120A8336950B}"/>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F03B-4931-8FC8-120A8336950B}"/>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F03B-4931-8FC8-120A8336950B}"/>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F03B-4931-8FC8-120A8336950B}"/>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F03B-4931-8FC8-120A8336950B}"/>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F03B-4931-8FC8-120A8336950B}"/>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F03B-4931-8FC8-120A8336950B}"/>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F03B-4931-8FC8-120A8336950B}"/>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F03B-4931-8FC8-120A8336950B}"/>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F03B-4931-8FC8-120A8336950B}"/>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F03B-4931-8FC8-120A8336950B}"/>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F03B-4931-8FC8-120A8336950B}"/>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{03CE165B-CC55-44CC-985A-21025BF14957}</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F03B-4931-8FC8-120A8336950B}"/>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{EF1D49C9-AC82-4580-940F-BF0F3EE3278D}</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F03B-4931-8FC8-120A8336950B}"/>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{E69E68CF-D48A-4288-891C-F3892BD3ED75}</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F03B-4931-8FC8-120A8336950B}"/>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{33F8EF38-2EDE-45CC-9ABB-79AD4BAD5FC2}</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F03B-4931-8FC8-120A8336950B}"/>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{3628AE5A-7D12-4445-85FC-A1E68E5CA9B7}</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F03B-4931-8FC8-120A8336950B}"/>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{FF0C8D42-3CCD-43A1-ABF5-C868514A3AB7}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F03B-4931-8FC8-120A8336950B}"/>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{A2FC0756-7860-48CB-A27E-0DD51B469275}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F03B-4931-8FC8-120A8336950B}"/>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{6A40137C-49F0-450F-87DC-055A31C4A9C4}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F03B-4931-8FC8-120A8336950B}"/>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{847A69C8-6670-4FF3-BB86-6B47ADC78F75}</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F03B-4931-8FC8-120A8336950B}"/>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{38422AC9-7FB3-4301-BD86-79E888AA98AA}</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F03B-4931-8FC8-120A8336950B}"/>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{7ABF06FB-CAD8-4D95-8F8B-6A47AC7026A4}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F03B-4931-8FC8-120A8336950B}"/>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{D8D2E657-E0A1-4DE3-97F3-5F0C1A86D083}</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F03B-4931-8FC8-120A8336950B}"/>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{CF4B369E-AA5B-4CBA-8BD7-3FFFE25BFCEF}</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F03B-4931-8FC8-120A8336950B}"/>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{8962B39A-A4A8-4EDF-ADF4-ABC008B56F9A}</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F03B-4931-8FC8-120A8336950B}"/>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{477CFEC8-CD2C-411B-A5CC-46E0AD4BEA27}</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F03B-4931-8FC8-120A8336950B}"/>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{C593DE6C-7500-44D4-97D0-567D9DAF1CB0}</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F03B-4931-8FC8-120A8336950B}"/>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{E8BDF4D4-11C1-4F20-9570-D9197E714C8D}</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F03B-4931-8FC8-120A8336950B}"/>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{282A80E3-737A-4FF6-85B3-DB06B0C1DD8C}</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F03B-4931-8FC8-120A8336950B}"/>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{BCC8DFED-E734-4481-A658-FAE3F08A6B34}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F03B-4931-8FC8-120A8336950B}"/>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{A9198943-06DB-4A4C-8E13-CD64BE27EF64}</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F03B-4931-8FC8-120A8336950B}"/>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{356F229A-C83C-4DCB-B29B-E85FACB69899}</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F03B-4931-8FC8-120A8336950B}"/>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{E11FE800-6B85-484E-83B7-BF196DD4E522}</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F03B-4931-8FC8-120A8336950B}"/>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{4FDF62DE-853B-43BA-BF26-407554E7E184}</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F03B-4931-8FC8-120A8336950B}"/>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{0F45E2C2-1CF8-439F-919F-E7306A7C5158}</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F03B-4931-8FC8-120A8336950B}"/>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{189596C9-CC4A-486D-B988-19B299338D22}</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F03B-4931-8FC8-120A8336950B}"/>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5.0125313283208017E-2</c:v>
                </c:pt>
                <c:pt idx="1">
                  <c:v>1.2531328320802004E-2</c:v>
                </c:pt>
                <c:pt idx="2">
                  <c:v>5.0125313283208017E-2</c:v>
                </c:pt>
                <c:pt idx="3">
                  <c:v>1.2531328320802004E-2</c:v>
                </c:pt>
                <c:pt idx="4">
                  <c:v>0</c:v>
                </c:pt>
                <c:pt idx="5">
                  <c:v>0</c:v>
                </c:pt>
                <c:pt idx="6">
                  <c:v>2.5062656641604009E-3</c:v>
                </c:pt>
                <c:pt idx="7">
                  <c:v>0</c:v>
                </c:pt>
                <c:pt idx="8">
                  <c:v>0.1</c:v>
                </c:pt>
                <c:pt idx="9">
                  <c:v>0</c:v>
                </c:pt>
                <c:pt idx="10">
                  <c:v>1.7543859649122806E-2</c:v>
                </c:pt>
                <c:pt idx="11">
                  <c:v>1.0025062656641603E-2</c:v>
                </c:pt>
                <c:pt idx="12">
                  <c:v>0.1</c:v>
                </c:pt>
                <c:pt idx="13">
                  <c:v>3.2581453634085211E-2</c:v>
                </c:pt>
                <c:pt idx="14">
                  <c:v>0.1</c:v>
                </c:pt>
                <c:pt idx="15">
                  <c:v>1.0025062656641603E-2</c:v>
                </c:pt>
                <c:pt idx="16">
                  <c:v>2.5062656641604009E-3</c:v>
                </c:pt>
                <c:pt idx="17">
                  <c:v>7.5187969924812026E-3</c:v>
                </c:pt>
                <c:pt idx="18">
                  <c:v>1.5037593984962405E-2</c:v>
                </c:pt>
                <c:pt idx="19">
                  <c:v>7.5187969924812026E-3</c:v>
                </c:pt>
                <c:pt idx="20">
                  <c:v>0</c:v>
                </c:pt>
                <c:pt idx="21">
                  <c:v>4.7619047619047616E-2</c:v>
                </c:pt>
                <c:pt idx="22">
                  <c:v>3.7593984962406013E-2</c:v>
                </c:pt>
                <c:pt idx="23">
                  <c:v>1.0025062656641603E-2</c:v>
                </c:pt>
                <c:pt idx="24">
                  <c:v>4.2606516290726815E-2</c:v>
                </c:pt>
              </c:numCache>
            </c:numRef>
          </c:xVal>
          <c:yVal>
            <c:numRef>
              <c:f>'Customer View Chart'!$F$49:$F$73</c:f>
              <c:numCache>
                <c:formatCode>0</c:formatCode>
                <c:ptCount val="25"/>
                <c:pt idx="0">
                  <c:v>200</c:v>
                </c:pt>
                <c:pt idx="1">
                  <c:v>33.390777751680005</c:v>
                </c:pt>
                <c:pt idx="2">
                  <c:v>90.708296366661585</c:v>
                </c:pt>
                <c:pt idx="3">
                  <c:v>25.620879562223632</c:v>
                </c:pt>
                <c:pt idx="4">
                  <c:v>0</c:v>
                </c:pt>
                <c:pt idx="5">
                  <c:v>0</c:v>
                </c:pt>
                <c:pt idx="6">
                  <c:v>15.462060270546338</c:v>
                </c:pt>
                <c:pt idx="7">
                  <c:v>0</c:v>
                </c:pt>
                <c:pt idx="8">
                  <c:v>200</c:v>
                </c:pt>
                <c:pt idx="9">
                  <c:v>0</c:v>
                </c:pt>
                <c:pt idx="10">
                  <c:v>100.32576733736411</c:v>
                </c:pt>
                <c:pt idx="11">
                  <c:v>56.186238945462584</c:v>
                </c:pt>
                <c:pt idx="12">
                  <c:v>200</c:v>
                </c:pt>
                <c:pt idx="13">
                  <c:v>81.041561965201339</c:v>
                </c:pt>
                <c:pt idx="14">
                  <c:v>200</c:v>
                </c:pt>
                <c:pt idx="15">
                  <c:v>16.268546526641529</c:v>
                </c:pt>
                <c:pt idx="16">
                  <c:v>3.4542601966062576</c:v>
                </c:pt>
                <c:pt idx="17">
                  <c:v>200</c:v>
                </c:pt>
                <c:pt idx="18">
                  <c:v>10.734532980153613</c:v>
                </c:pt>
                <c:pt idx="19">
                  <c:v>10.152649499950517</c:v>
                </c:pt>
                <c:pt idx="20">
                  <c:v>0</c:v>
                </c:pt>
                <c:pt idx="21">
                  <c:v>200</c:v>
                </c:pt>
                <c:pt idx="22">
                  <c:v>89.773821152440703</c:v>
                </c:pt>
                <c:pt idx="23">
                  <c:v>12.944002151820575</c:v>
                </c:pt>
                <c:pt idx="24">
                  <c:v>76.220833691392372</c:v>
                </c:pt>
              </c:numCache>
            </c:numRef>
          </c:yVal>
          <c:smooth val="0"/>
          <c:extLst>
            <c:ext xmlns:c16="http://schemas.microsoft.com/office/drawing/2014/chart" uri="{C3380CC4-5D6E-409C-BE32-E72D297353CC}">
              <c16:uniqueId val="{00000019-F03B-4931-8FC8-120A8336950B}"/>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104.55288623620216</c:v>
                </c:pt>
                <c:pt idx="1">
                  <c:v>95.680416731241053</c:v>
                </c:pt>
                <c:pt idx="2">
                  <c:v>86.295887384672369</c:v>
                </c:pt>
                <c:pt idx="3">
                  <c:v>91.872980452723311</c:v>
                </c:pt>
                <c:pt idx="4">
                  <c:v>91.473525825705622</c:v>
                </c:pt>
                <c:pt idx="5">
                  <c:v>97.959884860871014</c:v>
                </c:pt>
                <c:pt idx="6">
                  <c:v>88.488457311238093</c:v>
                </c:pt>
                <c:pt idx="7">
                  <c:v>98.270349263073726</c:v>
                </c:pt>
                <c:pt idx="8">
                  <c:v>105.24251179655376</c:v>
                </c:pt>
                <c:pt idx="9">
                  <c:v>104.22156577895782</c:v>
                </c:pt>
                <c:pt idx="10">
                  <c:v>103.59950116639558</c:v>
                </c:pt>
                <c:pt idx="11">
                  <c:v>89.364148243361896</c:v>
                </c:pt>
                <c:pt idx="12">
                  <c:v>99.940545610462848</c:v>
                </c:pt>
                <c:pt idx="13">
                  <c:v>95.688957930119216</c:v>
                </c:pt>
                <c:pt idx="14">
                  <c:v>92.170947717938816</c:v>
                </c:pt>
                <c:pt idx="15">
                  <c:v>89.729698806390573</c:v>
                </c:pt>
                <c:pt idx="16">
                  <c:v>91.547492710104336</c:v>
                </c:pt>
                <c:pt idx="17">
                  <c:v>82.547917660430954</c:v>
                </c:pt>
                <c:pt idx="18">
                  <c:v>106.2548644260136</c:v>
                </c:pt>
                <c:pt idx="19">
                  <c:v>90.235149031347646</c:v>
                </c:pt>
                <c:pt idx="20">
                  <c:v>82.428619665982566</c:v>
                </c:pt>
                <c:pt idx="21">
                  <c:v>276.78044268638871</c:v>
                </c:pt>
                <c:pt idx="22">
                  <c:v>87.000340365381362</c:v>
                </c:pt>
                <c:pt idx="23">
                  <c:v>93.07356301981568</c:v>
                </c:pt>
                <c:pt idx="24">
                  <c:v>97.126340813286419</c:v>
                </c:pt>
                <c:pt idx="25">
                  <c:v>95.002208023895435</c:v>
                </c:pt>
                <c:pt idx="26">
                  <c:v>114.70914052908543</c:v>
                </c:pt>
                <c:pt idx="27">
                  <c:v>100.00000000000004</c:v>
                </c:pt>
                <c:pt idx="28">
                  <c:v>112.68747730108224</c:v>
                </c:pt>
                <c:pt idx="29">
                  <c:v>111.77554771249785</c:v>
                </c:pt>
                <c:pt idx="30">
                  <c:v>135.00097461057774</c:v>
                </c:pt>
                <c:pt idx="31">
                  <c:v>121.09775609739053</c:v>
                </c:pt>
                <c:pt idx="32">
                  <c:v>112.86282102644796</c:v>
                </c:pt>
                <c:pt idx="33">
                  <c:v>112.32120096156453</c:v>
                </c:pt>
                <c:pt idx="34">
                  <c:v>103.97873491500462</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6790-4BAF-B62A-DE0841B43787}"/>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C452-4B76-9C16-CDC7A9E479E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9FB-4222-9576-04E7CB5C78C2}"/>
              </c:ext>
            </c:extLst>
          </c:dPt>
          <c:dPt>
            <c:idx val="1"/>
            <c:invertIfNegative val="0"/>
            <c:bubble3D val="0"/>
            <c:spPr>
              <a:solidFill>
                <a:srgbClr val="89756E"/>
              </a:solidFill>
            </c:spPr>
            <c:extLst>
              <c:ext xmlns:c16="http://schemas.microsoft.com/office/drawing/2014/chart" uri="{C3380CC4-5D6E-409C-BE32-E72D297353CC}">
                <c16:uniqueId val="{00000003-B9FB-4222-9576-04E7CB5C78C2}"/>
              </c:ext>
            </c:extLst>
          </c:dPt>
          <c:dPt>
            <c:idx val="2"/>
            <c:invertIfNegative val="0"/>
            <c:bubble3D val="0"/>
            <c:spPr>
              <a:solidFill>
                <a:srgbClr val="30499F"/>
              </a:solidFill>
            </c:spPr>
            <c:extLst>
              <c:ext xmlns:c16="http://schemas.microsoft.com/office/drawing/2014/chart" uri="{C3380CC4-5D6E-409C-BE32-E72D297353CC}">
                <c16:uniqueId val="{00000005-B9FB-4222-9576-04E7CB5C78C2}"/>
              </c:ext>
            </c:extLst>
          </c:dPt>
          <c:dPt>
            <c:idx val="3"/>
            <c:invertIfNegative val="0"/>
            <c:bubble3D val="0"/>
            <c:spPr>
              <a:solidFill>
                <a:srgbClr val="C1C630"/>
              </a:solidFill>
            </c:spPr>
            <c:extLst>
              <c:ext xmlns:c16="http://schemas.microsoft.com/office/drawing/2014/chart" uri="{C3380CC4-5D6E-409C-BE32-E72D297353CC}">
                <c16:uniqueId val="{00000007-B9FB-4222-9576-04E7CB5C78C2}"/>
              </c:ext>
            </c:extLst>
          </c:dPt>
          <c:dPt>
            <c:idx val="4"/>
            <c:invertIfNegative val="0"/>
            <c:bubble3D val="0"/>
            <c:spPr>
              <a:solidFill>
                <a:srgbClr val="AB347D"/>
              </a:solidFill>
            </c:spPr>
            <c:extLst>
              <c:ext xmlns:c16="http://schemas.microsoft.com/office/drawing/2014/chart" uri="{C3380CC4-5D6E-409C-BE32-E72D297353CC}">
                <c16:uniqueId val="{00000009-B9FB-4222-9576-04E7CB5C78C2}"/>
              </c:ext>
            </c:extLst>
          </c:dPt>
          <c:val>
            <c:numRef>
              <c:f>'Wellbeing Acorn Group'!$K$13:$K$17</c:f>
              <c:numCache>
                <c:formatCode>0</c:formatCode>
                <c:ptCount val="5"/>
                <c:pt idx="0">
                  <c:v>64.549839399176477</c:v>
                </c:pt>
                <c:pt idx="1">
                  <c:v>262.93943609118236</c:v>
                </c:pt>
                <c:pt idx="2">
                  <c:v>113.30147981159249</c:v>
                </c:pt>
                <c:pt idx="3">
                  <c:v>38.96538145363408</c:v>
                </c:pt>
                <c:pt idx="4">
                  <c:v>464.05036982700653</c:v>
                </c:pt>
              </c:numCache>
            </c:numRef>
          </c:val>
          <c:extLst>
            <c:ext xmlns:c16="http://schemas.microsoft.com/office/drawing/2014/chart" uri="{C3380CC4-5D6E-409C-BE32-E72D297353CC}">
              <c16:uniqueId val="{0000000A-B9FB-4222-9576-04E7CB5C78C2}"/>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3434-4C98-BE39-AAE425F58FE8}"/>
              </c:ext>
            </c:extLst>
          </c:dPt>
          <c:dPt>
            <c:idx val="1"/>
            <c:invertIfNegative val="0"/>
            <c:bubble3D val="0"/>
            <c:spPr>
              <a:solidFill>
                <a:srgbClr val="89756E"/>
              </a:solidFill>
            </c:spPr>
            <c:extLst>
              <c:ext xmlns:c16="http://schemas.microsoft.com/office/drawing/2014/chart" uri="{C3380CC4-5D6E-409C-BE32-E72D297353CC}">
                <c16:uniqueId val="{00000003-3434-4C98-BE39-AAE425F58FE8}"/>
              </c:ext>
            </c:extLst>
          </c:dPt>
          <c:dPt>
            <c:idx val="2"/>
            <c:invertIfNegative val="0"/>
            <c:bubble3D val="0"/>
            <c:spPr>
              <a:solidFill>
                <a:srgbClr val="30499F"/>
              </a:solidFill>
            </c:spPr>
            <c:extLst>
              <c:ext xmlns:c16="http://schemas.microsoft.com/office/drawing/2014/chart" uri="{C3380CC4-5D6E-409C-BE32-E72D297353CC}">
                <c16:uniqueId val="{00000005-3434-4C98-BE39-AAE425F58FE8}"/>
              </c:ext>
            </c:extLst>
          </c:dPt>
          <c:dPt>
            <c:idx val="3"/>
            <c:invertIfNegative val="0"/>
            <c:bubble3D val="0"/>
            <c:spPr>
              <a:solidFill>
                <a:srgbClr val="C1C630"/>
              </a:solidFill>
            </c:spPr>
            <c:extLst>
              <c:ext xmlns:c16="http://schemas.microsoft.com/office/drawing/2014/chart" uri="{C3380CC4-5D6E-409C-BE32-E72D297353CC}">
                <c16:uniqueId val="{00000007-3434-4C98-BE39-AAE425F58FE8}"/>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0.12531328320802004</c:v>
                </c:pt>
                <c:pt idx="1">
                  <c:v>0.45363408521303256</c:v>
                </c:pt>
                <c:pt idx="2">
                  <c:v>0.24812030075187969</c:v>
                </c:pt>
                <c:pt idx="3">
                  <c:v>0.16040100250626566</c:v>
                </c:pt>
              </c:numCache>
            </c:numRef>
          </c:val>
          <c:extLst>
            <c:ext xmlns:c16="http://schemas.microsoft.com/office/drawing/2014/chart" uri="{C3380CC4-5D6E-409C-BE32-E72D297353CC}">
              <c16:uniqueId val="{00000008-3434-4C98-BE39-AAE425F58FE8}"/>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3434-4C98-BE39-AAE425F58FE8}"/>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274.05207292628398</c:v>
                </c:pt>
                <c:pt idx="1">
                  <c:v>33.390777751680005</c:v>
                </c:pt>
                <c:pt idx="2">
                  <c:v>90.708296366661585</c:v>
                </c:pt>
                <c:pt idx="3">
                  <c:v>25.620879562223632</c:v>
                </c:pt>
                <c:pt idx="4">
                  <c:v>0</c:v>
                </c:pt>
              </c:numCache>
            </c:numRef>
          </c:val>
          <c:extLst>
            <c:ext xmlns:c16="http://schemas.microsoft.com/office/drawing/2014/chart" uri="{C3380CC4-5D6E-409C-BE32-E72D297353CC}">
              <c16:uniqueId val="{00000000-1FDC-47CB-B683-2F8F40FA47CB}"/>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15.462060270546338</c:v>
                </c:pt>
                <c:pt idx="2">
                  <c:v>0</c:v>
                </c:pt>
                <c:pt idx="3">
                  <c:v>312.02646213470456</c:v>
                </c:pt>
                <c:pt idx="4">
                  <c:v>0</c:v>
                </c:pt>
                <c:pt idx="5">
                  <c:v>100.32576733736411</c:v>
                </c:pt>
                <c:pt idx="6">
                  <c:v>56.186238945462584</c:v>
                </c:pt>
                <c:pt idx="7">
                  <c:v>1033.9202500919641</c:v>
                </c:pt>
              </c:numCache>
            </c:numRef>
          </c:val>
          <c:extLst>
            <c:ext xmlns:c16="http://schemas.microsoft.com/office/drawing/2014/chart" uri="{C3380CC4-5D6E-409C-BE32-E72D297353CC}">
              <c16:uniqueId val="{00000000-4505-4587-8E2B-872A1D1FBF0E}"/>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81.041561965201339</c:v>
                </c:pt>
                <c:pt idx="1">
                  <c:v>441.93957197938261</c:v>
                </c:pt>
                <c:pt idx="2">
                  <c:v>16.268546526641529</c:v>
                </c:pt>
                <c:pt idx="3">
                  <c:v>3.4542601966062576</c:v>
                </c:pt>
                <c:pt idx="4">
                  <c:v>2002.7437013586596</c:v>
                </c:pt>
              </c:numCache>
            </c:numRef>
          </c:val>
          <c:extLst>
            <c:ext xmlns:c16="http://schemas.microsoft.com/office/drawing/2014/chart" uri="{C3380CC4-5D6E-409C-BE32-E72D297353CC}">
              <c16:uniqueId val="{00000000-B9E0-4E7B-83EA-F1C06729A2A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10.734532980153613</c:v>
                </c:pt>
                <c:pt idx="1">
                  <c:v>10.152649499950517</c:v>
                </c:pt>
                <c:pt idx="2">
                  <c:v>0</c:v>
                </c:pt>
                <c:pt idx="3">
                  <c:v>1083.9437424145069</c:v>
                </c:pt>
                <c:pt idx="4">
                  <c:v>89.773821152440703</c:v>
                </c:pt>
                <c:pt idx="5">
                  <c:v>12.944002151820575</c:v>
                </c:pt>
                <c:pt idx="6">
                  <c:v>76.220833691392372</c:v>
                </c:pt>
              </c:numCache>
            </c:numRef>
          </c:val>
          <c:extLst>
            <c:ext xmlns:c16="http://schemas.microsoft.com/office/drawing/2014/chart" uri="{C3380CC4-5D6E-409C-BE32-E72D297353CC}">
              <c16:uniqueId val="{00000000-B1AD-41E4-838E-69638A0685B7}"/>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1071.8909950933671</c:v>
                </c:pt>
                <c:pt idx="1">
                  <c:v>336.74451615765076</c:v>
                </c:pt>
                <c:pt idx="2">
                  <c:v>0</c:v>
                </c:pt>
              </c:numCache>
            </c:numRef>
          </c:val>
          <c:extLst>
            <c:ext xmlns:c16="http://schemas.microsoft.com/office/drawing/2014/chart" uri="{C3380CC4-5D6E-409C-BE32-E72D297353CC}">
              <c16:uniqueId val="{00000000-ECA1-4828-AAFF-CEAE6865ACED}"/>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2002.7437013586596</c:v>
                </c:pt>
                <c:pt idx="1">
                  <c:v>1083.9437424145069</c:v>
                </c:pt>
                <c:pt idx="2">
                  <c:v>1071.8909950933671</c:v>
                </c:pt>
                <c:pt idx="3">
                  <c:v>1033.9202500919641</c:v>
                </c:pt>
                <c:pt idx="4">
                  <c:v>441.93957197938261</c:v>
                </c:pt>
                <c:pt idx="5">
                  <c:v>336.74451615765076</c:v>
                </c:pt>
                <c:pt idx="6">
                  <c:v>312.02646213470456</c:v>
                </c:pt>
                <c:pt idx="7">
                  <c:v>274.05207292628398</c:v>
                </c:pt>
                <c:pt idx="8">
                  <c:v>100.32576733736411</c:v>
                </c:pt>
                <c:pt idx="9">
                  <c:v>90.708296366661585</c:v>
                </c:pt>
                <c:pt idx="10">
                  <c:v>89.773821152440703</c:v>
                </c:pt>
                <c:pt idx="11">
                  <c:v>81.041561965201339</c:v>
                </c:pt>
                <c:pt idx="12">
                  <c:v>76.220833691392372</c:v>
                </c:pt>
                <c:pt idx="13">
                  <c:v>56.186238945462584</c:v>
                </c:pt>
                <c:pt idx="14">
                  <c:v>33.390777751680005</c:v>
                </c:pt>
                <c:pt idx="15">
                  <c:v>25.620879562223632</c:v>
                </c:pt>
                <c:pt idx="16">
                  <c:v>16.268546526641529</c:v>
                </c:pt>
                <c:pt idx="17">
                  <c:v>15.462060270546338</c:v>
                </c:pt>
                <c:pt idx="18">
                  <c:v>12.944002151820575</c:v>
                </c:pt>
                <c:pt idx="19">
                  <c:v>10.734532980153613</c:v>
                </c:pt>
                <c:pt idx="20">
                  <c:v>10.152649499950517</c:v>
                </c:pt>
                <c:pt idx="21">
                  <c:v>3.4542601966062576</c:v>
                </c:pt>
                <c:pt idx="22">
                  <c:v>0</c:v>
                </c:pt>
                <c:pt idx="23">
                  <c:v>0</c:v>
                </c:pt>
                <c:pt idx="24">
                  <c:v>0</c:v>
                </c:pt>
                <c:pt idx="25">
                  <c:v>0</c:v>
                </c:pt>
                <c:pt idx="26">
                  <c:v>0</c:v>
                </c:pt>
              </c:numCache>
            </c:numRef>
          </c:val>
          <c:extLst>
            <c:ext xmlns:c16="http://schemas.microsoft.com/office/drawing/2014/chart" uri="{C3380CC4-5D6E-409C-BE32-E72D297353CC}">
              <c16:uniqueId val="{00000000-B532-4ECC-8558-A7FEA26AB557}"/>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4BEB15C-8CFB-4031-B766-04C5BFA86CEE}"/>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D1A6C1B-FA93-47CC-8C5C-235783A100AF}"/>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A5AD2D5E-9463-4A4E-BDCC-D408FDC68CC8}"/>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9FF769BB-934E-486B-B9BD-428953187E87}"/>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C8E2F7EE-1B06-49FB-B461-5BD3C37081F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1587A189-15D5-41C4-8810-1A557748234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42C55845-DF72-4B09-A6FA-48409EA6B334}"/>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13340D3-E64E-4750-99B4-D56BCA3BD1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E73C664-57E9-4AEF-BE48-9EC3724D4F57}"/>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218CD73B-8522-4737-9628-16B47D1AF0B5}"/>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A9E4C410-C7B2-4014-8E58-9890D6CBE88F}"/>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62B91A1-F55D-4353-8B26-6C5A3112AD66}"/>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EA8EC14-E3C3-4C6F-8FA5-0D074035DA7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2A5A93D7-0939-4804-ADC3-25DBE29112C7}"/>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C330B9F1-492E-45C7-AF51-D39F0CBA568F}"/>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987F86DB-BA85-41D0-A329-BD26EE88EA47}"/>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07B9AEDD-4F59-4272-8A88-A351CEE60F9D}"/>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47A6A0F3-DE3B-405B-8C5A-6196F8340720}"/>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B59300A1-5DC1-422B-BF07-999BD6E51012}"/>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DCF38E67-01F0-4375-B3BB-B750899D020C}"/>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7EB2A6D8-AC44-48B9-8688-D2EFD86B7B0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48BF5CED-68FF-481D-BB8A-3A194464147B}"/>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00418DAC-A3E7-4C06-9B76-E8010FE26F1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6EA3D838-A953-4DA7-B692-E030DFBAC044}"/>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6AACB871-DAA6-4A5F-9CB8-1D8CA5B09BF7}"/>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75EBEB16-C0B4-43C2-A93E-5A0DAD79A2A1}"/>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CD3006C8-613C-4A8A-A0E8-752AE33B94B8}"/>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784E0E6F-92FA-413E-8FD3-E15FEB3731F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C11DBBA2-9BBA-4D16-9705-74B7F2E89605}"/>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78429C05-26FE-4266-BE74-3536CE0D3F47}"/>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FF41F2ED-1534-48A1-9DBF-24B2DFAAD2D1}"/>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E100D625-B1C8-407C-A985-F806445AE7B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54C03213-34C1-4D1C-92AA-F210218E07A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C226BF91-5C43-49C5-81DC-78AEBEE987F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171C5C1D-881E-47B7-85CE-AEDB9DF4F22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F26F29DA-6E94-4176-81A4-408632F524D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9C53C21A-29DD-4552-9690-DA12DA1C07AB}"/>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B980663F-E072-432C-9B99-1479D923AB0D}"/>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6650C256-EA9D-41B7-AF68-A1E45EDBB33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C42A07B0-2B23-4A65-983D-22146C01B83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7379469E-53DA-4545-806C-45B3C02CB9E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523FDE0A-C057-4197-BDBD-858C0542043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1A1DED9-5F30-4C6D-9A5F-249E77F0828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F4FA22A9-0B83-4194-91BE-7C51F82CB87C}"/>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BD206435-A149-4455-B22B-CAACA0CB4854}"/>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C7C118F7-0469-4EC1-9F43-758159E60259}"/>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DBF350E9-6FAE-46E8-B69C-6A382A2CDE4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F5C96C3-8119-48D4-92CC-F2F41AA0EFD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B03DB1E7-1618-4C6D-A5C2-C69249E9FFD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24A2212-08ED-4705-A12C-CAA414569E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ED76BDE-4D58-40BA-BC43-22CA79C6060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07FC8929-B162-4A0D-9EE2-AB194829DD8B}"/>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3A3225C-4FD0-4066-AE9F-5A23996C6C8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A21CAAE-36D0-413B-9768-141E70FC4D2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B0C87D7C-D264-4449-960C-A64F02E2F237}"/>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527D9A55-C7C5-4F71-B456-3FA942FEDCD6}"/>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6E7C34E9-825A-4909-8329-E5DE5A655B10}"/>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28E5BBD-4435-44C4-B386-91879E71C2B4}"/>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7C44394-1D46-4CE7-97BE-1365D16F7637}"/>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9BBF74A-7714-4541-92DE-816BC06DC94F}"/>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DC797F8-C9CA-403F-A387-1766B699B12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E9CC7BD-1C54-42BA-91D7-D1C013C8766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A377A11-B4BA-4313-9502-273E81D5C1C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2872C68-A6FA-45F5-871E-E9019E72F841}"/>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FAFCEA4-391B-47B5-B40A-23E9EFB9DB8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C7A3435-B6C9-44FD-9D80-FE228B18740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AB89143-AFF1-49E8-8C4E-7A9C1642667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7A362B4-08DD-499F-9CFE-FF9671809E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D7B90D0-C0EC-468B-85E0-ED5CAA7F575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9D911EF-3A16-471F-ADB1-AF1CF4990BC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9EABF707-6A9E-410E-974E-39064F60CA6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9F9471FD-A06E-42B2-A457-AD9D9C0BD5D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15222CB5-0B85-4DE6-AB27-F059A6A2009D}"/>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7DB4EC69-7DE3-40B2-9128-1B746BFFE640}"/>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C4DD0F49-572D-4FC8-AA31-A02831BBFE6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45D273CE-DC92-4157-8A61-87AD97522542}"/>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33C59154-5E5D-4FD5-93CD-C31572A5344F}"/>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C7D4FB0-FF3F-4D17-AA28-910EE9ACAB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2C7BF89E-8443-4066-A80C-A4A837AB5619}"/>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011B16A4-717C-4469-BC65-5769044FD685}"/>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BAF0806-6306-4B87-B333-B7CF538C801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C6098907-DC7F-4C71-A638-16313AB5EB9A}"/>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116E7DEC-1DB7-4164-87FE-AD78BAEF857C}"/>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FFAD928-FD6D-4C4D-8025-9344A0D8863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20115E14-A109-4C4F-AD3D-724F96C71756}"/>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EE8DCFC-EA42-46D7-8984-0CBBF665771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E606291B-48F5-4EE9-9DE9-357C6D4CFD8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4B74FD89-C297-4E96-AAD7-00E66B7A3F95}"/>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ACE30560-E94A-4FEC-B15C-95E8AFBBE97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BF0A7839-BD89-4697-8260-695C52F7C65D}"/>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1015B78C-AEEC-431E-98EB-EC66E6E3FABD}"/>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8CA928E8-A9D8-4204-A40F-212D12B6C25E}"/>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C2250C03-D423-4BD2-94EE-1DDFCF11FCD2}"/>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E4A311BC-00C7-4A32-BD73-B507622526F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C3B920CD-5AE2-4A27-8164-D32F7AF0AE3B}"/>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15%</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20CF8AE0-0D26-44B5-9408-53990AB4A34C}"/>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86</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1B317C3A-FA80-496B-B299-F3DB33CA717B}"/>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105</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AABF3766-0BB5-45EC-8840-04E9B499B1EA}"/>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F3B3078C-2486-4C61-A6D5-7ED179D09C6C}"/>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88</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1A06C3C9-4BFF-4639-8302-63FA6E69AD5B}"/>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89</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DB2D3131-1339-4F4E-8EE4-F5943F40BB9E}"/>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90BBEE2C-F9D8-499F-954A-AE85CCB797F5}"/>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1D8AECF6-DC05-4786-9AF6-28DC83FFE482}"/>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E1B8FD60-4413-4990-91E6-41FDF6AD7E62}"/>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C1DEC87-64B3-4521-8767-5B19B95A505A}"/>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6C900F1F-4EE3-474F-9D74-DBBF9AE7377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BC8B068A-CBFC-458C-8402-8F2C76E4FA2C}"/>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D4E6B95-1460-434F-9DD3-1C6AD240866E}"/>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4D166815-EA96-4865-80D2-0A2599A20ADD}"/>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3D2E60DF-AC33-420F-8D41-1DDED066D356}"/>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FC58C369-9192-4944-A950-42DD7A9DB00C}"/>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2CA7DBC5-C067-4CD5-8318-8632BE240AD7}"/>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924C3F3F-DBF9-4D02-9609-551BB3F79E53}"/>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1580312-EC85-458D-9C3F-F65879819BBF}"/>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8CA1EAD7-BEEF-483C-9E22-1DB5A57753F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C672112D-DB3F-4644-8E57-C742D11FCA9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A1D68867-FBDF-45F4-A198-D1DACEC598E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7B87A941-E4A8-45A2-992F-0687FBBD052C}"/>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2E177E8C-B2AE-407F-8E06-C68BEB4CB065}"/>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B0EC3C1D-C1DB-474D-884F-443074C5F54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C9EAF536-FEEB-42E5-B2A5-E783EE0C857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A679B8B7-7F3A-4DB2-8FCD-50BC499B59C5}"/>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0F533328-8BE8-480F-8BF3-0E48FF92B4BC}"/>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89</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741EEAC4-C194-474A-84C5-C9BEC673C549}"/>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2F2DC58A-6B2B-4ADF-9347-4A40122626EF}"/>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8F39D348-6764-4E37-8C9D-915E8DC27566}"/>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98</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170CCCD1-3B5A-4501-9DAE-83D094BE602C}"/>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D26CBE3E-4B77-4409-900C-F2269BA9719E}"/>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262E009A-A675-48F2-A0E2-DC29E4BCF4F0}"/>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89</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CF3D347D-CF83-4F06-9AE5-981D143F4A0C}"/>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2A289C03-3E24-42B6-A6B6-8042F42AEEEE}"/>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B4E12A66-DDBB-46E3-B369-6CF49D12300C}"/>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95</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E3431C0A-263D-4EE0-8C51-5E87602D726A}"/>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689773D8-9B0C-44C0-B1F1-87106A4BC0F0}"/>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2DBBBD2B-93E6-4E9E-A0BF-7B2D16F8EDFC}"/>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9AAC6266-7AF8-4F95-9805-7BB8550314A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5AF65DCE-5075-4F96-B73E-417EE5FA371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BDB7F48F-5F2B-4771-A7A0-7167ACF4A760}"/>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E1917187-B928-4E00-82B8-3E07B2CC1E6D}"/>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2685EF69-A46D-4BB6-8E45-050D4956EC93}"/>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074522D1-8C8A-45AF-9426-D754AAE3AA41}"/>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116</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BB754112-5AE0-4D9F-8608-0F7F5DE5E7BA}"/>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70BAC70A-29F7-4B03-A128-DCE942A2B59C}"/>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22%</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9FE6ABAC-C33F-4FDB-B43A-B34A09EB2324}"/>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91DE904A-C0B3-4DD2-A0F8-168FAFE41538}"/>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86454AE2-E435-4BAD-813D-60269CC78A3B}"/>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3EAE63ED-A4F2-4C60-B067-F5A2533BE6CA}"/>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107</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4DB3468B-5C8F-4683-9FB8-5979FF135CC2}"/>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9BB43691-2B9B-4C3D-972C-5192DD264842}"/>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86ED10F7-89DB-43CB-B2C7-D14DD56692B7}"/>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54326E9C-0087-43CE-8D5E-B780B38851D4}"/>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53DD5B2A-5CB3-4A06-B69F-006DD01A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3F6CBAE3-4DC1-4AEA-AC1C-C3A2F7F1407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963B52D-3741-407C-B240-3D8268BD4CC4}"/>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39%</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85789688-0237-4E71-B1EA-7E6ABD3521D8}"/>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51248AA6-2875-47BD-8039-A770C0052F76}"/>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5CB79079-9E23-4E9F-B72E-339D74650EAD}"/>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39%</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139765B2-DAFA-4B95-B15E-57859F7ECFC4}"/>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5AF7604-9926-418A-B57D-19A0D75ACC09}"/>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1FE703E3-9548-45EA-9F91-09120E3437C1}"/>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15%</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B16F7D52-F345-4200-B680-6DA52C282DEB}"/>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111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50A68B98-1041-49A8-989F-D611BECD9C28}"/>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C9DB6361-AA47-4319-9DEA-69F8A8AC095E}"/>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5F7E131D-7915-48FA-B5F3-BEDE30114EEE}"/>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68E0C985-6C0A-46F7-BC12-FE9E386749D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D21651F4-0C7C-4E74-A659-E409A8CD2B8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5BFB8BAD-3EC7-43A4-85B8-49BC807B0D1F}"/>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38.4</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27725193-F2E8-4739-8CAC-577030197FDA}"/>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B78A3FF2-856A-46B7-ABE0-DF211D52957D}"/>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B13AC454-605E-4F67-9A05-A0FA09525639}"/>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9B7E0FA1-03F9-4662-8A36-8193FBA22FA5}"/>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AC3D1CA1-9706-416F-9301-D0ADBFE23AB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B205F928-F46C-4DE0-A4F0-783040896CBD}"/>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8FC70F8F-B656-46A9-8462-72BEC0C2728A}"/>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DC70EBE9-6D41-4FEA-B426-92194CEA1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F515DB1F-FDE9-4BC9-9C94-8E0A26E43DCD}"/>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B898EE17-1934-4763-B72D-47DE91618B3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2D7A4904-5779-4848-AA29-51F2616C8DE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92ED81B9-4321-4C41-830E-2BCE73A28724}"/>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826D6B46-9041-4B8F-94E9-904ECB823E53}"/>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7CC5EB50-2083-49F3-AF99-64764B01CFD0}"/>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C4A22BFD-22A1-4A11-8185-F730911DACF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C1A1DF6C-567F-4AF5-8D81-345B84986F6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4F2E91B5-732A-4EE0-8D86-C210F5824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16098E6D-3881-4EA2-A782-68BA79854A6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FDB99003-3315-4580-B260-54A179E405A3}"/>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17B08178-A181-4ED8-A126-78156EB4AA8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07B64B70-BF7C-4879-BB1A-1497BFE025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2B2C4DFE-862B-415B-B704-2C097584D19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7446DAB1-C8D3-4948-A956-C85B5D2A41E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CD711A39-4E36-4FC2-98AF-F6C6D47B896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02853B4-2A11-470F-8324-4DF6D6B6B3B9}"/>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A5ECC67C-7005-43E2-9B98-82C7E7CF749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18C1DC2-7E71-4683-ADD4-B2031631C3E9}"/>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AC1B657B-234E-4C99-9A5B-0512ABF0E60A}"/>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EDA74A24-AB23-4E82-8CBD-142AA9482F29}"/>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AF46273B-A0D2-4C61-9090-25BE40DBB5D0}"/>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166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E35D59F1-8688-4532-AA02-1F3560556709}"/>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149</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825F4B7C-C675-4A1E-B362-780B65232F7F}"/>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6436A068-60D1-4B7A-B8B4-D72689A8D257}"/>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C5700ABF-34AB-4596-9288-2D2141F97FC7}"/>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68</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BDB4D437-4EBF-426F-854B-4D04994C2515}"/>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68</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929AF9A0-FCF3-4DF3-B17D-47FF0447C335}"/>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E138D419-84E7-4FFF-A3A8-17E8077EA6BE}"/>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D913A990-445E-4926-BF88-A24F4BEB54E7}"/>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159D6396-B8A4-496C-9758-E52BB0E1557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20%</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84D78B57-AB69-46D2-91B7-7D9C4FBD69E2}"/>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D3E002EC-B805-4312-BD55-523DCC0D16F1}"/>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DE4A8E03-FA1F-45C3-8E8B-13E45A052A4E}"/>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5AAAF793-A39A-402F-9631-974883A14F9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4C472F79-B9EC-4D43-8653-34903C38273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21127AB5-5822-4EF9-A03E-761E34779A9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52872508-93F3-4B72-8CE8-DAE80CF9A28B}"/>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1DD288C-12BD-4FC9-A496-879BDD48A804}"/>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4B0B7F41-F5EA-4847-B898-847779DDB43A}"/>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6E39286B-98BD-40CB-910D-E3AA979366F4}"/>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B75FA175-9732-4725-99D5-521081CE5EC1}"/>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798FC540-9E4A-409E-97EA-069486062639}"/>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E61CD048-FE7B-4963-8F09-A692DBDF4ABB}"/>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E9D5F836-D93C-4F81-8071-E8EE6FE2CA41}"/>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E1BECF38-972D-4BD6-8323-2A3E9EDCBD8B}"/>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131</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A1A2CA6E-5BCF-407B-82BF-003697D98E14}"/>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96</a:t>
            </a:fld>
            <a:endParaRPr lang="en-GB" sz="500" b="1">
              <a:solidFill>
                <a:schemeClr val="bg1"/>
              </a:solidFill>
            </a:endParaRPr>
          </a:p>
        </xdr:txBody>
      </xdr:sp>
      <xdr:pic>
        <xdr:nvPicPr>
          <xdr:cNvPr id="164" name="Picture 163">
            <a:extLst>
              <a:ext uri="{FF2B5EF4-FFF2-40B4-BE49-F238E27FC236}">
                <a16:creationId xmlns:a16="http://schemas.microsoft.com/office/drawing/2014/main" id="{156B819D-E785-49E3-8DEC-229C2C8C822E}"/>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A52C2ABA-23C7-4B19-B178-DC508C6BD939}"/>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2F10DD79-D2A5-4FDA-9BCB-2169C62FA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DEF93A5D-3DAE-4584-B62B-863C61D704AD}"/>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C9EE44E8-98FC-4952-88B8-803C32BAF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4E87088B-8417-41BC-84A3-24EE00E86234}"/>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81D9BCA-71CE-4618-9316-5800CCFB6A6B}"/>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8C6EE2D-FD20-4BE3-BC98-9A8ECD98B5C4}"/>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86B24361-3685-40FF-B026-653C04FA46A5}"/>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BAE55225-4E81-441A-BC7E-67C377F5A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8FA5DD84-25BC-4882-9580-9D50996628DA}"/>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6CACFB95-2BE3-4D90-BD9D-F7B1F4F7F0AF}"/>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5F7B8E3E-DEB5-464F-B65E-D6B8908432F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843AAB57-084A-4F3F-AF7A-52BD719353C6}"/>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48%</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1FFB48F3-64CE-4E81-944E-455B80E7408A}"/>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102</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15C0D8D8-49EA-4776-8A40-46A40D1BA7D4}"/>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115</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8E5F63A7-9AAD-457E-964E-B60407066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0D304BA8-ADA8-44B9-91E2-45C9BC16068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FCFF1B96-108C-46E2-B3A4-8665C5592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CE891FCC-48F2-4AB1-92D5-D3EAC4DD677B}"/>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22%</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C14A95D5-81DA-44F1-B48E-979368D639D2}"/>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2C9312CF-03EB-4F51-830F-63B2BD182F54}"/>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B3F608B7-F2E8-43A8-BB36-E3884F04E92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97E0F4D1-5BFA-44FA-B81B-22C6A9D828DA}"/>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A0E35ECC-16DD-41E7-BDF1-BE2CC783833B}"/>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B56026B3-BC65-4B42-835B-3E0299059292}"/>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82DC56F4-FBA2-4FA4-838E-32D5528C887C}"/>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115</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39AB6D04-3B69-47F9-BF1C-03D1EA43E08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60152988-625D-45D5-AF0C-9885F35E0EBA}"/>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F433F7FE-CC2A-49C5-9495-CE58A4DE99AF}"/>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118</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D365E9FB-209B-4DB4-812E-FEFB0CE7F16B}"/>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216BD074-5BFA-436F-A4B6-5729A98E9902}"/>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8AB9ED79-9294-4472-B751-88FFEEC51C21}"/>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02F91D8-5DAC-4D4B-8ED2-7010EDB60D7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673F0C72-103D-4807-9C29-2B665318E704}"/>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1B395A06-CD39-420E-B3DC-72E1452377B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7D5CBF89-D0DE-4B56-9B8C-B04C80DF1E3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21B973BB-342C-43AC-A526-E509D9389EEC}"/>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4BC92250-62FD-458A-BB83-8424FCD8CD06}"/>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B7024BA5-A4C9-4B83-A147-6493136C05AB}"/>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15E55BF-CA9E-41B7-86E4-1681CD868162}"/>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A4E5CA24-1F61-48E9-AB4F-4409AC12C903}"/>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715C607-FFD2-4837-8CAA-817FA55A089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E0B24F1B-37E1-4748-B0A5-E92E1E3EB7C8}"/>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3F092471-C9EA-4A64-8175-9CECB3424F91}"/>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BD489232-083C-4A3C-B2C3-8938B24F394A}"/>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420D3978-7704-49F7-99C2-6CA2CEBDA504}"/>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E63C42C5-A447-4E48-862D-3B28434BDC14}"/>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57FEAA7-41DF-4D41-AD6D-71194222FE0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90542C0-B5B1-424E-AA1E-1062F8DAC63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8A738D1-CBEB-4B3F-A6A6-E04CCB03959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B247045-48BC-4DC7-A452-D86AA8C14F98}"/>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7EF7798-CFDB-4B23-8384-FCAA6FF97A2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DD2CF9D-2D67-41B8-B4AB-7563F3AB54B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A460874-8501-4F15-81DC-82B8DBB4D1A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A245B9D-31F5-4D8D-AED1-BB0660EF3E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2641094-50BA-4F3E-B929-B0498E1FC29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365EF2D2-0E26-45A5-8E84-EF358F34B6EE}"/>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E24B91B-8E38-4699-A48B-47DAABEC1C6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36EACDA-15C2-489E-AC44-2002FB34D66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8A462F35-2E53-49DD-B9CA-F8AAB8658066}"/>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B6436506-3076-4FA4-A335-48836ED6C4D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58F99C39-3C83-4599-8D15-44474A4A900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7877F0FC-305E-4A75-B65F-7161E1CFC643}"/>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F715680F-E0D6-4639-9FA4-C49CFF726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8E50CA85-2964-428C-BB21-FD49CA1C592D}"/>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DA24DCAB-3F28-468A-8183-96A5DE83E6B8}"/>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084F1516-43AB-4BD0-BA52-AE40445CB51F}"/>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65D76E9A-EEFB-4CDF-874E-21D0E409302C}"/>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E02AE1CB-BD49-4657-9B9B-50C5A336D2D5}"/>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6C09D084-FEBC-4BA9-A9FB-D074D764E302}"/>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4CB4BE7C-4198-47C3-964B-59E6BD88DEE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B37D9FD-088A-47D0-8E06-1A015309CC5D}"/>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DCD4B01D-E865-4C41-A7C9-059AD2B8670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0082D97-BAEA-4791-B63F-23A20324D2E6}"/>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0E21704-FD26-4C10-9C6E-21A8BC7CC536}"/>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4CDB1AA-82A7-40FD-9961-79254E12F466}"/>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3E7F366-F9FE-4D45-85A5-FCBC613CF7A2}"/>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77178CE-2C72-4975-9CCD-22DDC29AC59B}"/>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F73E8A0-603D-4B02-8E84-414D64C28513}"/>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A6EF9E1-3737-4758-A74C-A30843DDE899}"/>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F5575C3-231B-4955-9234-6B1BF6BE99B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8388D7D2-A741-4465-AFCA-0BA705A09B51}"/>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A517F4D8-B619-4090-8ED4-687BAB94EDD6}"/>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B9548A73-B867-4A4E-8882-0578848B5C8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8C6F821-DD84-4BF5-8307-7A8DB2929BF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F8FC8355-D85E-46CB-88D0-9BF7413EDCB2}"/>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F361C0A6-CA03-4A79-8CBA-F795BD7406D3}"/>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188A9408-FF0E-418F-827B-B4F6A6308A97}"/>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ACF007AA-6BC9-499A-8EA8-1A692EF59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2C998524-5A82-4BB5-86A6-D5E1420D6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9271704-8F14-445F-AA85-CA07C56DD69E}"/>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3BF82C5-0B43-48BE-9521-9010E92879C3}"/>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14B5091-ACCB-483E-A66A-2AFD9F775D03}"/>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1754F7E-FDC4-4184-BF32-5CF8278B87A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5025344-7CB9-45FB-A33A-B65D96FB9D62}"/>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15F09CF-2C17-414C-B161-F7736728912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C03A602-0317-4ACB-BF75-994569D5745C}"/>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578CB1-D4C8-4FC1-ACDD-4C9C9FC42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EAF1B8E-CECB-4CCD-9F8D-F7656AAF47DC}"/>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C876A5FE-6EFB-47BF-B3BC-531DDD8C5FB6}"/>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35A42596-B2FE-4552-9EAD-A2489674562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ADC76CB-C3B5-45A0-84A1-5ED8F93EEB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EB84718-7709-4504-AD5D-8E39E351842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69A60C31-B3CC-4E39-8B70-56B8F896DAB0}"/>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9FCB457-57A6-44C3-BDC2-E3592E688B3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AC3661B3-12C8-48D9-9E34-04B10AEE946C}"/>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177751CB-6D40-4C86-B7BD-E5AF2F2DB1F5}"/>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4219415-653F-4378-ADFE-F7D27236331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5A15F52-E764-45B5-BDDF-85B0FC4B5539}"/>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5010EDBF-7393-4C25-973A-4425B896B833}"/>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E93718B-0C33-4274-8D99-8B08418E2F1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47F4E353-36D7-4527-BF2C-DB87B485827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07896F63-72BE-4CEC-BF1A-14E4ED82C12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17D4A2C-E7E4-4B0E-8DB7-DB0844ADECD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CE324581-507C-4FE6-802D-81FE40F2C670}"/>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33E3E1A4-1107-440A-A8C8-7276E3F0A8E2}"/>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917A6D5-0AC7-4376-BE6C-7BB6A2D7743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B3ED1A9B-FA67-4492-954D-A050C8AE8B69}"/>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D22F387-4078-49A6-BD22-1CF9439A52AC}"/>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E5994636-E312-4136-93AC-FDD26D50882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732992D5-803B-428A-8757-BE451399E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9210872E-E4AF-488F-B330-00469F3E6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2CC9C932-F9B0-48C4-9066-CE85F73AECE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FA076B4E-B56E-446A-84F5-3108DAB912A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7644BFC-86B7-4558-BE41-132C5368984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2BC8EC3-588B-4238-B152-3E6AB8463FC3}"/>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350CAAF-BC76-4CB7-BBCB-D5CE61E46CE2}"/>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2E43DD3-8F19-4413-8F10-929A1289871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5AF6F02-0768-40B7-A674-654DA34152E9}"/>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D7C9E4E-0B54-4D6F-850C-2EEA2D0D8FBE}"/>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A0409EB-A03C-41D1-985C-76C6748B01E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27ED436-74E0-46D2-87DC-08BB40DB7D2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0C56119F-03FE-4760-9CE0-845D9F86BE2D}"/>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26C89F20-A5CD-48E5-ABB6-662D712F77C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24AEB56-A2E9-4869-B95C-E85FAE66C29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25649A5-E7B3-4321-96A4-1CF63185716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0D870670-A266-46DC-81BA-2FD973C7F92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A85DD9B-1F9C-4B71-9C9B-69407F2FAAD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6E8E8267-2C6A-4F55-9293-76EFEB8EAC6A}"/>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60BBB7E2-3E24-4D56-92D2-EDB505927AF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42C5043-F488-4794-AF01-BAC91D6BDF1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55F170E0-8271-43A9-A3A3-4FBD5334C719}"/>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A3770124-6E1E-464A-8FBF-0CBDC305A87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C8F56B4-092A-4444-B477-7C2EC3EA2F0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CC51CF03-C868-4B40-81B2-E8660710273E}"/>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F51C3A21-FEDD-4F80-BC0E-FF5690731D07}"/>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8FCF4D7-14FB-4CB0-8526-21E7C1A7255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A6DF8A59-7427-42A6-8F5A-212BDA19437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08AB36E2-06AF-434E-94B8-2462347E9FB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CB009B8E-77A9-4000-AADD-2A4C97DD5D6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F3E27650-A42D-4569-9966-C78B723CDA86}"/>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8E95B62-3AE9-4C9F-B4D1-7AD640D68E2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EA33C10E-9F12-4116-8714-971E5C4D26B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AA34624B-5E8C-433B-A430-FD40DE606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E1CDBA9B-7964-48FB-9C62-43DB41F86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33D9D22F-7BA9-4F5A-82B9-4E511EC88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6BD363BA-7BE7-41D2-9839-2FCFBF1B8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BF87F11F-48FD-4F72-8B16-91EFDAB02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614726C2-792E-4AA2-A6B5-50EB1E974A14}"/>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8C6AD712-1A8C-407E-8E16-443DD7125663}"/>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E0AF7701-9D85-47C1-BC3B-EFD2B39865C3}"/>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B6D939D3-959D-4AD4-9B00-10FA388EBED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55044D02-31F6-4A18-A942-6AFC4CD8DBB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1BC5B9A-788F-4DBF-9C9A-A448005E5CE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ED645AD2-4EEB-45A5-AF04-C54F905A5169}"/>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8E533602-714F-4D8C-88FE-7E737E44EA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C6824CBD-3809-4429-8EF5-00C91B48E2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7748A5C3-73D7-46CB-BE8F-6F1340648E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B5B40576-F602-4E80-B47B-83F109CDB4D1}"/>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108826D3-7676-4608-8CC2-13BAD31FDBA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2CE4895-8840-4BB0-8CC0-9F7006B298E6}"/>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59952C-3389-4166-80FF-EF139D61F226}"/>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F82AC4D-BDFA-4327-9789-8743361B3524}"/>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9474027-37C6-420C-8967-EEE299AF8635}"/>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02BE7A8-89BE-4000-827E-2488FA951255}"/>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3DB839C-4DA9-4414-9843-8803EC17CCF8}"/>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3C790BC-8FD5-4572-AA6E-62F0D431CA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E23C5DA6-F764-425A-A31E-AA420EECEE15}"/>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416E3D67-CF9B-4C2D-B4F7-2D7513802FFC}"/>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780BF47C-5048-4AF4-AD2B-DDBB0BA50D4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D8A7E8F-0031-4D70-973F-5019FB8C96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E4696179-363D-4A49-9886-269895D66045}"/>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C5C62F0-CCAC-446B-A399-5AD15329D713}"/>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Chester City &amp; the Garden Quarter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A5500308-D1FE-486D-8B69-5FEEE7F42F0E}"/>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869AB6D1-8F9C-4B31-851A-5F07E665B6F3}"/>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808D9AD2-C02F-4BCA-A398-4FA6A28EA1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13BCF7BB-80C0-491E-899D-963B1E2F20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B00141FE-63E5-4255-85A2-D17D3017DB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386E7F46-C40A-44C9-9C2C-5C7D8B35C017}"/>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39ECB00-2343-4210-A804-D0B7BAD95FF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6A132DF7-9348-42BC-96C6-6AD06D9C464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19CAB910-0271-4EA6-97A8-D70E57B7B139}"/>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7121F70-7ADD-4894-86C0-0E89310A65C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DC3B237C-A6B2-49C4-9A64-41E38F44C5B2}"/>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7BF914B-5D55-41AE-8BAA-86318D7E1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FEDF4422-4BE7-449E-AE90-B415F59383B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0C368E520CF7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0.39386548223350254</v>
          </cell>
          <cell r="C89">
            <v>0.15090862944162436</v>
          </cell>
          <cell r="D89">
            <v>0.30676903553299495</v>
          </cell>
          <cell r="E89">
            <v>0.48093908629441617</v>
          </cell>
        </row>
        <row r="90">
          <cell r="A90">
            <v>0.6061345177664974</v>
          </cell>
          <cell r="C90">
            <v>0.84909137055837558</v>
          </cell>
          <cell r="D90">
            <v>0.69323096446700505</v>
          </cell>
          <cell r="E90">
            <v>0.51906091370558383</v>
          </cell>
        </row>
        <row r="96">
          <cell r="C96" t="str">
            <v>0-4</v>
          </cell>
          <cell r="E96">
            <v>5.7104060913705589E-2</v>
          </cell>
        </row>
        <row r="97">
          <cell r="C97" t="str">
            <v>5-17</v>
          </cell>
          <cell r="E97">
            <v>0.13842385786802028</v>
          </cell>
        </row>
        <row r="98">
          <cell r="C98" t="str">
            <v>18-24</v>
          </cell>
          <cell r="E98">
            <v>0.12069035532994922</v>
          </cell>
        </row>
        <row r="99">
          <cell r="C99" t="str">
            <v>25-34</v>
          </cell>
          <cell r="E99">
            <v>0.17684771573604063</v>
          </cell>
        </row>
        <row r="100">
          <cell r="C100" t="str">
            <v>35-49</v>
          </cell>
          <cell r="E100">
            <v>0.19897208121827406</v>
          </cell>
        </row>
        <row r="101">
          <cell r="C101" t="str">
            <v>50-64</v>
          </cell>
          <cell r="E101">
            <v>0.16635025380710658</v>
          </cell>
        </row>
        <row r="102">
          <cell r="C102" t="str">
            <v>65-74</v>
          </cell>
          <cell r="E102">
            <v>7.6403553299492388E-2</v>
          </cell>
        </row>
        <row r="103">
          <cell r="C103" t="str">
            <v>75 plus</v>
          </cell>
          <cell r="E103">
            <v>6.515736040609138E-2</v>
          </cell>
        </row>
        <row r="115">
          <cell r="C115" t="str">
            <v>Couple - no children</v>
          </cell>
          <cell r="D115">
            <v>0.24529187817258882</v>
          </cell>
        </row>
        <row r="116">
          <cell r="C116" t="str">
            <v>Couple with children</v>
          </cell>
          <cell r="D116">
            <v>0.19792639593908631</v>
          </cell>
        </row>
        <row r="117">
          <cell r="C117" t="str">
            <v>Lone parent</v>
          </cell>
          <cell r="D117">
            <v>3.5368020304568537E-2</v>
          </cell>
        </row>
        <row r="118">
          <cell r="C118" t="str">
            <v>Single person - no children</v>
          </cell>
          <cell r="D118">
            <v>0.22003553299492387</v>
          </cell>
        </row>
        <row r="119">
          <cell r="C119" t="str">
            <v>Other: two or more adults</v>
          </cell>
          <cell r="D119">
            <v>0.30179695431472081</v>
          </cell>
        </row>
        <row r="128">
          <cell r="D128">
            <v>0.72516497461928908</v>
          </cell>
          <cell r="L128" t="str">
            <v>0 
Index: 100</v>
          </cell>
        </row>
        <row r="129">
          <cell r="D129">
            <v>0.13287563451776649</v>
          </cell>
          <cell r="L129" t="str">
            <v>1 
Index: 106</v>
          </cell>
        </row>
        <row r="130">
          <cell r="D130">
            <v>0.10277664974619287</v>
          </cell>
          <cell r="L130" t="str">
            <v>2 
Index: 97</v>
          </cell>
        </row>
        <row r="131">
          <cell r="D131">
            <v>3.9149746192893402E-2</v>
          </cell>
          <cell r="L131" t="str">
            <v>3+ 
Index: 98</v>
          </cell>
        </row>
        <row r="137">
          <cell r="D137">
            <v>0.219733502538071</v>
          </cell>
        </row>
        <row r="138">
          <cell r="D138">
            <v>0.35107106598984772</v>
          </cell>
        </row>
        <row r="139">
          <cell r="D139">
            <v>0.33517258883248724</v>
          </cell>
        </row>
        <row r="140">
          <cell r="D140">
            <v>9.4238578680203036E-2</v>
          </cell>
        </row>
        <row r="146">
          <cell r="D146">
            <v>0.1821649746192894</v>
          </cell>
          <cell r="L146" t="str">
            <v>&lt;20k 
Index: 108</v>
          </cell>
        </row>
        <row r="147">
          <cell r="D147">
            <v>0.31989086294416241</v>
          </cell>
          <cell r="L147" t="str">
            <v>20k - 40k 
Index: 102</v>
          </cell>
        </row>
        <row r="148">
          <cell r="D148">
            <v>0.21492893401015226</v>
          </cell>
          <cell r="L148" t="str">
            <v>40k - 60k 
Index: 102</v>
          </cell>
        </row>
        <row r="149">
          <cell r="D149">
            <v>0.13231979695431473</v>
          </cell>
          <cell r="L149" t="str">
            <v>60k - 80k 
Index: 95</v>
          </cell>
        </row>
        <row r="150">
          <cell r="D150">
            <v>6.3604060913705587E-2</v>
          </cell>
          <cell r="L150" t="str">
            <v>80k - 100k 
Index: 87</v>
          </cell>
        </row>
        <row r="151">
          <cell r="D151">
            <v>8.6954314720812179E-2</v>
          </cell>
          <cell r="L151" t="str">
            <v>100k+ 
Index: 94</v>
          </cell>
        </row>
      </sheetData>
      <sheetData sheetId="4"/>
      <sheetData sheetId="5"/>
      <sheetData sheetId="6">
        <row r="48">
          <cell r="F48" t="str">
            <v>Capped Index</v>
          </cell>
        </row>
        <row r="49">
          <cell r="E49">
            <v>5.0125313283208017E-2</v>
          </cell>
          <cell r="F49">
            <v>200</v>
          </cell>
          <cell r="G49">
            <v>1.1000000000000001</v>
          </cell>
        </row>
        <row r="50">
          <cell r="E50">
            <v>1.2531328320802004E-2</v>
          </cell>
          <cell r="F50">
            <v>33.390777751680005</v>
          </cell>
          <cell r="G50">
            <v>1.2</v>
          </cell>
        </row>
        <row r="51">
          <cell r="E51">
            <v>5.0125313283208017E-2</v>
          </cell>
          <cell r="F51">
            <v>90.708296366661585</v>
          </cell>
          <cell r="G51">
            <v>1.3</v>
          </cell>
        </row>
        <row r="52">
          <cell r="E52">
            <v>1.2531328320802004E-2</v>
          </cell>
          <cell r="F52">
            <v>25.620879562223632</v>
          </cell>
          <cell r="G52">
            <v>1.4</v>
          </cell>
        </row>
        <row r="53">
          <cell r="E53">
            <v>0</v>
          </cell>
          <cell r="F53">
            <v>0</v>
          </cell>
          <cell r="G53">
            <v>1.5</v>
          </cell>
        </row>
        <row r="54">
          <cell r="E54">
            <v>0</v>
          </cell>
          <cell r="F54">
            <v>0</v>
          </cell>
          <cell r="G54">
            <v>2.6</v>
          </cell>
        </row>
        <row r="55">
          <cell r="E55">
            <v>2.5062656641604009E-3</v>
          </cell>
          <cell r="F55">
            <v>15.462060270546338</v>
          </cell>
          <cell r="G55">
            <v>2.7</v>
          </cell>
        </row>
        <row r="56">
          <cell r="E56">
            <v>0</v>
          </cell>
          <cell r="F56">
            <v>0</v>
          </cell>
          <cell r="G56">
            <v>2.8</v>
          </cell>
        </row>
        <row r="57">
          <cell r="E57">
            <v>0.1</v>
          </cell>
          <cell r="F57">
            <v>200</v>
          </cell>
          <cell r="G57">
            <v>2.9</v>
          </cell>
        </row>
        <row r="58">
          <cell r="E58">
            <v>0</v>
          </cell>
          <cell r="F58">
            <v>0</v>
          </cell>
          <cell r="G58">
            <v>2.1</v>
          </cell>
        </row>
        <row r="59">
          <cell r="E59">
            <v>1.7543859649122806E-2</v>
          </cell>
          <cell r="F59">
            <v>100.32576733736411</v>
          </cell>
          <cell r="G59">
            <v>2.11</v>
          </cell>
        </row>
        <row r="60">
          <cell r="E60">
            <v>1.0025062656641603E-2</v>
          </cell>
          <cell r="F60">
            <v>56.186238945462584</v>
          </cell>
          <cell r="G60">
            <v>2.12</v>
          </cell>
        </row>
        <row r="61">
          <cell r="E61">
            <v>0.1</v>
          </cell>
          <cell r="F61">
            <v>200</v>
          </cell>
          <cell r="G61">
            <v>2.13</v>
          </cell>
        </row>
        <row r="62">
          <cell r="E62">
            <v>3.2581453634085211E-2</v>
          </cell>
          <cell r="F62">
            <v>81.041561965201339</v>
          </cell>
          <cell r="G62">
            <v>3.14</v>
          </cell>
        </row>
        <row r="63">
          <cell r="E63">
            <v>0.1</v>
          </cell>
          <cell r="F63">
            <v>200</v>
          </cell>
          <cell r="G63">
            <v>3.15</v>
          </cell>
        </row>
        <row r="64">
          <cell r="E64">
            <v>1.0025062656641603E-2</v>
          </cell>
          <cell r="F64">
            <v>16.268546526641529</v>
          </cell>
          <cell r="G64">
            <v>3.16</v>
          </cell>
        </row>
        <row r="65">
          <cell r="E65">
            <v>2.5062656641604009E-3</v>
          </cell>
          <cell r="F65">
            <v>3.4542601966062576</v>
          </cell>
          <cell r="G65">
            <v>3.17</v>
          </cell>
        </row>
        <row r="66">
          <cell r="E66">
            <v>7.5187969924812026E-3</v>
          </cell>
          <cell r="F66">
            <v>200</v>
          </cell>
          <cell r="G66">
            <v>3.18</v>
          </cell>
        </row>
        <row r="67">
          <cell r="E67">
            <v>1.5037593984962405E-2</v>
          </cell>
          <cell r="F67">
            <v>10.734532980153613</v>
          </cell>
          <cell r="G67">
            <v>4.1900000000000004</v>
          </cell>
        </row>
        <row r="68">
          <cell r="E68">
            <v>7.5187969924812026E-3</v>
          </cell>
          <cell r="F68">
            <v>10.152649499950517</v>
          </cell>
          <cell r="G68">
            <v>4.2</v>
          </cell>
        </row>
        <row r="69">
          <cell r="E69">
            <v>0</v>
          </cell>
          <cell r="F69">
            <v>0</v>
          </cell>
          <cell r="G69">
            <v>4.21</v>
          </cell>
        </row>
        <row r="70">
          <cell r="E70">
            <v>4.7619047619047616E-2</v>
          </cell>
          <cell r="F70">
            <v>200</v>
          </cell>
          <cell r="G70">
            <v>4.22</v>
          </cell>
        </row>
        <row r="71">
          <cell r="E71">
            <v>3.7593984962406013E-2</v>
          </cell>
          <cell r="F71">
            <v>89.773821152440703</v>
          </cell>
          <cell r="G71">
            <v>4.2300000000000004</v>
          </cell>
        </row>
        <row r="72">
          <cell r="E72">
            <v>1.0025062656641603E-2</v>
          </cell>
          <cell r="F72">
            <v>12.944002151820575</v>
          </cell>
          <cell r="G72">
            <v>4.24</v>
          </cell>
        </row>
        <row r="73">
          <cell r="E73">
            <v>4.2606516290726815E-2</v>
          </cell>
          <cell r="F73">
            <v>76.220833691392372</v>
          </cell>
          <cell r="G73">
            <v>4.25</v>
          </cell>
        </row>
      </sheetData>
      <sheetData sheetId="7">
        <row r="19">
          <cell r="A19">
            <v>104.55288623620216</v>
          </cell>
        </row>
        <row r="20">
          <cell r="A20">
            <v>95.680416731241053</v>
          </cell>
        </row>
        <row r="21">
          <cell r="A21">
            <v>86.295887384672369</v>
          </cell>
        </row>
        <row r="22">
          <cell r="A22">
            <v>91.872980452723311</v>
          </cell>
        </row>
        <row r="23">
          <cell r="A23">
            <v>91.473525825705622</v>
          </cell>
        </row>
        <row r="24">
          <cell r="A24">
            <v>97.959884860871014</v>
          </cell>
        </row>
        <row r="25">
          <cell r="A25">
            <v>88.488457311238093</v>
          </cell>
        </row>
        <row r="26">
          <cell r="A26">
            <v>98.270349263073726</v>
          </cell>
        </row>
        <row r="27">
          <cell r="A27">
            <v>105.24251179655376</v>
          </cell>
        </row>
        <row r="28">
          <cell r="A28">
            <v>104.22156577895782</v>
          </cell>
        </row>
        <row r="29">
          <cell r="A29">
            <v>103.59950116639558</v>
          </cell>
        </row>
        <row r="30">
          <cell r="A30">
            <v>89.364148243361896</v>
          </cell>
        </row>
        <row r="31">
          <cell r="A31">
            <v>99.940545610462848</v>
          </cell>
        </row>
        <row r="32">
          <cell r="A32">
            <v>95.688957930119216</v>
          </cell>
        </row>
        <row r="33">
          <cell r="A33">
            <v>92.170947717938816</v>
          </cell>
        </row>
        <row r="34">
          <cell r="A34">
            <v>89.729698806390573</v>
          </cell>
        </row>
        <row r="35">
          <cell r="A35">
            <v>91.547492710104336</v>
          </cell>
        </row>
        <row r="36">
          <cell r="A36">
            <v>82.547917660430954</v>
          </cell>
        </row>
        <row r="37">
          <cell r="A37">
            <v>106.2548644260136</v>
          </cell>
        </row>
        <row r="38">
          <cell r="A38">
            <v>90.235149031347646</v>
          </cell>
        </row>
        <row r="39">
          <cell r="A39">
            <v>82.428619665982566</v>
          </cell>
        </row>
        <row r="40">
          <cell r="A40">
            <v>276.78044268638871</v>
          </cell>
        </row>
        <row r="41">
          <cell r="A41">
            <v>87.000340365381362</v>
          </cell>
        </row>
        <row r="42">
          <cell r="A42">
            <v>93.07356301981568</v>
          </cell>
        </row>
        <row r="43">
          <cell r="A43">
            <v>97.126340813286419</v>
          </cell>
        </row>
        <row r="44">
          <cell r="A44">
            <v>95.002208023895435</v>
          </cell>
        </row>
        <row r="45">
          <cell r="A45">
            <v>114.70914052908543</v>
          </cell>
        </row>
        <row r="46">
          <cell r="A46">
            <v>100.00000000000004</v>
          </cell>
        </row>
        <row r="47">
          <cell r="A47">
            <v>112.68747730108224</v>
          </cell>
        </row>
        <row r="48">
          <cell r="A48">
            <v>111.77554771249785</v>
          </cell>
        </row>
        <row r="49">
          <cell r="A49">
            <v>135.00097461057774</v>
          </cell>
        </row>
        <row r="50">
          <cell r="A50">
            <v>121.09775609739053</v>
          </cell>
        </row>
        <row r="51">
          <cell r="A51">
            <v>112.86282102644796</v>
          </cell>
        </row>
        <row r="52">
          <cell r="A52">
            <v>112.32120096156453</v>
          </cell>
        </row>
        <row r="53">
          <cell r="A53">
            <v>103.97873491500462</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64.549839399176477</v>
          </cell>
        </row>
        <row r="14">
          <cell r="K14">
            <v>262.93943609118236</v>
          </cell>
        </row>
        <row r="15">
          <cell r="K15">
            <v>113.30147981159249</v>
          </cell>
        </row>
        <row r="16">
          <cell r="K16">
            <v>38.96538145363408</v>
          </cell>
        </row>
        <row r="17">
          <cell r="K17">
            <v>464.05036982700653</v>
          </cell>
        </row>
        <row r="24">
          <cell r="A24" t="str">
            <v>Health Challenges</v>
          </cell>
          <cell r="B24">
            <v>0.12531328320802004</v>
          </cell>
          <cell r="C24">
            <v>0.19413415180335644</v>
          </cell>
        </row>
        <row r="25">
          <cell r="A25" t="str">
            <v>At Risk</v>
          </cell>
          <cell r="B25">
            <v>0.45363408521303256</v>
          </cell>
          <cell r="C25">
            <v>0.17252417208946966</v>
          </cell>
        </row>
        <row r="26">
          <cell r="A26" t="str">
            <v>Caution</v>
          </cell>
          <cell r="B26">
            <v>0.24812030075187969</v>
          </cell>
          <cell r="C26">
            <v>0.2189912269146666</v>
          </cell>
        </row>
        <row r="27">
          <cell r="A27" t="str">
            <v>Healthy</v>
          </cell>
          <cell r="B27">
            <v>0.16040100250626566</v>
          </cell>
          <cell r="C27">
            <v>0.41165002502832154</v>
          </cell>
        </row>
      </sheetData>
      <sheetData sheetId="9">
        <row r="14">
          <cell r="K14">
            <v>274.05207292628398</v>
          </cell>
        </row>
        <row r="15">
          <cell r="K15">
            <v>33.390777751680005</v>
          </cell>
        </row>
        <row r="16">
          <cell r="K16">
            <v>90.708296366661585</v>
          </cell>
        </row>
        <row r="17">
          <cell r="K17">
            <v>25.620879562223632</v>
          </cell>
        </row>
        <row r="18">
          <cell r="K18">
            <v>0</v>
          </cell>
        </row>
        <row r="21">
          <cell r="K21">
            <v>0</v>
          </cell>
        </row>
        <row r="22">
          <cell r="K22">
            <v>15.462060270546338</v>
          </cell>
        </row>
        <row r="23">
          <cell r="K23">
            <v>0</v>
          </cell>
        </row>
        <row r="24">
          <cell r="K24">
            <v>312.02646213470456</v>
          </cell>
        </row>
        <row r="25">
          <cell r="K25">
            <v>0</v>
          </cell>
        </row>
        <row r="26">
          <cell r="K26">
            <v>100.32576733736411</v>
          </cell>
        </row>
        <row r="27">
          <cell r="K27">
            <v>56.186238945462584</v>
          </cell>
        </row>
        <row r="28">
          <cell r="K28">
            <v>1033.9202500919641</v>
          </cell>
        </row>
        <row r="31">
          <cell r="K31">
            <v>81.041561965201339</v>
          </cell>
        </row>
        <row r="32">
          <cell r="K32">
            <v>441.93957197938261</v>
          </cell>
        </row>
        <row r="33">
          <cell r="K33">
            <v>16.268546526641529</v>
          </cell>
        </row>
        <row r="34">
          <cell r="K34">
            <v>3.4542601966062576</v>
          </cell>
        </row>
        <row r="35">
          <cell r="K35">
            <v>2002.7437013586596</v>
          </cell>
        </row>
        <row r="38">
          <cell r="K38">
            <v>10.734532980153613</v>
          </cell>
        </row>
        <row r="39">
          <cell r="K39">
            <v>10.152649499950517</v>
          </cell>
        </row>
        <row r="40">
          <cell r="K40">
            <v>0</v>
          </cell>
        </row>
        <row r="41">
          <cell r="K41">
            <v>1083.9437424145069</v>
          </cell>
        </row>
        <row r="42">
          <cell r="K42">
            <v>89.773821152440703</v>
          </cell>
        </row>
        <row r="43">
          <cell r="K43">
            <v>12.944002151820575</v>
          </cell>
        </row>
        <row r="44">
          <cell r="K44">
            <v>76.220833691392372</v>
          </cell>
        </row>
        <row r="47">
          <cell r="K47">
            <v>1071.8909950933671</v>
          </cell>
        </row>
        <row r="48">
          <cell r="K48">
            <v>336.74451615765076</v>
          </cell>
        </row>
        <row r="49">
          <cell r="K49">
            <v>0</v>
          </cell>
        </row>
      </sheetData>
      <sheetData sheetId="10">
        <row r="13">
          <cell r="V13">
            <v>2002.7437013586596</v>
          </cell>
        </row>
        <row r="14">
          <cell r="V14">
            <v>1083.9437424145069</v>
          </cell>
        </row>
        <row r="15">
          <cell r="V15">
            <v>1071.8909950933671</v>
          </cell>
        </row>
        <row r="16">
          <cell r="V16">
            <v>1033.9202500919641</v>
          </cell>
        </row>
        <row r="17">
          <cell r="V17">
            <v>441.93957197938261</v>
          </cell>
        </row>
        <row r="18">
          <cell r="V18">
            <v>336.74451615765076</v>
          </cell>
        </row>
        <row r="19">
          <cell r="V19">
            <v>312.02646213470456</v>
          </cell>
        </row>
        <row r="20">
          <cell r="V20">
            <v>274.05207292628398</v>
          </cell>
        </row>
        <row r="21">
          <cell r="V21">
            <v>100.32576733736411</v>
          </cell>
        </row>
        <row r="22">
          <cell r="V22">
            <v>90.708296366661585</v>
          </cell>
        </row>
        <row r="23">
          <cell r="V23">
            <v>89.773821152440703</v>
          </cell>
        </row>
        <row r="24">
          <cell r="V24">
            <v>81.041561965201339</v>
          </cell>
        </row>
        <row r="25">
          <cell r="V25">
            <v>76.220833691392372</v>
          </cell>
        </row>
        <row r="26">
          <cell r="V26">
            <v>56.186238945462584</v>
          </cell>
        </row>
        <row r="27">
          <cell r="V27">
            <v>33.390777751680005</v>
          </cell>
        </row>
        <row r="28">
          <cell r="V28">
            <v>25.620879562223632</v>
          </cell>
        </row>
        <row r="29">
          <cell r="V29">
            <v>16.268546526641529</v>
          </cell>
        </row>
        <row r="30">
          <cell r="V30">
            <v>15.462060270546338</v>
          </cell>
        </row>
        <row r="31">
          <cell r="V31">
            <v>12.944002151820575</v>
          </cell>
        </row>
        <row r="32">
          <cell r="V32">
            <v>10.734532980153613</v>
          </cell>
        </row>
        <row r="33">
          <cell r="V33">
            <v>10.152649499950517</v>
          </cell>
        </row>
        <row r="34">
          <cell r="V34">
            <v>3.4542601966062576</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1793D-F98E-4DB6-8B64-694C1534B2AF}">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11476-7364-4766-8BB9-85CEB2605DA2}">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8B42-CA5D-4D71-BB5F-9D0519E325C4}">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5%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Any kind of liver condition are 4%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22% Feels downhearted / depressed in the past 4 weeks. This is 16%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15% are likely to be current cigarette smokers.  This is 11%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4%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8% are likely to say they never eat fruit and 39% never do moderate intensity sports, which are 6% above and 1%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15%, 10% above the base average, with white bread being eaten by about 31%, which is 2%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32.0%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91178-AAA0-46EE-B227-BF09477C6DD8}">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5% above the base average.</v>
      </c>
    </row>
    <row r="5" spans="1:2">
      <c r="A5" s="1" t="s">
        <v>49</v>
      </c>
      <c r="B5" s="1" t="str">
        <f>"• Incidents of "&amp;A55&amp;" are "&amp;TEXT(B55,"0%")&amp;" "&amp;C55&amp;" in this profile than in the base."</f>
        <v>• Incidents of Any kind of liver condition are 4% below in this profile than in the base.</v>
      </c>
    </row>
    <row r="6" spans="1:2">
      <c r="A6" s="55" t="s">
        <v>50</v>
      </c>
      <c r="B6" s="54" t="str">
        <f>"• Approximately "&amp;TEXT(B68,"0%")&amp;" "&amp;A68&amp;". This is "&amp;TEXT(C68,"0%")&amp;" "&amp;D68&amp;" the base."</f>
        <v>• Approximately 22% Feels downhearted / depressed in the past 4 weeks. This is 16%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15% are likely to be current cigarette smokers.  This is 11% above the base average.</v>
      </c>
    </row>
    <row r="10" spans="1:2">
      <c r="A10" s="1" t="s">
        <v>51</v>
      </c>
      <c r="B10" s="48" t="str">
        <f>"• Circa "&amp;TEXT(D81,"0%")&amp;" smoke 20+ cigarettes per day, which is "&amp;TEXT(ABS(I81/100),"0%")&amp;" "&amp;J81&amp;" the base."</f>
        <v>• Circa 3% smoke 20+ cigarettes per day, which is 4%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8% are likely to say they never eat fruit and 39% never do moderate intensity sports, which are 6% above and 1%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15%, 10% above the base average, with white bread being eaten by about 31%, which is 2%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32.0%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1.62766497461929E-2</v>
      </c>
      <c r="E27" s="63">
        <f>RANK('Data - Overview'!$D27,'Data - Overview'!$D$27:$D$31)</f>
        <v>3</v>
      </c>
      <c r="F27" s="62">
        <f>INDEX('Data - Knowledge'!$G:$G,MATCH('Data - Overview'!$A27,'Data - Knowledge'!$A:$A,0))</f>
        <v>1.8861443157352491E-2</v>
      </c>
      <c r="G27" s="64">
        <f>INDEX('Data - Knowledge'!$J:$J,MATCH('Data - Overview'!$A27,'Data - Knowledge'!$A:$A,0))</f>
        <v>86.295887384672369</v>
      </c>
      <c r="H27" s="64">
        <f>RANK('Data - Overview'!$G27,'Data - Overview'!$G$27:$G$31)</f>
        <v>5</v>
      </c>
      <c r="I27" s="65">
        <f>G27-100</f>
        <v>-13.704112615327631</v>
      </c>
      <c r="J27" s="65" t="str">
        <f>IF(I27&gt;0,"above","below")</f>
        <v>below</v>
      </c>
      <c r="K27" s="66" t="str">
        <f>"" &amp;TEXT('Data - Overview'!$C27,"0")&amp;" "</f>
        <v xml:space="preserve">Coronary heart disease </v>
      </c>
      <c r="L27" s="67" t="str">
        <f>"Index: "&amp;TEXT('Data - Overview'!$G27,"0")&amp;""</f>
        <v>Index: 86</v>
      </c>
      <c r="M27" s="61" t="str">
        <f>'Data - Overview'!$K27&amp;CHAR(10)&amp;'Data - Overview'!$L27</f>
        <v>Coronary heart disease 
Index: 86</v>
      </c>
      <c r="N27" s="61">
        <v>1</v>
      </c>
    </row>
    <row r="28" spans="1:14">
      <c r="A28" s="1" t="s">
        <v>71</v>
      </c>
      <c r="B28" s="1" t="str">
        <f>INDEX('Data - Knowledge'!$D:$D,MATCH('Data - Overview'!$A28,'Data - Knowledge'!$A:$A,0))</f>
        <v>Asthma</v>
      </c>
      <c r="C28" s="1" t="s">
        <v>72</v>
      </c>
      <c r="D28" s="68">
        <f>INDEX('Data - Knowledge'!$E:$E,MATCH('Data - Overview'!$A28,'Data - Knowledge'!$A:$A,0))</f>
        <v>0.13640355329949239</v>
      </c>
      <c r="E28" s="69">
        <f>RANK('Data - Overview'!$D28,'Data - Overview'!$D$27:$D$31)</f>
        <v>2</v>
      </c>
      <c r="F28" s="68">
        <f>INDEX('Data - Knowledge'!$G:$G,MATCH('Data - Overview'!$A28,'Data - Knowledge'!$A:$A,0))</f>
        <v>0.13046368991797541</v>
      </c>
      <c r="G28" s="70">
        <f>INDEX('Data - Knowledge'!$J:$J,MATCH('Data - Overview'!$A28,'Data - Knowledge'!$A:$A,0))</f>
        <v>104.55288623620216</v>
      </c>
      <c r="H28" s="70">
        <f>RANK('Data - Overview'!$G28,'Data - Overview'!$G$27:$G$31)</f>
        <v>2</v>
      </c>
      <c r="I28" s="71">
        <f>G28-100</f>
        <v>4.5528862362021556</v>
      </c>
      <c r="J28" s="71" t="str">
        <f>IF(I28&gt;0,"above","below")</f>
        <v>above</v>
      </c>
      <c r="K28" s="1" t="str">
        <f>"" &amp;TEXT('Data - Overview'!$C28,"0")&amp;" "</f>
        <v xml:space="preserve">Asthma </v>
      </c>
      <c r="L28" s="1" t="str">
        <f>"Index: "&amp;TEXT('Data - Overview'!$G28,"0")&amp;""</f>
        <v>Index: 105</v>
      </c>
      <c r="M28" s="1" t="str">
        <f>'Data - Overview'!$K28&amp;CHAR(10)&amp;'Data - Overview'!$L28</f>
        <v>Asthma 
Index: 105</v>
      </c>
      <c r="N28" s="1">
        <v>2</v>
      </c>
    </row>
    <row r="29" spans="1:14">
      <c r="A29" s="72" t="s">
        <v>73</v>
      </c>
      <c r="B29" s="72" t="str">
        <f>INDEX('Data - Knowledge'!$D:$D,MATCH('Data - Overview'!$A29,'Data - Knowledge'!$A:$A,0))</f>
        <v>Chronic bronchitis</v>
      </c>
      <c r="C29" s="72" t="s">
        <v>74</v>
      </c>
      <c r="D29" s="73">
        <f>INDEX('Data - Knowledge'!$E:$E,MATCH('Data - Overview'!$A29,'Data - Knowledge'!$A:$A,0))</f>
        <v>9.5989847715736015E-3</v>
      </c>
      <c r="E29" s="74">
        <f>RANK('Data - Overview'!$D29,'Data - Overview'!$D$27:$D$31)</f>
        <v>4</v>
      </c>
      <c r="F29" s="73">
        <f>INDEX('Data - Knowledge'!$G:$G,MATCH('Data - Overview'!$A29,'Data - Knowledge'!$A:$A,0))</f>
        <v>9.1208244726518652E-3</v>
      </c>
      <c r="G29" s="75">
        <f>INDEX('Data - Knowledge'!$J:$J,MATCH('Data - Overview'!$A29,'Data - Knowledge'!$A:$A,0))</f>
        <v>105.24251179655376</v>
      </c>
      <c r="H29" s="75">
        <f>RANK('Data - Overview'!$G29,'Data - Overview'!$G$27:$G$31)</f>
        <v>1</v>
      </c>
      <c r="I29" s="75">
        <f>G29-100</f>
        <v>5.2425117965537567</v>
      </c>
      <c r="J29" s="75" t="str">
        <f>IF(I29&gt;0,"above","below")</f>
        <v>above</v>
      </c>
      <c r="K29" s="55" t="str">
        <f>"" &amp;TEXT('Data - Overview'!$C29,"0")&amp;" "</f>
        <v xml:space="preserve">Chronic bronchitis </v>
      </c>
      <c r="L29" s="72" t="str">
        <f>"Index: "&amp;TEXT('Data - Overview'!$G29,"0")&amp;""</f>
        <v>Index: 105</v>
      </c>
      <c r="M29" s="72" t="str">
        <f>'Data - Overview'!$K29&amp;CHAR(10)&amp;'Data - Overview'!$L29</f>
        <v>Chronic bronchitis 
Index: 105</v>
      </c>
      <c r="N29" s="72">
        <v>3</v>
      </c>
    </row>
    <row r="30" spans="1:14">
      <c r="A30" s="1" t="s">
        <v>75</v>
      </c>
      <c r="B30" s="1" t="str">
        <f>INDEX('Data - Knowledge'!$D:$D,MATCH('Data - Overview'!$A30,'Data - Knowledge'!$A:$A,0))</f>
        <v>Emphysema</v>
      </c>
      <c r="C30" s="1" t="s">
        <v>76</v>
      </c>
      <c r="D30" s="68">
        <f>INDEX('Data - Knowledge'!$E:$E,MATCH('Data - Overview'!$A30,'Data - Knowledge'!$A:$A,0))</f>
        <v>4.5710659898477168E-3</v>
      </c>
      <c r="E30" s="69">
        <f>RANK('Data - Overview'!$D30,'Data - Overview'!$D$27:$D$31)</f>
        <v>5</v>
      </c>
      <c r="F30" s="68">
        <f>INDEX('Data - Knowledge'!$G:$G,MATCH('Data - Overview'!$A30,'Data - Knowledge'!$A:$A,0))</f>
        <v>5.1657200597022817E-3</v>
      </c>
      <c r="G30" s="70">
        <f>INDEX('Data - Knowledge'!$J:$J,MATCH('Data - Overview'!$A30,'Data - Knowledge'!$A:$A,0))</f>
        <v>88.488457311238093</v>
      </c>
      <c r="H30" s="70">
        <f>RANK('Data - Overview'!$G30,'Data - Overview'!$G$27:$G$31)</f>
        <v>4</v>
      </c>
      <c r="I30" s="71">
        <f>G30-100</f>
        <v>-11.511542688761907</v>
      </c>
      <c r="J30" s="71" t="str">
        <f>IF(I30&gt;0,"above","below")</f>
        <v>below</v>
      </c>
      <c r="K30" s="1" t="str">
        <f>"" &amp;TEXT('Data - Overview'!$C30,"0")&amp;" "</f>
        <v xml:space="preserve">Emphysema </v>
      </c>
      <c r="L30" s="1" t="str">
        <f>"Index: "&amp;TEXT('Data - Overview'!$G30,"0")&amp;""</f>
        <v>Index: 88</v>
      </c>
      <c r="M30" s="1" t="str">
        <f>'Data - Overview'!$K30&amp;CHAR(10)&amp;'Data - Overview'!$L30</f>
        <v>Emphysema 
Index: 88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0.1546269035532995</v>
      </c>
      <c r="E31" s="79">
        <f>RANK('Data - Overview'!$D31,'Data - Overview'!$D$27:$D$31)</f>
        <v>1</v>
      </c>
      <c r="F31" s="78">
        <f>INDEX('Data - Knowledge'!$G:$G,MATCH('Data - Overview'!$A31,'Data - Knowledge'!$A:$A,0))</f>
        <v>0.17390801622000024</v>
      </c>
      <c r="G31" s="80">
        <f>INDEX('Data - Knowledge'!$J:$J,MATCH('Data - Overview'!$A31,'Data - Knowledge'!$A:$A,0))</f>
        <v>88.913039728824572</v>
      </c>
      <c r="H31" s="81">
        <f>RANK('Data - Overview'!$G31,'Data - Overview'!$G$27:$G$31)</f>
        <v>3</v>
      </c>
      <c r="I31" s="80">
        <f>G31-100</f>
        <v>-11.086960271175428</v>
      </c>
      <c r="J31" s="80" t="str">
        <f>IF(I31&gt;0,"above","below")</f>
        <v>below</v>
      </c>
      <c r="K31" s="77" t="str">
        <f>"" &amp;TEXT('Data - Overview'!$C31,"0")&amp;" "</f>
        <v xml:space="preserve">Cholesterol (taking medication for) </v>
      </c>
      <c r="L31" s="57" t="str">
        <f>"Index: "&amp;TEXT('Data - Overview'!$G31,"0")&amp;""</f>
        <v>Index: 89</v>
      </c>
      <c r="M31" s="57" t="str">
        <f>'Data - Overview'!$K31&amp;CHAR(10)&amp;'Data - Overview'!$L31</f>
        <v>Cholesterol (taking medication for) 
Index: 89</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5.2425117965537567E-2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0.15775888324873097</v>
      </c>
      <c r="E40" s="63">
        <f>RANK('Data - Overview'!$D40,'Data - Overview'!$D$40:$D$44)</f>
        <v>2</v>
      </c>
      <c r="F40" s="62">
        <f>INDEX('Data - Knowledge'!$G:$G,MATCH('Data - Overview'!$A40,'Data - Knowledge'!$A:$A,0))</f>
        <v>0.17653487035887408</v>
      </c>
      <c r="G40" s="64">
        <f>INDEX('Data - Knowledge'!$J:$J,MATCH('Data - Overview'!$A40,'Data - Knowledge'!$A:$A,0))</f>
        <v>89.364148243361896</v>
      </c>
      <c r="H40" s="64">
        <f>RANK('Data - Overview'!$G40,'Data - Overview'!$G$40:$G$44)</f>
        <v>4</v>
      </c>
      <c r="I40" s="64">
        <f>'Data - Overview'!$G40-100</f>
        <v>-10.635851756638104</v>
      </c>
      <c r="J40" s="64" t="str">
        <f>IF(I27&gt;0,"above","below")</f>
        <v>below</v>
      </c>
      <c r="K40" s="61" t="str">
        <f>"" &amp;TEXT('Data - Overview'!$C40,"0")&amp;" "</f>
        <v xml:space="preserve">High blood pressure </v>
      </c>
      <c r="L40" s="61" t="str">
        <f>"Index: "&amp;TEXT('Data - Overview'!$G40,"0")&amp;""</f>
        <v>Index: 89</v>
      </c>
      <c r="M40" s="72" t="str">
        <f>'Data - Overview'!$K40&amp;CHAR(10)&amp;'Data - Overview'!$L40</f>
        <v>High blood pressure 
Index: 89</v>
      </c>
      <c r="N40" s="61">
        <v>1</v>
      </c>
    </row>
    <row r="41" spans="1:14">
      <c r="A41" s="1" t="s">
        <v>85</v>
      </c>
      <c r="B41" s="1" t="str">
        <f>INDEX('Data - Knowledge'!$D:$D,MATCH('Data - Overview'!$A41,'Data - Knowledge'!$A:$A,0))</f>
        <v>Stroke</v>
      </c>
      <c r="C41" s="1" t="s">
        <v>86</v>
      </c>
      <c r="D41" s="68">
        <f>INDEX('Data - Knowledge'!$E:$E,MATCH('Data - Overview'!$A41,'Data - Knowledge'!$A:$A,0))</f>
        <v>1.9540609137055836E-2</v>
      </c>
      <c r="E41" s="69">
        <f>RANK('Data - Overview'!$D41,'Data - Overview'!$D$40:$D$44)</f>
        <v>4</v>
      </c>
      <c r="F41" s="68">
        <f>INDEX('Data - Knowledge'!$G:$G,MATCH('Data - Overview'!$A41,'Data - Knowledge'!$A:$A,0))</f>
        <v>1.9947562376996131E-2</v>
      </c>
      <c r="G41" s="70">
        <f>INDEX('Data - Knowledge'!$J:$J,MATCH('Data - Overview'!$A41,'Data - Knowledge'!$A:$A,0))</f>
        <v>97.959884860871014</v>
      </c>
      <c r="H41" s="70">
        <f>RANK('Data - Overview'!$G41,'Data - Overview'!$G$40:$G$44)</f>
        <v>2</v>
      </c>
      <c r="I41" s="70">
        <f>'Data - Overview'!$G41-100</f>
        <v>-2.0401151391289858</v>
      </c>
      <c r="J41" s="70" t="str">
        <f>IF(I28&gt;0,"above","below")</f>
        <v>above</v>
      </c>
      <c r="K41" s="1" t="str">
        <f>"" &amp;TEXT('Data - Overview'!$C41,"0")&amp;" "</f>
        <v xml:space="preserve">Stroke </v>
      </c>
      <c r="L41" s="1" t="str">
        <f>"Index: "&amp;TEXT('Data - Overview'!$G41,"0")&amp;""</f>
        <v>Index: 98</v>
      </c>
      <c r="M41" s="1" t="str">
        <f>'Data - Overview'!$K41&amp;CHAR(10)&amp;'Data - Overview'!$L41</f>
        <v>Stroke 
Index: 98</v>
      </c>
      <c r="N41" s="1">
        <v>2</v>
      </c>
    </row>
    <row r="42" spans="1:14">
      <c r="A42" s="55" t="s">
        <v>87</v>
      </c>
      <c r="B42" s="72" t="str">
        <f>INDEX('Data - Knowledge'!$D:$D,MATCH('Data - Overview'!$A42,'Data - Knowledge'!$A:$A,0))</f>
        <v>BMI &gt; 30</v>
      </c>
      <c r="C42" s="72" t="s">
        <v>88</v>
      </c>
      <c r="D42" s="84">
        <f>INDEX('Data - Knowledge'!$E:$E,MATCH('Data - Overview'!$A42,'Data - Knowledge'!$A:$A,0))</f>
        <v>0.19343147208121828</v>
      </c>
      <c r="E42" s="85">
        <f>RANK('Data - Overview'!$D42,'Data - Overview'!$D$40:$D$44)</f>
        <v>1</v>
      </c>
      <c r="F42" s="84">
        <f>INDEX('Data - Knowledge'!$G:$G,MATCH('Data - Overview'!$A42,'Data - Knowledge'!$A:$A,0))</f>
        <v>0.21804121702835863</v>
      </c>
      <c r="G42" s="75">
        <f>INDEX('Data - Knowledge'!$J:$J,MATCH('Data - Overview'!$A42,'Data - Knowledge'!$A:$A,0))</f>
        <v>88.7132601429483</v>
      </c>
      <c r="H42" s="75">
        <f>RANK('Data - Overview'!$G42,'Data - Overview'!$G$40:$G$44)</f>
        <v>5</v>
      </c>
      <c r="I42" s="75">
        <f>'Data - Overview'!$G42-100</f>
        <v>-11.2867398570517</v>
      </c>
      <c r="J42" s="75" t="str">
        <f>IF(I29&gt;0,"above","below")</f>
        <v>above</v>
      </c>
      <c r="K42" s="72" t="str">
        <f>"" &amp;TEXT('Data - Overview'!$C42,"0")&amp;" "</f>
        <v xml:space="preserve">BMI &gt; 30 </v>
      </c>
      <c r="L42" s="72" t="str">
        <f>"Index: "&amp;TEXT('Data - Overview'!$G42,"0")&amp;""</f>
        <v>Index: 89</v>
      </c>
      <c r="M42" s="72" t="str">
        <f>'Data - Overview'!$K42&amp;CHAR(10)&amp;'Data - Overview'!$L42</f>
        <v>BMI &gt; 30 
Index: 89</v>
      </c>
      <c r="N42" s="72">
        <v>3</v>
      </c>
    </row>
    <row r="43" spans="1:14">
      <c r="A43" s="86"/>
      <c r="B43" s="1" t="s">
        <v>89</v>
      </c>
      <c r="C43" s="1" t="s">
        <v>89</v>
      </c>
      <c r="D43" s="68">
        <f>SUM(D49:D51)</f>
        <v>6.5236040609137069E-2</v>
      </c>
      <c r="E43" s="69">
        <f>RANK('Data - Overview'!$D43,'Data - Overview'!$D$40:$D$44)</f>
        <v>3</v>
      </c>
      <c r="F43" s="68">
        <f>SUM(E49:E51)</f>
        <v>6.8436117238373256E-2</v>
      </c>
      <c r="G43" s="70">
        <f>D43/F43*100</f>
        <v>95.32399446612402</v>
      </c>
      <c r="H43" s="70">
        <f>RANK('Data - Overview'!$G43,'Data - Overview'!$G$40:$G$44)</f>
        <v>3</v>
      </c>
      <c r="I43" s="70">
        <f>'Data - Overview'!$G43-100</f>
        <v>-4.6760055338759798</v>
      </c>
      <c r="J43" s="70" t="str">
        <f>IF(I30&gt;0,"above","below")</f>
        <v>below</v>
      </c>
      <c r="K43" s="1" t="str">
        <f>"" &amp;TEXT('Data - Overview'!$C43,"0")&amp;" "</f>
        <v xml:space="preserve">Diabetes </v>
      </c>
      <c r="L43" s="1" t="str">
        <f>"Index: "&amp;TEXT('Data - Overview'!$G43,"0")&amp;""</f>
        <v>Index: 95</v>
      </c>
      <c r="M43" s="1" t="str">
        <f>'Data - Overview'!$K43&amp;CHAR(10)&amp;'Data - Overview'!$L43</f>
        <v>Diabetes 
Index: 95</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1.5055837563451774E-2</v>
      </c>
      <c r="E44" s="89">
        <f>RANK('Data - Overview'!$D44,'Data - Overview'!$D$40:$D$44)</f>
        <v>5</v>
      </c>
      <c r="F44" s="88">
        <f>INDEX('Data - Knowledge'!$G:$G,MATCH('Data - Overview'!$A44,'Data - Knowledge'!$A:$A,0))</f>
        <v>1.4445990569152939E-2</v>
      </c>
      <c r="G44" s="80">
        <f>INDEX('Data - Knowledge'!$J:$J,MATCH('Data - Overview'!$A44,'Data - Knowledge'!$A:$A,0))</f>
        <v>104.22156577895782</v>
      </c>
      <c r="H44" s="80">
        <f>RANK('Data - Overview'!$G44,'Data - Overview'!$G$40:$G$44)</f>
        <v>1</v>
      </c>
      <c r="I44" s="80">
        <f>'Data - Overview'!$G44-100</f>
        <v>4.2215657789578245</v>
      </c>
      <c r="J44" s="80" t="str">
        <f>IF(I31&gt;0,"above","below")</f>
        <v>below</v>
      </c>
      <c r="K44" s="57" t="str">
        <f>"" &amp;TEXT('Data - Overview'!$C44,"0")&amp;" "</f>
        <v xml:space="preserve">Any kind of liver condition </v>
      </c>
      <c r="L44" s="57" t="str">
        <f>"Index: "&amp;TEXT('Data - Overview'!$G44,"0")&amp;""</f>
        <v>Index: 104</v>
      </c>
      <c r="M44" s="58" t="str">
        <f>'Data - Overview'!$K44&amp;CHAR(10)&amp;'Data - Overview'!$L44</f>
        <v>Any kind of liver condition 
Index: 104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7.7842639593908632E-3</v>
      </c>
      <c r="E49" s="84">
        <f>INDEX('Data - Knowledge'!$G:$G,MATCH('Data - Overview'!$A49,'Data - Knowledge'!$A:$A,0))</f>
        <v>8.0145755458399942E-3</v>
      </c>
      <c r="F49" s="75">
        <f>INDEX('Data - Knowledge'!$J:$J,MATCH('Data - Overview'!$A49,'Data - Knowledge'!$A:$A,0))</f>
        <v>97.126340813286419</v>
      </c>
    </row>
    <row r="50" spans="1:14">
      <c r="A50" s="1" t="s">
        <v>95</v>
      </c>
      <c r="B50" s="1" t="str">
        <f>INDEX('Data - Knowledge'!$D:$D,MATCH('Data - Overview'!$A50,'Data - Knowledge'!$A:$A,0))</f>
        <v>Type 2 diabetes</v>
      </c>
      <c r="C50" s="1" t="s">
        <v>96</v>
      </c>
      <c r="D50" s="68">
        <f>INDEX('Data - Knowledge'!$E:$E,MATCH('Data - Overview'!$A50,'Data - Knowledge'!$A:$A,0))</f>
        <v>5.6451776649746203E-2</v>
      </c>
      <c r="E50" s="68">
        <f>INDEX('Data - Knowledge'!$G:$G,MATCH('Data - Overview'!$A50,'Data - Knowledge'!$A:$A,0))</f>
        <v>5.9421541692533254E-2</v>
      </c>
      <c r="F50" s="70">
        <f>INDEX('Data - Knowledge'!$J:$J,MATCH('Data - Overview'!$A50,'Data - Knowledge'!$A:$A,0))</f>
        <v>95.002208023895435</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Any kind of liver condition</v>
      </c>
      <c r="B55" s="95">
        <f>ABS(INDEX('Data - Overview'!$I$40:$I$44,MATCH(1,'Data - Overview'!$H$40:$H$44,0))/100)</f>
        <v>4.2215657789578247E-2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5.40228426395939E-2</v>
      </c>
      <c r="E61" s="63">
        <f>RANK('Data - Overview'!$D61,'Data - Overview'!$D$61:$D$65)</f>
        <v>5</v>
      </c>
      <c r="F61" s="62">
        <f>INDEX('Data - Knowledge'!$G:$G,MATCH('Data - Overview'!$A61,'Data - Knowledge'!$A:$A,0))</f>
        <v>4.8331539182924078E-2</v>
      </c>
      <c r="G61" s="64">
        <f>INDEX('Data - Knowledge'!$J:$J,MATCH('Data - Overview'!$A61,'Data - Knowledge'!$A:$A,0))</f>
        <v>111.77554771249785</v>
      </c>
      <c r="H61" s="64">
        <f>RANK('Data - Overview'!$G61,'Data - Overview'!$G$61:$G$65)</f>
        <v>2</v>
      </c>
      <c r="I61" s="64">
        <f>'Data - Overview'!$G61-100</f>
        <v>11.775547712497854</v>
      </c>
      <c r="J61" s="64" t="str">
        <f>IF(I61&gt;0,"above","below")</f>
        <v>above</v>
      </c>
      <c r="K61" s="61" t="str">
        <f>"" &amp;TEXT('Data - Overview'!$C61,"0")&amp;" "</f>
        <v xml:space="preserve">Has Depression </v>
      </c>
      <c r="L61" s="61" t="str">
        <f>"Index: "&amp;TEXT('Data - Overview'!$G61,"0")&amp;""</f>
        <v>Index: 112</v>
      </c>
      <c r="M61" s="61" t="str">
        <f>'Data - Overview'!$K61&amp;CHAR(10)&amp;'Data - Overview'!$L61</f>
        <v>Has Depression 
Index: 112</v>
      </c>
      <c r="N61" s="61">
        <v>1</v>
      </c>
    </row>
    <row r="62" spans="1:14">
      <c r="A62" s="86" t="s">
        <v>104</v>
      </c>
      <c r="B62" s="1" t="str">
        <f>INDEX('Data - Knowledge'!$D:$D,MATCH('Data - Overview'!$A62,'Data - Knowledge'!$A:$A,0))</f>
        <v>Poor general health</v>
      </c>
      <c r="C62" s="48" t="s">
        <v>105</v>
      </c>
      <c r="D62" s="68">
        <f>INDEX('Data - Knowledge'!$E:$E,MATCH('Data - Overview'!$A62,'Data - Knowledge'!$A:$A,0))</f>
        <v>0.21937055837563452</v>
      </c>
      <c r="E62" s="69">
        <f>RANK('Data - Overview'!$D62,'Data - Overview'!$D$61:$D$65)</f>
        <v>1</v>
      </c>
      <c r="F62" s="68">
        <f>INDEX('Data - Knowledge'!$G:$G,MATCH('Data - Overview'!$A62,'Data - Knowledge'!$A:$A,0))</f>
        <v>0.21753300136047227</v>
      </c>
      <c r="G62" s="70">
        <f>INDEX('Data - Knowledge'!$J:$J,MATCH('Data - Overview'!$A62,'Data - Knowledge'!$A:$A,0))</f>
        <v>100.84472562952287</v>
      </c>
      <c r="H62" s="70">
        <f>RANK('Data - Overview'!$G62,'Data - Overview'!$G$61:$G$65)</f>
        <v>5</v>
      </c>
      <c r="I62" s="70">
        <f>'Data - Overview'!$G62-100</f>
        <v>0.84472562952286978</v>
      </c>
      <c r="J62" s="70" t="str">
        <f>IF(I62&gt;0,"above","below")</f>
        <v>above</v>
      </c>
      <c r="K62" s="1" t="str">
        <f>"" &amp;TEXT('Data - Overview'!$C62,"0")&amp;" "</f>
        <v xml:space="preserve">Poor general health </v>
      </c>
      <c r="L62" s="1" t="str">
        <f>"Index: "&amp;TEXT('Data - Overview'!$G62,"0")&amp;""</f>
        <v>Index: 101</v>
      </c>
      <c r="M62" s="1" t="str">
        <f>'Data - Overview'!$K62&amp;CHAR(10)&amp;'Data - Overview'!$L62</f>
        <v>Poor general health 
Index: 101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0.10093654822335026</v>
      </c>
      <c r="E63" s="85">
        <f>RANK('Data - Overview'!$D63,'Data - Overview'!$D$61:$D$65)</f>
        <v>4</v>
      </c>
      <c r="F63" s="84">
        <f>INDEX('Data - Knowledge'!$G:$G,MATCH('Data - Overview'!$A63,'Data - Knowledge'!$A:$A,0))</f>
        <v>8.6933284021714755E-2</v>
      </c>
      <c r="G63" s="75">
        <f>INDEX('Data - Knowledge'!$J:$J,MATCH('Data - Overview'!$A63,'Data - Knowledge'!$A:$A,0))</f>
        <v>116.10805844874983</v>
      </c>
      <c r="H63" s="75">
        <f>RANK('Data - Overview'!$G63,'Data - Overview'!$G$61:$G$65)</f>
        <v>1</v>
      </c>
      <c r="I63" s="75">
        <f>'Data - Overview'!$G63-100</f>
        <v>16.10805844874983</v>
      </c>
      <c r="J63" s="75" t="str">
        <f>IF(I63&gt;0,"above","below")</f>
        <v>above</v>
      </c>
      <c r="K63" s="72" t="str">
        <f>"" &amp;TEXT('Data - Overview'!$C63,"0")&amp;" "</f>
        <v xml:space="preserve">Feels downhearted / depressed in the past 4 weeks </v>
      </c>
      <c r="L63" s="72" t="str">
        <f>"Index: "&amp;TEXT('Data - Overview'!$G63,"0")&amp;""</f>
        <v>Index: 116</v>
      </c>
      <c r="M63" s="72" t="str">
        <f>'Data - Overview'!$K63&amp;CHAR(10)&amp;'Data - Overview'!$L63</f>
        <v>Feels downhearted / depressed in the past 4 weeks 
Index: 116</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0.15980203045685279</v>
      </c>
      <c r="E64" s="69">
        <f>RANK('Data - Overview'!$D64,'Data - Overview'!$D$61:$D$65)</f>
        <v>2</v>
      </c>
      <c r="F64" s="68">
        <f>INDEX('Data - Knowledge'!$G:$G,MATCH('Data - Overview'!$A64,'Data - Knowledge'!$A:$A,0))</f>
        <v>0.14972517137988878</v>
      </c>
      <c r="G64" s="70">
        <f>INDEX('Data - Knowledge'!$J:$J,MATCH('Data - Overview'!$A64,'Data - Knowledge'!$A:$A,0))</f>
        <v>106.73023712986549</v>
      </c>
      <c r="H64" s="70">
        <f>RANK('Data - Overview'!$G64,'Data - Overview'!$G$61:$G$65)</f>
        <v>4</v>
      </c>
      <c r="I64" s="70">
        <f>'Data - Overview'!$G64-100</f>
        <v>6.7302371298654862</v>
      </c>
      <c r="J64" s="70" t="str">
        <f>IF(I64&gt;0,"above","below")</f>
        <v>above</v>
      </c>
      <c r="K64" s="1" t="str">
        <f>"" &amp;TEXT('Data - Overview'!$C64,"0")&amp;" "</f>
        <v xml:space="preserve">Does not enjoy general happiness </v>
      </c>
      <c r="L64" s="1" t="str">
        <f>"Index: "&amp;TEXT('Data - Overview'!$G64,"0")&amp;""</f>
        <v>Index: 107</v>
      </c>
      <c r="M64" s="1" t="str">
        <f>'Data - Overview'!$K64&amp;CHAR(10)&amp;'Data - Overview'!$L64</f>
        <v>Does not enjoy general happiness 
Index: 107</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0.10691624365482233</v>
      </c>
      <c r="E65" s="89">
        <f>RANK('Data - Overview'!$D65,'Data - Overview'!$D$61:$D$65)</f>
        <v>3</v>
      </c>
      <c r="F65" s="88">
        <f>INDEX('Data - Knowledge'!$G:$G,MATCH('Data - Overview'!$A65,'Data - Knowledge'!$A:$A,0))</f>
        <v>9.6739951657002457E-2</v>
      </c>
      <c r="G65" s="80">
        <f>INDEX('Data - Knowledge'!$J:$J,MATCH('Data - Overview'!$A65,'Data - Knowledge'!$A:$A,0))</f>
        <v>110.51922377830057</v>
      </c>
      <c r="H65" s="80">
        <f>RANK('Data - Overview'!$G65,'Data - Overview'!$G$61:$G$65)</f>
        <v>3</v>
      </c>
      <c r="I65" s="80">
        <f>'Data - Overview'!$G65-100</f>
        <v>10.519223778300571</v>
      </c>
      <c r="J65" s="80" t="str">
        <f>IF(I65&gt;0,"above","below")</f>
        <v>above</v>
      </c>
      <c r="K65" s="57" t="str">
        <f>"" &amp;TEXT('Data - Overview'!$C65,"0")&amp;" "</f>
        <v xml:space="preserve">Does not feel a sense of self-worth </v>
      </c>
      <c r="L65" s="57" t="str">
        <f>"Index: "&amp;TEXT('Data - Overview'!$G65,"0")&amp;""</f>
        <v>Index: 111</v>
      </c>
      <c r="M65" s="57" t="str">
        <f>'Data - Overview'!$K65&amp;CHAR(10)&amp;'Data - Overview'!$L65</f>
        <v>Does not feel a sense of self-worth 
Index: 111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0.21937055837563452</v>
      </c>
      <c r="C68" s="102">
        <f>ABS(INDEX('Data - Overview'!$I$61:$I$65,MATCH(1,'Data - Overview'!$H$61:$H$65,0))/100)</f>
        <v>0.16108058448749829</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0.39386548223350254</v>
      </c>
      <c r="E74" s="63">
        <f>RANK('Data - Overview'!$D74,'Data - Overview'!$D$74:$D$83)</f>
        <v>3</v>
      </c>
      <c r="F74" s="62">
        <f>INDEX('Data - Knowledge'!$G:$G,MATCH('Data - Overview'!$A74,'Data - Knowledge'!$A:$A,0))</f>
        <v>0.37014716216037724</v>
      </c>
      <c r="G74" s="64">
        <f>INDEX('Data - Knowledge'!$J:$J,MATCH('Data - Overview'!$A74,'Data - Knowledge'!$A:$A,0))</f>
        <v>106.40780816329713</v>
      </c>
      <c r="H74" s="64">
        <f>RANK('Data - Overview'!$G74,'Data - Overview'!$G$74:$G$83)</f>
        <v>4</v>
      </c>
      <c r="I74" s="64">
        <f>'Data - Overview'!$G74-100</f>
        <v>6.4078081632971333</v>
      </c>
      <c r="J74" s="64" t="str">
        <f t="shared" ref="J74:J83" si="0">IF(I74&gt;0,"above","below")</f>
        <v>above</v>
      </c>
      <c r="K74" s="61" t="str">
        <f>"" &amp;TEXT('Data - Overview'!$C74,"0")&amp;" "</f>
        <v xml:space="preserve">Eats fruit 3 or less days per week </v>
      </c>
      <c r="L74" s="61" t="str">
        <f>"Index: "&amp;TEXT('Data - Overview'!$G74,"0")&amp;""</f>
        <v>Index: 106</v>
      </c>
      <c r="M74" s="61" t="str">
        <f>'Data - Overview'!$K74&amp;CHAR(10)&amp;'Data - Overview'!$L74</f>
        <v>Eats fruit 3 or less days per week 
Index: 106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0.38549746192893408</v>
      </c>
      <c r="E75" s="69">
        <f>RANK('Data - Overview'!$D75,'Data - Overview'!$D$74:$D$83)</f>
        <v>4</v>
      </c>
      <c r="F75" s="68">
        <f>INDEX('Data - Knowledge'!$G:$G,MATCH('Data - Overview'!$A75,'Data - Knowledge'!$A:$A,0))</f>
        <v>0.38837125705002062</v>
      </c>
      <c r="G75" s="70">
        <f>INDEX('Data - Knowledge'!$J:$J,MATCH('Data - Overview'!$A75,'Data - Knowledge'!$A:$A,0))</f>
        <v>99.260039184435215</v>
      </c>
      <c r="H75" s="70">
        <f>RANK('Data - Overview'!$G75,'Data - Overview'!$G$74:$G$83)</f>
        <v>10</v>
      </c>
      <c r="I75" s="70">
        <f>'Data - Overview'!$G75-100</f>
        <v>-0.73996081556478543</v>
      </c>
      <c r="J75" s="70" t="str">
        <f t="shared" si="0"/>
        <v>below</v>
      </c>
      <c r="K75" s="1" t="str">
        <f>"" &amp;TEXT('Data - Overview'!$C75,"0")&amp;" "</f>
        <v xml:space="preserve">Never does moderate intensity sports </v>
      </c>
      <c r="L75" s="1" t="str">
        <f>"Index: "&amp;TEXT('Data - Overview'!$G75,"0")&amp;""</f>
        <v>Index: 99</v>
      </c>
      <c r="M75" s="1" t="str">
        <f>'Data - Overview'!$K75&amp;CHAR(10)&amp;'Data - Overview'!$L75</f>
        <v>Never does moderate intensity sports 
Index: 99</v>
      </c>
      <c r="N75" s="1">
        <v>2</v>
      </c>
    </row>
    <row r="76" spans="1:14">
      <c r="A76" s="56" t="s">
        <v>118</v>
      </c>
      <c r="B76" s="72" t="str">
        <f>INDEX('Data - Knowledge'!$D:$D,MATCH('Data - Overview'!$A76,'Data - Knowledge'!$A:$A,0))</f>
        <v>Current cigarette smoker</v>
      </c>
      <c r="C76" s="72" t="s">
        <v>119</v>
      </c>
      <c r="D76" s="103">
        <f>INDEX('Data - Knowledge'!$E:$E,MATCH('Data - Overview'!$A76,'Data - Knowledge'!$A:$A,0))</f>
        <v>0.15090862944162436</v>
      </c>
      <c r="E76" s="104">
        <f>RANK('Data - Overview'!$D76,'Data - Overview'!$D$74:$D$83)</f>
        <v>7</v>
      </c>
      <c r="F76" s="84">
        <f>INDEX('Data - Knowledge'!$G:$G,MATCH('Data - Overview'!$A76,'Data - Knowledge'!$A:$A,0))</f>
        <v>0.13619121240539428</v>
      </c>
      <c r="G76" s="75">
        <f>INDEX('Data - Knowledge'!$J:$J,MATCH('Data - Overview'!$A76,'Data - Knowledge'!$A:$A,0))</f>
        <v>110.80643660944982</v>
      </c>
      <c r="H76" s="75">
        <f>RANK('Data - Overview'!$G76,'Data - Overview'!$G$74:$G$83)</f>
        <v>2</v>
      </c>
      <c r="I76" s="75">
        <f>'Data - Overview'!$G76-100</f>
        <v>10.806436609449818</v>
      </c>
      <c r="J76" s="75" t="str">
        <f t="shared" si="0"/>
        <v>above</v>
      </c>
      <c r="K76" s="72" t="str">
        <f>"" &amp;TEXT('Data - Overview'!$C76,"0")&amp;" "</f>
        <v xml:space="preserve">Current cigarette smoker </v>
      </c>
      <c r="L76" s="72" t="str">
        <f>"Index: "&amp;TEXT('Data - Overview'!$G76,"0")&amp;""</f>
        <v>Index: 111</v>
      </c>
      <c r="M76" s="72" t="str">
        <f>'Data - Overview'!$K76&amp;CHAR(10)&amp;'Data - Overview'!$L76</f>
        <v>Current cigarette smoker 
Index: 111</v>
      </c>
      <c r="N76" s="72">
        <v>3</v>
      </c>
    </row>
    <row r="77" spans="1:14">
      <c r="A77" s="86" t="s">
        <v>120</v>
      </c>
      <c r="B77" s="1" t="str">
        <f>INDEX('Data - Knowledge'!$D:$D,MATCH('Data - Overview'!$A77,'Data - Knowledge'!$A:$A,0))</f>
        <v>Never eats fruit</v>
      </c>
      <c r="C77" s="1" t="s">
        <v>121</v>
      </c>
      <c r="D77" s="105">
        <f>INDEX('Data - Knowledge'!$E:$E,MATCH('Data - Overview'!$A77,'Data - Knowledge'!$A:$A,0))</f>
        <v>8.3185279187817249E-2</v>
      </c>
      <c r="E77" s="106">
        <f>RANK('Data - Overview'!$D77,'Data - Overview'!$D$74:$D$83)</f>
        <v>9</v>
      </c>
      <c r="F77" s="68">
        <f>INDEX('Data - Knowledge'!$G:$G,MATCH('Data - Overview'!$A77,'Data - Knowledge'!$A:$A,0))</f>
        <v>7.860336287627627E-2</v>
      </c>
      <c r="G77" s="70">
        <f>INDEX('Data - Knowledge'!$J:$J,MATCH('Data - Overview'!$A77,'Data - Knowledge'!$A:$A,0))</f>
        <v>105.82916066676819</v>
      </c>
      <c r="H77" s="70">
        <f>RANK('Data - Overview'!$G77,'Data - Overview'!$G$74:$G$83)</f>
        <v>5</v>
      </c>
      <c r="I77" s="70">
        <f>'Data - Overview'!$G77-100</f>
        <v>5.829160666768189</v>
      </c>
      <c r="J77" s="70" t="str">
        <f t="shared" si="0"/>
        <v>above</v>
      </c>
      <c r="K77" s="1" t="str">
        <f>"" &amp;TEXT('Data - Overview'!$C77,"0")&amp;" "</f>
        <v xml:space="preserve">Never eats fruit </v>
      </c>
      <c r="L77" s="1" t="str">
        <f>"Index: "&amp;TEXT('Data - Overview'!$G77,"0")&amp;""</f>
        <v>Index: 106</v>
      </c>
      <c r="M77" s="1" t="str">
        <f>'Data - Overview'!$K77&amp;CHAR(10)&amp;'Data - Overview'!$L77</f>
        <v>Never eats fruit 
Index: 106</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0.14763197969543149</v>
      </c>
      <c r="E78" s="104">
        <f>RANK('Data - Overview'!$D78,'Data - Overview'!$D$74:$D$83)</f>
        <v>8</v>
      </c>
      <c r="F78" s="84">
        <f>INDEX('Data - Knowledge'!$G:$G,MATCH('Data - Overview'!$A78,'Data - Knowledge'!$A:$A,0))</f>
        <v>0.13392666657861022</v>
      </c>
      <c r="G78" s="75">
        <f>INDEX('Data - Knowledge'!$J:$J,MATCH('Data - Overview'!$A78,'Data - Knowledge'!$A:$A,0))</f>
        <v>110.23344600963149</v>
      </c>
      <c r="H78" s="75">
        <f>RANK('Data - Overview'!$G78,'Data - Overview'!$G$74:$G$83)</f>
        <v>3</v>
      </c>
      <c r="I78" s="75">
        <f>'Data - Overview'!$G78-100</f>
        <v>10.233446009631493</v>
      </c>
      <c r="J78" s="75" t="str">
        <f t="shared" si="0"/>
        <v>above</v>
      </c>
      <c r="K78" s="72" t="str">
        <f>"" &amp;TEXT('Data - Overview'!$C78,"0")&amp;" "</f>
        <v xml:space="preserve">Drinks whole fat milk </v>
      </c>
      <c r="L78" s="72" t="str">
        <f>"Index: "&amp;TEXT('Data - Overview'!$G78,"0")&amp;""</f>
        <v>Index: 110</v>
      </c>
      <c r="M78" s="72" t="str">
        <f>'Data - Overview'!$K78&amp;CHAR(10)&amp;'Data - Overview'!$L78</f>
        <v>Drinks whole fat milk 
Index: 110</v>
      </c>
      <c r="N78" s="72">
        <v>5</v>
      </c>
    </row>
    <row r="79" spans="1:14">
      <c r="A79" s="86" t="s">
        <v>124</v>
      </c>
      <c r="B79" s="1" t="str">
        <f>INDEX('Data - Knowledge'!$D:$D,MATCH('Data - Overview'!$A79,'Data - Knowledge'!$A:$A,0))</f>
        <v>Usually eats white bread</v>
      </c>
      <c r="C79" s="1" t="s">
        <v>125</v>
      </c>
      <c r="D79" s="105">
        <f>INDEX('Data - Knowledge'!$E:$E,MATCH('Data - Overview'!$A79,'Data - Knowledge'!$A:$A,0))</f>
        <v>0.30571319796954322</v>
      </c>
      <c r="E79" s="106">
        <f>RANK('Data - Overview'!$D79,'Data - Overview'!$D$74:$D$83)</f>
        <v>6</v>
      </c>
      <c r="F79" s="68">
        <f>INDEX('Data - Knowledge'!$G:$G,MATCH('Data - Overview'!$A79,'Data - Knowledge'!$A:$A,0))</f>
        <v>0.30027916099803198</v>
      </c>
      <c r="G79" s="70">
        <f>INDEX('Data - Knowledge'!$J:$J,MATCH('Data - Overview'!$A79,'Data - Knowledge'!$A:$A,0))</f>
        <v>101.80966170061561</v>
      </c>
      <c r="H79" s="70">
        <f>RANK('Data - Overview'!$G79,'Data - Overview'!$G$74:$G$83)</f>
        <v>9</v>
      </c>
      <c r="I79" s="70">
        <f>'Data - Overview'!$G79-100</f>
        <v>1.8096617006156066</v>
      </c>
      <c r="J79" s="70" t="str">
        <f t="shared" si="0"/>
        <v>above</v>
      </c>
      <c r="K79" s="1" t="str">
        <f>"" &amp;TEXT('Data - Overview'!$C79,"0")&amp;" "</f>
        <v xml:space="preserve">Eats white bread </v>
      </c>
      <c r="L79" s="1" t="str">
        <f>"Index: "&amp;TEXT('Data - Overview'!$G79,"0")&amp;""</f>
        <v>Index: 102</v>
      </c>
      <c r="M79" s="1" t="str">
        <f>'Data - Overview'!$K79&amp;CHAR(10)&amp;'Data - Overview'!$L79</f>
        <v>Eats white bread 
Index: 102</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0.42216243654822327</v>
      </c>
      <c r="E80" s="104">
        <f>RANK('Data - Overview'!$D80,'Data - Overview'!$D$74:$D$83)</f>
        <v>2</v>
      </c>
      <c r="F80" s="84">
        <f>INDEX('Data - Knowledge'!$G:$G,MATCH('Data - Overview'!$A80,'Data - Knowledge'!$A:$A,0))</f>
        <v>0.40960850757505707</v>
      </c>
      <c r="G80" s="75">
        <f>INDEX('Data - Knowledge'!$J:$J,MATCH('Data - Overview'!$A80,'Data - Knowledge'!$A:$A,0))</f>
        <v>103.064860407194</v>
      </c>
      <c r="H80" s="75">
        <f>RANK('Data - Overview'!$G80,'Data - Overview'!$G$74:$G$83)</f>
        <v>7</v>
      </c>
      <c r="I80" s="75">
        <f>'Data - Overview'!$G80-100</f>
        <v>3.0648604071940042</v>
      </c>
      <c r="J80" s="75" t="str">
        <f t="shared" si="0"/>
        <v>above</v>
      </c>
      <c r="K80" s="72" t="str">
        <f>"" &amp;TEXT('Data - Overview'!$C80,"0")&amp;" "</f>
        <v xml:space="preserve">Never does mild intensity sports </v>
      </c>
      <c r="L80" s="72" t="str">
        <f>"Index: "&amp;TEXT('Data - Overview'!$G80,"0")&amp;""</f>
        <v>Index: 103</v>
      </c>
      <c r="M80" s="72" t="str">
        <f>'Data - Overview'!$K80&amp;CHAR(10)&amp;'Data - Overview'!$L80</f>
        <v>Never does mild intensity sports 
Index: 103</v>
      </c>
      <c r="N80" s="72">
        <v>7</v>
      </c>
    </row>
    <row r="81" spans="1:14">
      <c r="A81" s="86" t="s">
        <v>128</v>
      </c>
      <c r="B81" s="1" t="str">
        <f>INDEX('Data - Knowledge'!$D:$D,MATCH('Data - Overview'!$A81,'Data - Knowledge'!$A:$A,0))</f>
        <v>Smokes 20+ per day</v>
      </c>
      <c r="C81" s="1" t="s">
        <v>129</v>
      </c>
      <c r="D81" s="105">
        <f>INDEX('Data - Knowledge'!$E:$E,MATCH('Data - Overview'!$A81,'Data - Knowledge'!$A:$A,0))</f>
        <v>3.2152284263959392E-2</v>
      </c>
      <c r="E81" s="106">
        <f>RANK('Data - Overview'!$D81,'Data - Overview'!$D$74:$D$83)</f>
        <v>10</v>
      </c>
      <c r="F81" s="68">
        <f>INDEX('Data - Knowledge'!$G:$G,MATCH('Data - Overview'!$A81,'Data - Knowledge'!$A:$A,0))</f>
        <v>3.100067363193279E-2</v>
      </c>
      <c r="G81" s="70">
        <f>INDEX('Data - Knowledge'!$J:$J,MATCH('Data - Overview'!$A81,'Data - Knowledge'!$A:$A,0))</f>
        <v>103.71479228386949</v>
      </c>
      <c r="H81" s="70">
        <f>RANK('Data - Overview'!$G81,'Data - Overview'!$G$74:$G$83)</f>
        <v>6</v>
      </c>
      <c r="I81" s="70">
        <f>'Data - Overview'!$G81-100</f>
        <v>3.7147922838694853</v>
      </c>
      <c r="J81" s="70" t="str">
        <f t="shared" si="0"/>
        <v>above</v>
      </c>
      <c r="K81" s="1" t="str">
        <f>"" &amp;TEXT('Data - Overview'!$C81,"0")&amp;" "</f>
        <v xml:space="preserve">Smokes 20+ per day </v>
      </c>
      <c r="L81" s="1" t="str">
        <f>"Index: "&amp;TEXT('Data - Overview'!$G81,"0")&amp;""</f>
        <v>Index: 104</v>
      </c>
      <c r="M81" s="1" t="str">
        <f>'Data - Overview'!$K81&amp;CHAR(10)&amp;'Data - Overview'!$L81</f>
        <v>Smokes 20+ per day 
Index: 104</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0.30676903553299495</v>
      </c>
      <c r="E82" s="104">
        <f>RANK('Data - Overview'!$D82,'Data - Overview'!$D$74:$D$83)</f>
        <v>5</v>
      </c>
      <c r="F82" s="84">
        <f>INDEX('Data - Knowledge'!$G:$G,MATCH('Data - Overview'!$A82,'Data - Knowledge'!$A:$A,0))</f>
        <v>0.29959698318561867</v>
      </c>
      <c r="G82" s="75">
        <f>INDEX('Data - Knowledge'!$J:$J,MATCH('Data - Overview'!$A82,'Data - Knowledge'!$A:$A,0))</f>
        <v>102.39390005570674</v>
      </c>
      <c r="H82" s="75">
        <f>RANK('Data - Overview'!$G82,'Data - Overview'!$G$74:$G$83)</f>
        <v>8</v>
      </c>
      <c r="I82" s="75">
        <f>'Data - Overview'!$G82-100</f>
        <v>2.3939000557067374</v>
      </c>
      <c r="J82" s="75" t="str">
        <f t="shared" si="0"/>
        <v>above</v>
      </c>
      <c r="K82" s="72" t="str">
        <f>"" &amp;TEXT('Data - Overview'!$C82,"0")&amp;" "</f>
        <v xml:space="preserve">&gt; 3 units per day (Women) </v>
      </c>
      <c r="L82" s="72" t="str">
        <f>"Index: "&amp;TEXT('Data - Overview'!$G82,"0")&amp;""</f>
        <v>Index: 102</v>
      </c>
      <c r="M82" s="72" t="str">
        <f>'Data - Overview'!$K82&amp;CHAR(10)&amp;'Data - Overview'!$L82</f>
        <v>&gt; 3 units per day (Women) 
Index: 102</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0.48093908629441617</v>
      </c>
      <c r="E83" s="110">
        <f>RANK('Data - Overview'!$D83,'Data - Overview'!$D$74:$D$83)</f>
        <v>1</v>
      </c>
      <c r="F83" s="111">
        <f>INDEX('Data - Knowledge'!$G:$G,MATCH('Data - Overview'!$A83,'Data - Knowledge'!$A:$A,0))</f>
        <v>0.41974617945026349</v>
      </c>
      <c r="G83" s="112">
        <f>INDEX('Data - Knowledge'!$J:$J,MATCH('Data - Overview'!$A83,'Data - Knowledge'!$A:$A,0))</f>
        <v>114.57855004762551</v>
      </c>
      <c r="H83" s="112">
        <f>RANK('Data - Overview'!$G83,'Data - Overview'!$G$74:$G$83)</f>
        <v>1</v>
      </c>
      <c r="I83" s="112">
        <f>'Data - Overview'!$G83-100</f>
        <v>14.578550047625512</v>
      </c>
      <c r="J83" s="112" t="str">
        <f t="shared" si="0"/>
        <v>above</v>
      </c>
      <c r="K83" s="108" t="str">
        <f>"" &amp;TEXT('Data - Overview'!$C83,"0")&amp;" "</f>
        <v xml:space="preserve">&gt; 4 units per day (Men) </v>
      </c>
      <c r="L83" s="108" t="str">
        <f>"Index: "&amp;TEXT('Data - Overview'!$G83,"0")&amp;""</f>
        <v>Index: 115</v>
      </c>
      <c r="M83" s="108" t="str">
        <f>'Data - Overview'!$K83&amp;CHAR(10)&amp;'Data - Overview'!$L83</f>
        <v>&gt; 4 units per day (Men) 
Index: 115</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0.39386548223350254</v>
      </c>
      <c r="B89" s="62">
        <f>D75</f>
        <v>0.38549746192893408</v>
      </c>
      <c r="C89" s="62">
        <f>D76</f>
        <v>0.15090862944162436</v>
      </c>
      <c r="D89" s="62">
        <f>D82</f>
        <v>0.30676903553299495</v>
      </c>
      <c r="E89" s="62">
        <f>D83</f>
        <v>0.48093908629441617</v>
      </c>
      <c r="F89" s="68"/>
      <c r="G89" s="69"/>
      <c r="H89" s="68"/>
      <c r="I89" s="70"/>
      <c r="J89" s="70"/>
    </row>
    <row r="90" spans="1:14" ht="15" thickBot="1">
      <c r="A90" s="113">
        <f>1-A89</f>
        <v>0.6061345177664974</v>
      </c>
      <c r="B90" s="113">
        <f>1-B89</f>
        <v>0.61450253807106592</v>
      </c>
      <c r="C90" s="113">
        <f>1-C89</f>
        <v>0.84909137055837558</v>
      </c>
      <c r="D90" s="113">
        <f>1-D89</f>
        <v>0.69323096446700505</v>
      </c>
      <c r="E90" s="113">
        <f>1-E89</f>
        <v>0.51906091370558383</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5.7104060913705589E-2</v>
      </c>
      <c r="F96" s="63">
        <f>RANK('Data - Overview'!$E96,'Data - Overview'!$E$96:$E$103)</f>
        <v>8</v>
      </c>
      <c r="G96" s="62">
        <f>INDEX('Data - Knowledge'!$G:$G,MATCH('Data - Overview'!$A96,'Data - Knowledge'!$A:$A,0))</f>
        <v>5.244063453486375E-2</v>
      </c>
      <c r="H96" s="64">
        <f>INDEX('Data - Knowledge'!$J:$J,MATCH('Data - Overview'!$A96,'Data - Knowledge'!$A:$A,0))</f>
        <v>108.89277259935038</v>
      </c>
      <c r="I96" s="64">
        <f>RANK('Data - Overview'!$H96,'Data - Overview'!$H$96:$H$103)</f>
        <v>3</v>
      </c>
      <c r="J96" s="64">
        <f>'Data - Overview'!$H96-100</f>
        <v>8.8927725993503799</v>
      </c>
      <c r="K96" s="61" t="str">
        <f>"" &amp;TEXT('Data - Overview'!$B96,"0")&amp;" "</f>
        <v xml:space="preserve">Age 0-4 </v>
      </c>
      <c r="L96" s="61" t="str">
        <f>"Index: "&amp;TEXT('Data - Overview'!$H96,"0")&amp;""</f>
        <v>Index: 109</v>
      </c>
      <c r="M96" s="61" t="str">
        <f>'Data - Overview'!$K96&amp;CHAR(10)&amp;'Data - Overview'!$L96</f>
        <v>Age 0-4 
Index: 109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0.13842385786802028</v>
      </c>
      <c r="F97" s="69">
        <f>RANK('Data - Overview'!$E97,'Data - Overview'!$E$96:$E$103)</f>
        <v>4</v>
      </c>
      <c r="G97" s="68">
        <f>INDEX('Data - Knowledge'!$G:$G,MATCH('Data - Overview'!$A97,'Data - Knowledge'!$A:$A,0))</f>
        <v>0.15387029283176373</v>
      </c>
      <c r="H97" s="70">
        <f>INDEX('Data - Knowledge'!$J:$J,MATCH('Data - Overview'!$A97,'Data - Knowledge'!$A:$A,0))</f>
        <v>89.961392365300796</v>
      </c>
      <c r="I97" s="70">
        <f>RANK('Data - Overview'!$H97,'Data - Overview'!$H$96:$H$103)</f>
        <v>5</v>
      </c>
      <c r="J97" s="70">
        <f>'Data - Overview'!$H97-100</f>
        <v>-10.038607634699204</v>
      </c>
      <c r="K97" s="1" t="str">
        <f>"" &amp;TEXT('Data - Overview'!$B97,"0")&amp;" "</f>
        <v xml:space="preserve">Age 5-17 </v>
      </c>
      <c r="L97" s="1" t="str">
        <f>"Index: "&amp;TEXT('Data - Overview'!$H97,"0")&amp;""</f>
        <v>Index: 90</v>
      </c>
      <c r="M97" s="1" t="str">
        <f>'Data - Overview'!$K97&amp;CHAR(10)&amp;'Data - Overview'!$L97</f>
        <v>Age 5-17 
Index: 90</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0.12069035532994922</v>
      </c>
      <c r="F98" s="85">
        <f>RANK('Data - Overview'!$E98,'Data - Overview'!$E$96:$E$103)</f>
        <v>5</v>
      </c>
      <c r="G98" s="84">
        <f>INDEX('Data - Knowledge'!$G:$G,MATCH('Data - Overview'!$A98,'Data - Knowledge'!$A:$A,0))</f>
        <v>7.2868919150959596E-2</v>
      </c>
      <c r="H98" s="75">
        <f>INDEX('Data - Knowledge'!$J:$J,MATCH('Data - Overview'!$A98,'Data - Knowledge'!$A:$A,0))</f>
        <v>165.62665775228515</v>
      </c>
      <c r="I98" s="75">
        <f>RANK('Data - Overview'!$H98,'Data - Overview'!$H$96:$H$103)</f>
        <v>1</v>
      </c>
      <c r="J98" s="75">
        <f>'Data - Overview'!$H98-100</f>
        <v>65.626657752285155</v>
      </c>
      <c r="K98" s="72" t="str">
        <f>"" &amp;TEXT('Data - Overview'!$B98,"0")&amp;" "</f>
        <v xml:space="preserve">Age 18-24 </v>
      </c>
      <c r="L98" s="72" t="str">
        <f>"Index: "&amp;TEXT('Data - Overview'!$H98,"0")&amp;""</f>
        <v>Index: 166</v>
      </c>
      <c r="M98" s="72" t="str">
        <f>'Data - Overview'!$K98&amp;CHAR(10)&amp;'Data - Overview'!$L98</f>
        <v>Age 18-24 
Index: 166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0.17684771573604063</v>
      </c>
      <c r="F99" s="69">
        <f>RANK('Data - Overview'!$E99,'Data - Overview'!$E$96:$E$103)</f>
        <v>2</v>
      </c>
      <c r="G99" s="68">
        <f>INDEX('Data - Knowledge'!$G:$G,MATCH('Data - Overview'!$A99,'Data - Knowledge'!$A:$A,0))</f>
        <v>0.11896888745063336</v>
      </c>
      <c r="H99" s="70">
        <f>INDEX('Data - Knowledge'!$J:$J,MATCH('Data - Overview'!$A99,'Data - Knowledge'!$A:$A,0))</f>
        <v>148.65039047240342</v>
      </c>
      <c r="I99" s="70">
        <f>RANK('Data - Overview'!$H99,'Data - Overview'!$H$96:$H$103)</f>
        <v>2</v>
      </c>
      <c r="J99" s="70">
        <f>'Data - Overview'!$H99-100</f>
        <v>48.650390472403416</v>
      </c>
      <c r="K99" s="1" t="str">
        <f>"" &amp;TEXT('Data - Overview'!$B99,"0")&amp;" "</f>
        <v xml:space="preserve">Age 25-34 </v>
      </c>
      <c r="L99" s="1" t="str">
        <f>"Index: "&amp;TEXT('Data - Overview'!$H99,"0")&amp;""</f>
        <v>Index: 149</v>
      </c>
      <c r="M99" s="1" t="str">
        <f>'Data - Overview'!$K99&amp;CHAR(10)&amp;'Data - Overview'!$L99</f>
        <v>Age 25-34 
Index: 149</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0.19897208121827406</v>
      </c>
      <c r="F100" s="85">
        <f>RANK('Data - Overview'!$E100,'Data - Overview'!$E$96:$E$103)</f>
        <v>1</v>
      </c>
      <c r="G100" s="84">
        <f>INDEX('Data - Knowledge'!$G:$G,MATCH('Data - Overview'!$A100,'Data - Knowledge'!$A:$A,0))</f>
        <v>0.18424111400229828</v>
      </c>
      <c r="H100" s="75">
        <f>INDEX('Data - Knowledge'!$J:$J,MATCH('Data - Overview'!$A100,'Data - Knowledge'!$A:$A,0))</f>
        <v>107.9954831448707</v>
      </c>
      <c r="I100" s="75">
        <f>RANK('Data - Overview'!$H100,'Data - Overview'!$H$96:$H$103)</f>
        <v>4</v>
      </c>
      <c r="J100" s="75">
        <f>'Data - Overview'!$H100-100</f>
        <v>7.995483144870704</v>
      </c>
      <c r="K100" s="72" t="str">
        <f>"" &amp;TEXT('Data - Overview'!$B100,"0")&amp;" "</f>
        <v xml:space="preserve">Age 35-49 </v>
      </c>
      <c r="L100" s="72" t="str">
        <f>"Index: "&amp;TEXT('Data - Overview'!$H100,"0")&amp;""</f>
        <v>Index: 108</v>
      </c>
      <c r="M100" s="72" t="str">
        <f>'Data - Overview'!$K100&amp;CHAR(10)&amp;'Data - Overview'!$L100</f>
        <v>Age 35-49 
Index: 108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0.16635025380710658</v>
      </c>
      <c r="F101" s="69">
        <f>RANK('Data - Overview'!$E101,'Data - Overview'!$E$96:$E$103)</f>
        <v>3</v>
      </c>
      <c r="G101" s="68">
        <f>INDEX('Data - Knowledge'!$G:$G,MATCH('Data - Overview'!$A101,'Data - Knowledge'!$A:$A,0))</f>
        <v>0.20902672073333423</v>
      </c>
      <c r="H101" s="70">
        <f>INDEX('Data - Knowledge'!$J:$J,MATCH('Data - Overview'!$A101,'Data - Knowledge'!$A:$A,0))</f>
        <v>79.583248124208893</v>
      </c>
      <c r="I101" s="70">
        <f>RANK('Data - Overview'!$H101,'Data - Overview'!$H$96:$H$103)</f>
        <v>6</v>
      </c>
      <c r="J101" s="70">
        <f>'Data - Overview'!$H101-100</f>
        <v>-20.416751875791107</v>
      </c>
      <c r="K101" s="1" t="str">
        <f>"" &amp;TEXT('Data - Overview'!$B101,"0")&amp;" "</f>
        <v xml:space="preserve">Age 50-64 </v>
      </c>
      <c r="L101" s="1" t="str">
        <f>"Index: "&amp;TEXT('Data - Overview'!$H101,"0")&amp;""</f>
        <v>Index: 80</v>
      </c>
      <c r="M101" s="1" t="str">
        <f>'Data - Overview'!$K101&amp;CHAR(10)&amp;'Data - Overview'!$L101</f>
        <v>Age 50-64 
Index: 80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7.6403553299492388E-2</v>
      </c>
      <c r="F102" s="85">
        <f>RANK('Data - Overview'!$E102,'Data - Overview'!$E$96:$E$103)</f>
        <v>6</v>
      </c>
      <c r="G102" s="84">
        <f>INDEX('Data - Knowledge'!$G:$G,MATCH('Data - Overview'!$A102,'Data - Knowledge'!$A:$A,0))</f>
        <v>0.11312736266494076</v>
      </c>
      <c r="H102" s="75">
        <f>INDEX('Data - Knowledge'!$J:$J,MATCH('Data - Overview'!$A102,'Data - Knowledge'!$A:$A,0))</f>
        <v>67.537642087337872</v>
      </c>
      <c r="I102" s="75">
        <f>RANK('Data - Overview'!$H102,'Data - Overview'!$H$96:$H$103)</f>
        <v>8</v>
      </c>
      <c r="J102" s="75">
        <f>'Data - Overview'!$H102-100</f>
        <v>-32.462357912662128</v>
      </c>
      <c r="K102" s="72" t="str">
        <f>"" &amp;TEXT('Data - Overview'!$B102,"0")&amp;" "</f>
        <v xml:space="preserve">Aged 65-74 </v>
      </c>
      <c r="L102" s="72" t="str">
        <f>"Index: "&amp;TEXT('Data - Overview'!$H102,"0")&amp;""</f>
        <v>Index: 68</v>
      </c>
      <c r="M102" s="72" t="str">
        <f>'Data - Overview'!$K102&amp;CHAR(10)&amp;'Data - Overview'!$L102</f>
        <v>Aged 65-74 
Index: 68</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6.515736040609138E-2</v>
      </c>
      <c r="F103" s="115">
        <f>RANK('Data - Overview'!$E103,'Data - Overview'!$E$96:$E$103)</f>
        <v>7</v>
      </c>
      <c r="G103" s="111">
        <f>INDEX('Data - Knowledge'!$G:$G,MATCH('Data - Overview'!$A103,'Data - Knowledge'!$A:$A,0))</f>
        <v>9.553313344516505E-2</v>
      </c>
      <c r="H103" s="112">
        <f>INDEX('Data - Knowledge'!$J:$J,MATCH('Data - Overview'!$A103,'Data - Knowledge'!$A:$A,0))</f>
        <v>68.203939362557364</v>
      </c>
      <c r="I103" s="112">
        <f>RANK('Data - Overview'!$H103,'Data - Overview'!$H$96:$H$103)</f>
        <v>7</v>
      </c>
      <c r="J103" s="112">
        <f>'Data - Overview'!$H103-100</f>
        <v>-31.796060637442636</v>
      </c>
      <c r="K103" s="108" t="str">
        <f>"" &amp;TEXT('Data - Overview'!$B103,"0")&amp;" "</f>
        <v xml:space="preserve">Aged 75 plus </v>
      </c>
      <c r="L103" s="108" t="str">
        <f>"Index: "&amp;TEXT('Data - Overview'!$H103,"0")&amp;""</f>
        <v>Index: 68</v>
      </c>
      <c r="M103" s="108" t="str">
        <f>'Data - Overview'!$K103&amp;CHAR(10)&amp;'Data - Overview'!$L103</f>
        <v>Aged 75 plus 
Index: 68</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38.401376903553299</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0.24529187817258882</v>
      </c>
      <c r="E115" s="63">
        <f>RANK('Data - Overview'!$D115,'Data - Overview'!$D$115:$D$119)</f>
        <v>2</v>
      </c>
      <c r="F115" s="62">
        <f>INDEX('Data - Knowledge'!$G:$G,MATCH('Data - Overview'!$A115,'Data - Knowledge'!$A:$A,0))</f>
        <v>0.30240027605700776</v>
      </c>
      <c r="G115" s="64">
        <f>INDEX('Data - Knowledge'!$J:$J,MATCH('Data - Overview'!$A115,'Data - Knowledge'!$A:$A,0))</f>
        <v>81.114965029445614</v>
      </c>
      <c r="H115" s="64">
        <f>RANK('Data - Overview'!$G115,'Data - Overview'!$G$115:$G$119)</f>
        <v>5</v>
      </c>
      <c r="I115" s="64">
        <f>'Data - Overview'!$G115-100</f>
        <v>-18.885034970554386</v>
      </c>
      <c r="J115" s="61" t="str">
        <f>"" &amp;TEXT('Data - Overview'!$B115,"0")&amp;" "</f>
        <v xml:space="preserve">Couple, no children </v>
      </c>
      <c r="K115" s="61" t="str">
        <f>"Index: "&amp;TEXT('Data - Overview'!$G115,"0")&amp;""</f>
        <v>Index: 81</v>
      </c>
      <c r="L115" s="61" t="str">
        <f>'Data - Overview'!$J115&amp;CHAR(10)&amp;'Data - Overview'!$K115</f>
        <v>Couple, no children 
Index: 81</v>
      </c>
      <c r="M115" s="61">
        <v>1</v>
      </c>
    </row>
    <row r="116" spans="1:13">
      <c r="A116" s="86" t="s">
        <v>159</v>
      </c>
      <c r="B116" s="1" t="str">
        <f>INDEX('Data - Knowledge'!$D:$D,MATCH('Data - Overview'!$A116,'Data - Knowledge'!$A:$A,0))</f>
        <v>Couple with children</v>
      </c>
      <c r="C116" s="1" t="s">
        <v>160</v>
      </c>
      <c r="D116" s="68">
        <f>INDEX('Data - Knowledge'!$E:$E,MATCH('Data - Overview'!$A116,'Data - Knowledge'!$A:$A,0))</f>
        <v>0.19792639593908631</v>
      </c>
      <c r="E116" s="69">
        <f>RANK('Data - Overview'!$D116,'Data - Overview'!$D$115:$D$119)</f>
        <v>4</v>
      </c>
      <c r="F116" s="68">
        <f>INDEX('Data - Knowledge'!$G:$G,MATCH('Data - Overview'!$A116,'Data - Knowledge'!$A:$A,0))</f>
        <v>0.18597672007291077</v>
      </c>
      <c r="G116" s="70">
        <f>INDEX('Data - Knowledge'!$J:$J,MATCH('Data - Overview'!$A116,'Data - Knowledge'!$A:$A,0))</f>
        <v>106.42536112126871</v>
      </c>
      <c r="H116" s="70">
        <f>RANK('Data - Overview'!$G116,'Data - Overview'!$G$115:$G$119)</f>
        <v>3</v>
      </c>
      <c r="I116" s="70">
        <f>'Data - Overview'!$G116-100</f>
        <v>6.4253611212687076</v>
      </c>
      <c r="J116" s="1" t="str">
        <f>"" &amp;TEXT('Data - Overview'!$B116,"0")&amp;" "</f>
        <v xml:space="preserve">Couple with children </v>
      </c>
      <c r="K116" s="1" t="str">
        <f>"Index: "&amp;TEXT('Data - Overview'!$G116,"0")&amp;""</f>
        <v>Index: 106</v>
      </c>
      <c r="L116" s="1" t="str">
        <f>'Data - Overview'!$J116&amp;CHAR(10)&amp;'Data - Overview'!$K116</f>
        <v>Couple with children 
Index: 106</v>
      </c>
      <c r="M116" s="1">
        <v>2</v>
      </c>
    </row>
    <row r="117" spans="1:13">
      <c r="A117" s="56" t="s">
        <v>161</v>
      </c>
      <c r="B117" s="72" t="str">
        <f>INDEX('Data - Knowledge'!$D:$D,MATCH('Data - Overview'!$A117,'Data - Knowledge'!$A:$A,0))</f>
        <v>Single parent</v>
      </c>
      <c r="C117" s="72" t="s">
        <v>162</v>
      </c>
      <c r="D117" s="84">
        <f>INDEX('Data - Knowledge'!$E:$E,MATCH('Data - Overview'!$A117,'Data - Knowledge'!$A:$A,0))</f>
        <v>3.5368020304568537E-2</v>
      </c>
      <c r="E117" s="85">
        <f>RANK('Data - Overview'!$D117,'Data - Overview'!$D$115:$D$119)</f>
        <v>5</v>
      </c>
      <c r="F117" s="84">
        <f>INDEX('Data - Knowledge'!$G:$G,MATCH('Data - Overview'!$A117,'Data - Knowledge'!$A:$A,0))</f>
        <v>3.0785626543739845E-2</v>
      </c>
      <c r="G117" s="75">
        <f>INDEX('Data - Knowledge'!$J:$J,MATCH('Data - Overview'!$A117,'Data - Knowledge'!$A:$A,0))</f>
        <v>114.88484814274635</v>
      </c>
      <c r="H117" s="75">
        <f>RANK('Data - Overview'!$G117,'Data - Overview'!$G$115:$G$119)</f>
        <v>2</v>
      </c>
      <c r="I117" s="75">
        <f>'Data - Overview'!$G117-100</f>
        <v>14.88484814274635</v>
      </c>
      <c r="J117" s="72" t="str">
        <f>"" &amp;TEXT('Data - Overview'!$B117,"0")&amp;" "</f>
        <v xml:space="preserve">Single parent </v>
      </c>
      <c r="K117" s="72" t="str">
        <f>"Index: "&amp;TEXT('Data - Overview'!$G117,"0")&amp;""</f>
        <v>Index: 115</v>
      </c>
      <c r="L117" s="72" t="str">
        <f>'Data - Overview'!$J117&amp;CHAR(10)&amp;'Data - Overview'!$K117</f>
        <v>Single parent 
Index: 115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0.22003553299492387</v>
      </c>
      <c r="E118" s="69">
        <f>RANK('Data - Overview'!$D118,'Data - Overview'!$D$115:$D$119)</f>
        <v>3</v>
      </c>
      <c r="F118" s="68">
        <f>INDEX('Data - Knowledge'!$G:$G,MATCH('Data - Overview'!$A118,'Data - Knowledge'!$A:$A,0))</f>
        <v>0.16796368331374079</v>
      </c>
      <c r="G118" s="70">
        <f>INDEX('Data - Knowledge'!$J:$J,MATCH('Data - Overview'!$A118,'Data - Knowledge'!$A:$A,0))</f>
        <v>131.00185031303323</v>
      </c>
      <c r="H118" s="70">
        <f>RANK('Data - Overview'!$G118,'Data - Overview'!$G$115:$G$119)</f>
        <v>1</v>
      </c>
      <c r="I118" s="70">
        <f>'Data - Overview'!$G118-100</f>
        <v>31.001850313033231</v>
      </c>
      <c r="J118" s="1" t="str">
        <f>"" &amp;TEXT('Data - Overview'!$B118,"0")&amp;" "</f>
        <v xml:space="preserve">Single person, no children </v>
      </c>
      <c r="K118" s="1" t="str">
        <f>"Index: "&amp;TEXT('Data - Overview'!$G118,"0")&amp;""</f>
        <v>Index: 131</v>
      </c>
      <c r="L118" s="1" t="str">
        <f>'Data - Overview'!$J118&amp;CHAR(10)&amp;'Data - Overview'!$K118</f>
        <v>Single person, no children 
Index: 131</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0.30179695431472081</v>
      </c>
      <c r="E119" s="89">
        <f>RANK('Data - Overview'!$D119,'Data - Overview'!$D$115:$D$119)</f>
        <v>1</v>
      </c>
      <c r="F119" s="88">
        <f>INDEX('Data - Knowledge'!$G:$G,MATCH('Data - Overview'!$A119,'Data - Knowledge'!$A:$A,0))</f>
        <v>0.31305189607576378</v>
      </c>
      <c r="G119" s="80">
        <f>INDEX('Data - Knowledge'!$J:$J,MATCH('Data - Overview'!$A119,'Data - Knowledge'!$A:$A,0))</f>
        <v>96.404768058546082</v>
      </c>
      <c r="H119" s="80">
        <f>RANK('Data - Overview'!$G119,'Data - Overview'!$G$115:$G$119)</f>
        <v>4</v>
      </c>
      <c r="I119" s="80">
        <f>'Data - Overview'!$G119-100</f>
        <v>-3.5952319414539176</v>
      </c>
      <c r="J119" s="57" t="str">
        <f>"" &amp;TEXT('Data - Overview'!$B119,"0")&amp;" "</f>
        <v xml:space="preserve">Other: two or more adults, may include a couple, may have children </v>
      </c>
      <c r="K119" s="57" t="str">
        <f>"Index: "&amp;TEXT('Data - Overview'!$G119,"0")&amp;""</f>
        <v>Index: 96</v>
      </c>
      <c r="L119" s="57" t="str">
        <f>'Data - Overview'!$J119&amp;CHAR(10)&amp;'Data - Overview'!$K119</f>
        <v>Other: two or more adults, may include a couple, may have children 
Index: 96</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31.001850313033231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0.72516497461928908</v>
      </c>
      <c r="E128" s="63">
        <f>RANK('Data - Overview'!$D128,'Data - Overview'!$D$128:$D$131)</f>
        <v>1</v>
      </c>
      <c r="F128" s="62">
        <f>INDEX('Data - Knowledge'!$G:$G,MATCH('Data - Overview'!$A128,'Data - Knowledge'!$A:$A,0))</f>
        <v>0.72843787396478632</v>
      </c>
      <c r="G128" s="64">
        <f>INDEX('Data - Knowledge'!$J:$J,MATCH('Data - Overview'!$A128,'Data - Knowledge'!$A:$A,0))</f>
        <v>99.550696159209394</v>
      </c>
      <c r="H128" s="64">
        <f>RANK('Data - Overview'!$G128,'Data - Overview'!$G$128:$G$131)</f>
        <v>2</v>
      </c>
      <c r="I128" s="64">
        <f>'Data - Overview'!$G128 - 100</f>
        <v>-0.44930384079060559</v>
      </c>
      <c r="J128" s="61" t="str">
        <f>"" &amp;TEXT('Data - Overview'!$C128,"0")&amp;" "</f>
        <v xml:space="preserve">0 </v>
      </c>
      <c r="K128" s="61" t="str">
        <f>"Index: "&amp;TEXT('Data - Overview'!$G128,"0")&amp;""</f>
        <v>Index: 100</v>
      </c>
      <c r="L128" s="61" t="str">
        <f>'Data - Overview'!$J128&amp;CHAR(10)&amp;'Data - Overview'!$K128</f>
        <v>0 
Index: 100</v>
      </c>
      <c r="M128" s="61">
        <v>1</v>
      </c>
    </row>
    <row r="129" spans="1:13">
      <c r="A129" s="86" t="s">
        <v>170</v>
      </c>
      <c r="B129" s="1" t="str">
        <f>INDEX('Data - Knowledge'!$D:$D,MATCH('Data - Overview'!$A129,'Data - Knowledge'!$A:$A,0))</f>
        <v>Children at home : 1</v>
      </c>
      <c r="C129" s="1">
        <v>1</v>
      </c>
      <c r="D129" s="68">
        <f>INDEX('Data - Knowledge'!$E:$E,MATCH('Data - Overview'!$A129,'Data - Knowledge'!$A:$A,0))</f>
        <v>0.13287563451776649</v>
      </c>
      <c r="E129" s="69">
        <f>RANK('Data - Overview'!$D129,'Data - Overview'!$D$128:$D$131)</f>
        <v>2</v>
      </c>
      <c r="F129" s="68">
        <f>INDEX('Data - Knowledge'!$G:$G,MATCH('Data - Overview'!$A129,'Data - Knowledge'!$A:$A,0))</f>
        <v>0.12590590946915162</v>
      </c>
      <c r="G129" s="70">
        <f>INDEX('Data - Knowledge'!$J:$J,MATCH('Data - Overview'!$A129,'Data - Knowledge'!$A:$A,0))</f>
        <v>105.53566157299595</v>
      </c>
      <c r="H129" s="70">
        <f>RANK('Data - Overview'!$G129,'Data - Overview'!$G$128:$G$131)</f>
        <v>1</v>
      </c>
      <c r="I129" s="70">
        <f>'Data - Overview'!$G129 - 100</f>
        <v>5.5356615729959486</v>
      </c>
      <c r="J129" s="1" t="str">
        <f>"" &amp;TEXT('Data - Overview'!$C129,"0")&amp;" "</f>
        <v xml:space="preserve">1 </v>
      </c>
      <c r="K129" s="1" t="str">
        <f>"Index: "&amp;TEXT('Data - Overview'!$G129,"0")&amp;""</f>
        <v>Index: 106</v>
      </c>
      <c r="L129" s="1" t="str">
        <f>'Data - Overview'!$J129&amp;CHAR(10)&amp;'Data - Overview'!$K129</f>
        <v>1 
Index: 106</v>
      </c>
      <c r="M129" s="1">
        <v>2</v>
      </c>
    </row>
    <row r="130" spans="1:13">
      <c r="A130" s="56" t="s">
        <v>171</v>
      </c>
      <c r="B130" s="72" t="str">
        <f>INDEX('Data - Knowledge'!$D:$D,MATCH('Data - Overview'!$A130,'Data - Knowledge'!$A:$A,0))</f>
        <v>Children at home : 2</v>
      </c>
      <c r="C130" s="72">
        <v>2</v>
      </c>
      <c r="D130" s="84">
        <f>INDEX('Data - Knowledge'!$E:$E,MATCH('Data - Overview'!$A130,'Data - Knowledge'!$A:$A,0))</f>
        <v>0.10277664974619287</v>
      </c>
      <c r="E130" s="85">
        <f>RANK('Data - Overview'!$D130,'Data - Overview'!$D$128:$D$131)</f>
        <v>3</v>
      </c>
      <c r="F130" s="84">
        <f>INDEX('Data - Knowledge'!$G:$G,MATCH('Data - Overview'!$A130,'Data - Knowledge'!$A:$A,0))</f>
        <v>0.10607782430094176</v>
      </c>
      <c r="G130" s="75">
        <f>INDEX('Data - Knowledge'!$J:$J,MATCH('Data - Overview'!$A130,'Data - Knowledge'!$A:$A,0))</f>
        <v>96.88796920892392</v>
      </c>
      <c r="H130" s="75">
        <f>RANK('Data - Overview'!$G130,'Data - Overview'!$G$128:$G$131)</f>
        <v>4</v>
      </c>
      <c r="I130" s="75">
        <f>'Data - Overview'!$G130 - 100</f>
        <v>-3.11203079107608</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3.9149746192893402E-2</v>
      </c>
      <c r="E131" s="115">
        <f>RANK('Data - Overview'!$D131,'Data - Overview'!$D$128:$D$131)</f>
        <v>4</v>
      </c>
      <c r="F131" s="111">
        <f>INDEX('Data - Knowledge'!$G:$G,MATCH('Data - Overview'!$A131,'Data - Knowledge'!$A:$A,0))</f>
        <v>3.9780798848221485E-2</v>
      </c>
      <c r="G131" s="112">
        <f>INDEX('Data - Knowledge'!$J:$J,MATCH('Data - Overview'!$A131,'Data - Knowledge'!$A:$A,0))</f>
        <v>98.413675256407544</v>
      </c>
      <c r="H131" s="112">
        <f>RANK('Data - Overview'!$G131,'Data - Overview'!$G$128:$G$131)</f>
        <v>3</v>
      </c>
      <c r="I131" s="112">
        <f>'Data - Overview'!$G131 - 100</f>
        <v>-1.5863247435924563</v>
      </c>
      <c r="J131" s="108" t="str">
        <f>"" &amp;TEXT('Data - Overview'!$C131,"0")&amp;" "</f>
        <v xml:space="preserve">3+ </v>
      </c>
      <c r="K131" s="108" t="str">
        <f>"Index: "&amp;TEXT('Data - Overview'!$G131,"0")&amp;""</f>
        <v>Index: 98</v>
      </c>
      <c r="L131" s="108" t="str">
        <f>'Data - Overview'!$J131&amp;CHAR(10)&amp;'Data - Overview'!$K131</f>
        <v>3+ 
Index: 98</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0.219733502538071</v>
      </c>
      <c r="E137" s="63">
        <f>RANK('Data - Overview'!$D137,'Data - Overview'!$D$137:$D$140)</f>
        <v>3</v>
      </c>
      <c r="F137" s="62">
        <f>INDEX('Data - Knowledge'!$G:$G,MATCH('Data - Overview'!$A137,'Data - Knowledge'!$A:$A,0))</f>
        <v>0.19068982551612093</v>
      </c>
      <c r="G137" s="64">
        <f>INDEX('Data - Knowledge'!$J:$J,MATCH('Data - Overview'!$A137,'Data - Knowledge'!$A:$A,0))</f>
        <v>115.23084776198232</v>
      </c>
      <c r="H137" s="64">
        <f>RANK('Data - Overview'!$G137,'Data - Overview'!$G$137:$G$140)</f>
        <v>2</v>
      </c>
      <c r="I137" s="61">
        <v>1</v>
      </c>
      <c r="J137" s="61" t="str">
        <f>"" &amp;TEXT('Data - Overview'!$C137,"0")&amp;" "</f>
        <v xml:space="preserve">1 person </v>
      </c>
      <c r="K137" s="61" t="str">
        <f>"Index: "&amp;TEXT('Data - Overview'!$G137,"0")&amp;""</f>
        <v>Index: 115</v>
      </c>
      <c r="L137" s="61" t="str">
        <f>'Data - Overview'!$J137&amp;CHAR(10)&amp;'Data - Overview'!$K137</f>
        <v>1 person 
Index: 115</v>
      </c>
    </row>
    <row r="138" spans="1:13">
      <c r="A138" s="1" t="s">
        <v>177</v>
      </c>
      <c r="B138" s="1" t="str">
        <f>INDEX('Data - Knowledge'!$D:$D,MATCH('Data - Overview'!$A138,'Data - Knowledge'!$A:$A,0))</f>
        <v>Household size : 2 persons</v>
      </c>
      <c r="C138" s="1" t="s">
        <v>178</v>
      </c>
      <c r="D138" s="68">
        <f>INDEX('Data - Knowledge'!$E:$E,MATCH('Data - Overview'!$A138,'Data - Knowledge'!$A:$A,0))</f>
        <v>0.35107106598984772</v>
      </c>
      <c r="E138" s="69">
        <f>RANK('Data - Overview'!$D138,'Data - Overview'!$D$137:$D$140)</f>
        <v>1</v>
      </c>
      <c r="F138" s="68">
        <f>INDEX('Data - Knowledge'!$G:$G,MATCH('Data - Overview'!$A138,'Data - Knowledge'!$A:$A,0))</f>
        <v>0.38833122878389625</v>
      </c>
      <c r="G138" s="70">
        <f>INDEX('Data - Knowledge'!$J:$J,MATCH('Data - Overview'!$A138,'Data - Knowledge'!$A:$A,0))</f>
        <v>90.405056294150484</v>
      </c>
      <c r="H138" s="70">
        <f>RANK('Data - Overview'!$G138,'Data - Overview'!$G$137:$G$140)</f>
        <v>4</v>
      </c>
      <c r="I138" s="1">
        <v>2</v>
      </c>
      <c r="J138" s="1" t="str">
        <f>"" &amp;TEXT('Data - Overview'!$C138,"0")&amp;" "</f>
        <v xml:space="preserve">2 people </v>
      </c>
      <c r="K138" s="1" t="str">
        <f>"Index: "&amp;TEXT('Data - Overview'!$G138,"0")&amp;""</f>
        <v>Index: 90</v>
      </c>
      <c r="L138" s="1" t="str">
        <f>'Data - Overview'!$J138&amp;CHAR(10)&amp;'Data - Overview'!$K138</f>
        <v>2 people 
Index: 90</v>
      </c>
    </row>
    <row r="139" spans="1:13">
      <c r="A139" s="72" t="s">
        <v>179</v>
      </c>
      <c r="B139" s="72" t="str">
        <f>INDEX('Data - Knowledge'!$D:$D,MATCH('Data - Overview'!$A139,'Data - Knowledge'!$A:$A,0))</f>
        <v>Household size : 3-4 persons</v>
      </c>
      <c r="C139" s="72" t="s">
        <v>180</v>
      </c>
      <c r="D139" s="84">
        <f>INDEX('Data - Knowledge'!$E:$E,MATCH('Data - Overview'!$A139,'Data - Knowledge'!$A:$A,0))</f>
        <v>0.33517258883248724</v>
      </c>
      <c r="E139" s="85">
        <f>RANK('Data - Overview'!$D139,'Data - Overview'!$D$137:$D$140)</f>
        <v>2</v>
      </c>
      <c r="F139" s="84">
        <f>INDEX('Data - Knowledge'!$G:$G,MATCH('Data - Overview'!$A139,'Data - Knowledge'!$A:$A,0))</f>
        <v>0.34146339272741671</v>
      </c>
      <c r="G139" s="75">
        <f>INDEX('Data - Knowledge'!$J:$J,MATCH('Data - Overview'!$A139,'Data - Knowledge'!$A:$A,0))</f>
        <v>98.157693026862376</v>
      </c>
      <c r="H139" s="75">
        <f>RANK('Data - Overview'!$G139,'Data - Overview'!$G$137:$G$140)</f>
        <v>3</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9.4238578680203036E-2</v>
      </c>
      <c r="E140" s="115">
        <f>RANK('Data - Overview'!$D140,'Data - Overview'!$D$137:$D$140)</f>
        <v>4</v>
      </c>
      <c r="F140" s="111">
        <f>INDEX('Data - Knowledge'!$G:$G,MATCH('Data - Overview'!$A140,'Data - Knowledge'!$A:$A,0))</f>
        <v>7.9690340646422483E-2</v>
      </c>
      <c r="G140" s="112">
        <f>INDEX('Data - Knowledge'!$J:$J,MATCH('Data - Overview'!$A140,'Data - Knowledge'!$A:$A,0))</f>
        <v>118.25596165830126</v>
      </c>
      <c r="H140" s="112">
        <f>RANK('Data - Overview'!$G140,'Data - Overview'!$G$137:$G$140)</f>
        <v>1</v>
      </c>
      <c r="I140" s="108">
        <v>4</v>
      </c>
      <c r="J140" s="108" t="str">
        <f>"" &amp;TEXT('Data - Overview'!$C140,"0")&amp;" "</f>
        <v xml:space="preserve">5+ people </v>
      </c>
      <c r="K140" s="108" t="str">
        <f>"Index: "&amp;TEXT('Data - Overview'!$G140,"0")&amp;""</f>
        <v>Index: 118</v>
      </c>
      <c r="L140" s="108" t="str">
        <f>'Data - Overview'!$J140&amp;CHAR(10)&amp;'Data - Overview'!$K140</f>
        <v>5+ people 
Index: 118</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0.1821649746192894</v>
      </c>
      <c r="E146" s="63">
        <f>RANK('Data - Overview'!$D146,'Data - Overview'!$D$146:$D$151)</f>
        <v>3</v>
      </c>
      <c r="F146" s="62">
        <f>INDEX('Data - Knowledge'!$G:$G,MATCH('Data - Overview'!$A146,'Data - Knowledge'!$A:$A,0))</f>
        <v>0.16826898387245903</v>
      </c>
      <c r="G146" s="64">
        <f>INDEX('Data - Knowledge'!$J:$J,MATCH('Data - Overview'!$A146,'Data - Knowledge'!$A:$A,0))</f>
        <v>108.25820090371674</v>
      </c>
      <c r="H146" s="64">
        <f>RANK('Data - Overview'!$G146,'Data - Overview'!$G$146:$G$151)</f>
        <v>1</v>
      </c>
      <c r="I146" s="64">
        <f xml:space="preserve"> 'Data - Overview'!$G146 - 100</f>
        <v>8.258200903716741</v>
      </c>
      <c r="J146" s="61" t="str">
        <f>"" &amp;TEXT('Data - Overview'!$C146,"0")&amp;" "</f>
        <v xml:space="preserve">&lt;20k </v>
      </c>
      <c r="K146" s="61" t="str">
        <f>"Index: "&amp;TEXT('Data - Overview'!$G146,"0")&amp;""</f>
        <v>Index: 108</v>
      </c>
      <c r="L146" s="61" t="str">
        <f>'Data - Overview'!$J146&amp;CHAR(10)&amp;'Data - Overview'!$K146</f>
        <v>&lt;20k 
Index: 108</v>
      </c>
      <c r="M146" s="61">
        <v>1</v>
      </c>
    </row>
    <row r="147" spans="1:13">
      <c r="A147" s="86" t="s">
        <v>186</v>
      </c>
      <c r="B147" s="1" t="str">
        <f>INDEX('Data - Knowledge'!$D:$D,MATCH('Data - Overview'!$A147,'Data - Knowledge'!$A:$A,0))</f>
        <v>£20,000-£40,000</v>
      </c>
      <c r="C147" s="1" t="s">
        <v>187</v>
      </c>
      <c r="D147" s="68">
        <f>INDEX('Data - Knowledge'!$E:$E,MATCH('Data - Overview'!$A147,'Data - Knowledge'!$A:$A,0))</f>
        <v>0.31989086294416241</v>
      </c>
      <c r="E147" s="69">
        <f>RANK('Data - Overview'!$D147,'Data - Overview'!$D$146:$D$151)</f>
        <v>1</v>
      </c>
      <c r="F147" s="68">
        <f>INDEX('Data - Knowledge'!$G:$G,MATCH('Data - Overview'!$A147,'Data - Knowledge'!$A:$A,0))</f>
        <v>0.31505410189013194</v>
      </c>
      <c r="G147" s="70">
        <f>INDEX('Data - Knowledge'!$J:$J,MATCH('Data - Overview'!$A147,'Data - Knowledge'!$A:$A,0))</f>
        <v>101.53521602322041</v>
      </c>
      <c r="H147" s="70">
        <f>RANK('Data - Overview'!$G147,'Data - Overview'!$G$146:$G$151)</f>
        <v>3</v>
      </c>
      <c r="I147" s="70">
        <f xml:space="preserve"> 'Data - Overview'!$G147 - 100</f>
        <v>1.5352160232204142</v>
      </c>
      <c r="J147" s="1" t="str">
        <f>"" &amp;TEXT('Data - Overview'!$C147,"0")&amp;" "</f>
        <v xml:space="preserve">20k - 40k </v>
      </c>
      <c r="K147" s="1" t="str">
        <f>"Index: "&amp;TEXT('Data - Overview'!$G147,"0")&amp;""</f>
        <v>Index: 102</v>
      </c>
      <c r="L147" s="1" t="str">
        <f>'Data - Overview'!$J147&amp;CHAR(10)&amp;'Data - Overview'!$K147</f>
        <v>20k - 40k 
Index: 102</v>
      </c>
      <c r="M147" s="1">
        <v>2</v>
      </c>
    </row>
    <row r="148" spans="1:13">
      <c r="A148" s="56" t="s">
        <v>188</v>
      </c>
      <c r="B148" s="72" t="str">
        <f>INDEX('Data - Knowledge'!$D:$D,MATCH('Data - Overview'!$A148,'Data - Knowledge'!$A:$A,0))</f>
        <v>£40,000-£60,000</v>
      </c>
      <c r="C148" s="72" t="s">
        <v>189</v>
      </c>
      <c r="D148" s="84">
        <f>INDEX('Data - Knowledge'!$E:$E,MATCH('Data - Overview'!$A148,'Data - Knowledge'!$A:$A,0))</f>
        <v>0.21492893401015226</v>
      </c>
      <c r="E148" s="85">
        <f>RANK('Data - Overview'!$D148,'Data - Overview'!$D$146:$D$151)</f>
        <v>2</v>
      </c>
      <c r="F148" s="84">
        <f>INDEX('Data - Knowledge'!$G:$G,MATCH('Data - Overview'!$A148,'Data - Knowledge'!$A:$A,0))</f>
        <v>0.2116378633980108</v>
      </c>
      <c r="G148" s="75">
        <f>INDEX('Data - Knowledge'!$J:$J,MATCH('Data - Overview'!$A148,'Data - Knowledge'!$A:$A,0))</f>
        <v>101.55504811818676</v>
      </c>
      <c r="H148" s="75">
        <f>RANK('Data - Overview'!$G148,'Data - Overview'!$G$146:$G$151)</f>
        <v>2</v>
      </c>
      <c r="I148" s="75">
        <f xml:space="preserve"> 'Data - Overview'!$G148 - 100</f>
        <v>1.555048118186761</v>
      </c>
      <c r="J148" s="72" t="str">
        <f>"" &amp;TEXT('Data - Overview'!$C148,"0")&amp;" "</f>
        <v xml:space="preserve">40k - 60k </v>
      </c>
      <c r="K148" s="72" t="str">
        <f>"Index: "&amp;TEXT('Data - Overview'!$G148,"0")&amp;""</f>
        <v>Index: 102</v>
      </c>
      <c r="L148" s="72" t="str">
        <f>'Data - Overview'!$J148&amp;CHAR(10)&amp;'Data - Overview'!$K148</f>
        <v>40k - 60k 
Index: 102</v>
      </c>
      <c r="M148" s="72">
        <v>3</v>
      </c>
    </row>
    <row r="149" spans="1:13">
      <c r="A149" s="86" t="s">
        <v>190</v>
      </c>
      <c r="B149" s="1" t="str">
        <f>INDEX('Data - Knowledge'!$D:$D,MATCH('Data - Overview'!$A149,'Data - Knowledge'!$A:$A,0))</f>
        <v>£60,000-£80,000</v>
      </c>
      <c r="C149" s="1" t="s">
        <v>191</v>
      </c>
      <c r="D149" s="68">
        <f>INDEX('Data - Knowledge'!$E:$E,MATCH('Data - Overview'!$A149,'Data - Knowledge'!$A:$A,0))</f>
        <v>0.13231979695431473</v>
      </c>
      <c r="E149" s="69">
        <f>RANK('Data - Overview'!$D149,'Data - Overview'!$D$146:$D$151)</f>
        <v>4</v>
      </c>
      <c r="F149" s="68">
        <f>INDEX('Data - Knowledge'!$G:$G,MATCH('Data - Overview'!$A149,'Data - Knowledge'!$A:$A,0))</f>
        <v>0.13969867519053217</v>
      </c>
      <c r="G149" s="70">
        <f>INDEX('Data - Knowledge'!$J:$J,MATCH('Data - Overview'!$A149,'Data - Knowledge'!$A:$A,0))</f>
        <v>94.718004142735396</v>
      </c>
      <c r="H149" s="70">
        <f>RANK('Data - Overview'!$G149,'Data - Overview'!$G$146:$G$151)</f>
        <v>4</v>
      </c>
      <c r="I149" s="70">
        <f xml:space="preserve"> 'Data - Overview'!$G149 - 100</f>
        <v>-5.2819958572646044</v>
      </c>
      <c r="J149" s="1" t="str">
        <f>"" &amp;TEXT('Data - Overview'!$C149,"0")&amp;" "</f>
        <v xml:space="preserve">60k - 80k </v>
      </c>
      <c r="K149" s="1" t="str">
        <f>"Index: "&amp;TEXT('Data - Overview'!$G149,"0")&amp;""</f>
        <v>Index: 95</v>
      </c>
      <c r="L149" s="1" t="str">
        <f>'Data - Overview'!$J149&amp;CHAR(10)&amp;'Data - Overview'!$K149</f>
        <v>60k - 80k 
Index: 95</v>
      </c>
      <c r="M149" s="1">
        <v>4</v>
      </c>
    </row>
    <row r="150" spans="1:13">
      <c r="A150" s="56" t="s">
        <v>192</v>
      </c>
      <c r="B150" s="72" t="str">
        <f>INDEX('Data - Knowledge'!$D:$D,MATCH('Data - Overview'!$A150,'Data - Knowledge'!$A:$A,0))</f>
        <v>£80,000-£100,000</v>
      </c>
      <c r="C150" s="72" t="s">
        <v>193</v>
      </c>
      <c r="D150" s="84">
        <f>INDEX('Data - Knowledge'!$E:$E,MATCH('Data - Overview'!$A150,'Data - Knowledge'!$A:$A,0))</f>
        <v>6.3604060913705587E-2</v>
      </c>
      <c r="E150" s="85">
        <f>RANK('Data - Overview'!$D150,'Data - Overview'!$D$146:$D$151)</f>
        <v>6</v>
      </c>
      <c r="F150" s="84">
        <f>INDEX('Data - Knowledge'!$G:$G,MATCH('Data - Overview'!$A150,'Data - Knowledge'!$A:$A,0))</f>
        <v>7.3082163283097121E-2</v>
      </c>
      <c r="G150" s="75">
        <f>INDEX('Data - Knowledge'!$J:$J,MATCH('Data - Overview'!$A150,'Data - Knowledge'!$A:$A,0))</f>
        <v>87.030895168392362</v>
      </c>
      <c r="H150" s="75">
        <f>RANK('Data - Overview'!$G150,'Data - Overview'!$G$146:$G$151)</f>
        <v>6</v>
      </c>
      <c r="I150" s="75">
        <f xml:space="preserve"> 'Data - Overview'!$G150 - 100</f>
        <v>-12.969104831607638</v>
      </c>
      <c r="J150" s="72" t="str">
        <f>"" &amp;TEXT('Data - Overview'!$C150,"0")&amp;" "</f>
        <v xml:space="preserve">80k - 100k </v>
      </c>
      <c r="K150" s="72" t="str">
        <f>"Index: "&amp;TEXT('Data - Overview'!$G150,"0")&amp;""</f>
        <v>Index: 87</v>
      </c>
      <c r="L150" s="72" t="str">
        <f>'Data - Overview'!$J150&amp;CHAR(10)&amp;'Data - Overview'!$K150</f>
        <v>80k - 100k 
Index: 87</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8.6954314720812179E-2</v>
      </c>
      <c r="E151" s="115">
        <f>RANK('Data - Overview'!$D151,'Data - Overview'!$D$146:$D$151)</f>
        <v>5</v>
      </c>
      <c r="F151" s="111">
        <f>INDEX('Data - Knowledge'!$G:$G,MATCH('Data - Overview'!$A151,'Data - Knowledge'!$A:$A,0))</f>
        <v>9.2183650556736968E-2</v>
      </c>
      <c r="G151" s="112">
        <f>INDEX('Data - Knowledge'!$J:$J,MATCH('Data - Overview'!$A151,'Data - Knowledge'!$A:$A,0))</f>
        <v>94.327263235570996</v>
      </c>
      <c r="H151" s="112">
        <f>RANK('Data - Overview'!$G151,'Data - Overview'!$G$146:$G$151)</f>
        <v>5</v>
      </c>
      <c r="I151" s="112">
        <f xml:space="preserve"> 'Data - Overview'!$G151 - 100</f>
        <v>-5.6727367644290041</v>
      </c>
      <c r="J151" s="108" t="str">
        <f>"" &amp;TEXT('Data - Overview'!$C151,"0")&amp;" "</f>
        <v xml:space="preserve">100k+ </v>
      </c>
      <c r="K151" s="108" t="str">
        <f>"Index: "&amp;TEXT('Data - Overview'!$G151,"0")&amp;""</f>
        <v>Index: 94</v>
      </c>
      <c r="L151" s="108" t="str">
        <f>'Data - Overview'!$J151&amp;CHAR(10)&amp;'Data - Overview'!$K151</f>
        <v>100k+ 
Index: 94</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0.31989086294416241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D27E7-C1A4-4D55-A069-BD5C28737B76}">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394</v>
      </c>
      <c r="K2" s="123">
        <f>'Input Sheet'!B8</f>
        <v>20</v>
      </c>
      <c r="L2" s="123">
        <f>'Input Sheet'!B9</f>
        <v>5</v>
      </c>
      <c r="M2" s="123">
        <f>'Input Sheet'!B10</f>
        <v>20</v>
      </c>
      <c r="N2" s="123">
        <f>'Input Sheet'!B11</f>
        <v>5</v>
      </c>
      <c r="O2" s="123">
        <f>'Input Sheet'!B12</f>
        <v>0</v>
      </c>
      <c r="P2" s="123">
        <f>'Input Sheet'!B13</f>
        <v>0</v>
      </c>
      <c r="Q2" s="123">
        <f>'Input Sheet'!B14</f>
        <v>1</v>
      </c>
      <c r="R2" s="123">
        <f>'Input Sheet'!B15</f>
        <v>0</v>
      </c>
      <c r="S2" s="123">
        <f>'Input Sheet'!B16</f>
        <v>62</v>
      </c>
      <c r="T2" s="123">
        <f>'Input Sheet'!B17</f>
        <v>0</v>
      </c>
      <c r="U2" s="123">
        <f>'Input Sheet'!B18</f>
        <v>7</v>
      </c>
      <c r="V2" s="123">
        <f>'Input Sheet'!B19</f>
        <v>4</v>
      </c>
      <c r="W2" s="123">
        <f>'Input Sheet'!B20</f>
        <v>107</v>
      </c>
      <c r="X2" s="123">
        <f>'Input Sheet'!B21</f>
        <v>13</v>
      </c>
      <c r="Y2" s="123">
        <f>'Input Sheet'!B22</f>
        <v>78</v>
      </c>
      <c r="Z2" s="123">
        <f>'Input Sheet'!B23</f>
        <v>4</v>
      </c>
      <c r="AA2" s="123">
        <f>'Input Sheet'!B24</f>
        <v>1</v>
      </c>
      <c r="AB2" s="123">
        <f>'Input Sheet'!B25</f>
        <v>3</v>
      </c>
      <c r="AC2" s="123">
        <f>'Input Sheet'!B26</f>
        <v>6</v>
      </c>
      <c r="AD2" s="123">
        <f>'Input Sheet'!B27</f>
        <v>3</v>
      </c>
      <c r="AE2" s="123">
        <f>'Input Sheet'!B28</f>
        <v>0</v>
      </c>
      <c r="AF2" s="123">
        <f>'Input Sheet'!B29</f>
        <v>19</v>
      </c>
      <c r="AG2" s="123">
        <f>'Input Sheet'!B30</f>
        <v>15</v>
      </c>
      <c r="AH2" s="123">
        <f>'Input Sheet'!B31</f>
        <v>4</v>
      </c>
      <c r="AI2" s="123">
        <f>'Input Sheet'!B32</f>
        <v>17</v>
      </c>
      <c r="AJ2" s="123">
        <f>'Input Sheet'!B32</f>
        <v>17</v>
      </c>
      <c r="AK2" s="123">
        <f>'Input Sheet'!B32</f>
        <v>17</v>
      </c>
      <c r="AL2" s="123">
        <f>'Input Sheet'!B32</f>
        <v>17</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5.0761421319796954E-2</v>
      </c>
      <c r="L4" s="126">
        <f t="shared" si="0"/>
        <v>1.2690355329949238E-2</v>
      </c>
      <c r="M4" s="126">
        <f t="shared" si="0"/>
        <v>5.0761421319796954E-2</v>
      </c>
      <c r="N4" s="126">
        <f t="shared" si="0"/>
        <v>1.2690355329949238E-2</v>
      </c>
      <c r="O4" s="126">
        <f t="shared" si="0"/>
        <v>0</v>
      </c>
      <c r="P4" s="126">
        <f t="shared" si="0"/>
        <v>0</v>
      </c>
      <c r="Q4" s="126">
        <f t="shared" si="0"/>
        <v>2.5380710659898475E-3</v>
      </c>
      <c r="R4" s="126">
        <f t="shared" si="0"/>
        <v>0</v>
      </c>
      <c r="S4" s="126">
        <f t="shared" si="0"/>
        <v>0.15736040609137056</v>
      </c>
      <c r="T4" s="126">
        <f t="shared" si="0"/>
        <v>0</v>
      </c>
      <c r="U4" s="126">
        <f t="shared" si="0"/>
        <v>1.7766497461928935E-2</v>
      </c>
      <c r="V4" s="126">
        <f t="shared" si="0"/>
        <v>1.015228426395939E-2</v>
      </c>
      <c r="W4" s="126">
        <f t="shared" si="0"/>
        <v>0.27157360406091369</v>
      </c>
      <c r="X4" s="126">
        <f t="shared" si="0"/>
        <v>3.2994923857868022E-2</v>
      </c>
      <c r="Y4" s="126">
        <f t="shared" si="0"/>
        <v>0.19796954314720813</v>
      </c>
      <c r="Z4" s="126">
        <f t="shared" si="0"/>
        <v>1.015228426395939E-2</v>
      </c>
      <c r="AA4" s="126">
        <f t="shared" si="0"/>
        <v>2.5380710659898475E-3</v>
      </c>
      <c r="AB4" s="126">
        <f t="shared" si="0"/>
        <v>7.6142131979695434E-3</v>
      </c>
      <c r="AC4" s="126">
        <f t="shared" si="0"/>
        <v>1.5228426395939087E-2</v>
      </c>
      <c r="AD4" s="126">
        <f t="shared" si="0"/>
        <v>7.6142131979695434E-3</v>
      </c>
      <c r="AE4" s="126">
        <f t="shared" si="0"/>
        <v>0</v>
      </c>
      <c r="AF4" s="126">
        <f t="shared" si="0"/>
        <v>4.8223350253807105E-2</v>
      </c>
      <c r="AG4" s="126">
        <f t="shared" si="0"/>
        <v>3.8071065989847719E-2</v>
      </c>
      <c r="AH4" s="126">
        <f t="shared" si="0"/>
        <v>1.015228426395939E-2</v>
      </c>
      <c r="AI4" s="126">
        <f t="shared" si="0"/>
        <v>4.3147208121827409E-2</v>
      </c>
      <c r="AJ4" s="126">
        <f t="shared" si="0"/>
        <v>4.3147208121827409E-2</v>
      </c>
      <c r="AK4" s="126">
        <f t="shared" si="0"/>
        <v>4.3147208121827409E-2</v>
      </c>
      <c r="AL4" s="126">
        <f t="shared" si="0"/>
        <v>4.3147208121827409E-2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0.13640355329949239</v>
      </c>
      <c r="F9" s="128">
        <f t="shared" ref="F9:F72" si="2">SUMPRODUCT($K$2:$AI$2,$K9:$AI9)</f>
        <v>53.743000000000002</v>
      </c>
      <c r="G9" s="122">
        <f t="shared" ref="G9:G72" si="3">SUMPRODUCT($K$3:$AI$3,$K9:$AI9)/$J$3</f>
        <v>0.13046368991797541</v>
      </c>
      <c r="H9" s="128">
        <f t="shared" ref="H9:H72" si="4">SUMPRODUCT($K$3:$AI$3,$K9:$AI9)</f>
        <v>19754.550999999999</v>
      </c>
      <c r="I9" s="122">
        <f t="shared" ref="I9:I72" si="5">CORREL($K$4:$AI$4,$K9:$AI9)</f>
        <v>3.3051803212899224E-2</v>
      </c>
      <c r="J9" s="128">
        <f>$E9/$G9*100</f>
        <v>104.55288623620216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6.8908629441624359E-3</v>
      </c>
      <c r="F10" s="128">
        <f t="shared" si="2"/>
        <v>2.7149999999999999</v>
      </c>
      <c r="G10" s="122">
        <f t="shared" si="3"/>
        <v>7.201957495145888E-3</v>
      </c>
      <c r="H10" s="128">
        <f t="shared" si="4"/>
        <v>1090.5060000000001</v>
      </c>
      <c r="I10" s="122">
        <f t="shared" si="5"/>
        <v>-0.1455698893009319</v>
      </c>
      <c r="J10" s="128">
        <f t="shared" ref="J10:J73" si="6">$E10/$G10*100</f>
        <v>95.680416731241053</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1.62766497461929E-2</v>
      </c>
      <c r="F11" s="128">
        <f t="shared" si="2"/>
        <v>6.413000000000002</v>
      </c>
      <c r="G11" s="122">
        <f t="shared" si="3"/>
        <v>1.8861443157352491E-2</v>
      </c>
      <c r="H11" s="128">
        <f t="shared" si="4"/>
        <v>2855.9619999999995</v>
      </c>
      <c r="I11" s="122">
        <f t="shared" si="5"/>
        <v>-0.31332105590091841</v>
      </c>
      <c r="J11" s="128">
        <f t="shared" si="6"/>
        <v>86.295887384672369</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1.8964467005076147E-2</v>
      </c>
      <c r="F12" s="128">
        <f t="shared" si="2"/>
        <v>7.4720000000000022</v>
      </c>
      <c r="G12" s="122">
        <f t="shared" si="3"/>
        <v>2.0642050482769552E-2</v>
      </c>
      <c r="H12" s="128">
        <f t="shared" si="4"/>
        <v>3125.578</v>
      </c>
      <c r="I12" s="122">
        <f t="shared" si="5"/>
        <v>-0.20484586508160282</v>
      </c>
      <c r="J12" s="128">
        <f t="shared" si="6"/>
        <v>91.872980452723311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1.7829949238578686E-2</v>
      </c>
      <c r="F13" s="128">
        <f t="shared" si="2"/>
        <v>7.0250000000000021</v>
      </c>
      <c r="G13" s="122">
        <f t="shared" si="3"/>
        <v>1.9491923021041097E-2</v>
      </c>
      <c r="H13" s="128">
        <f t="shared" si="4"/>
        <v>2951.4280000000008</v>
      </c>
      <c r="I13" s="122">
        <f t="shared" si="5"/>
        <v>-0.2539784827545023</v>
      </c>
      <c r="J13" s="128">
        <f t="shared" si="6"/>
        <v>91.473525825705622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1.9540609137055836E-2</v>
      </c>
      <c r="F14" s="128">
        <f t="shared" si="2"/>
        <v>7.6989999999999998</v>
      </c>
      <c r="G14" s="122">
        <f t="shared" si="3"/>
        <v>1.9947562376996131E-2</v>
      </c>
      <c r="H14" s="128">
        <f t="shared" si="4"/>
        <v>3020.42</v>
      </c>
      <c r="I14" s="122">
        <f t="shared" si="5"/>
        <v>-5.5500637191656231E-2</v>
      </c>
      <c r="J14" s="128">
        <f t="shared" si="6"/>
        <v>97.959884860871014</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4.5710659898477168E-3</v>
      </c>
      <c r="F15" s="128">
        <f t="shared" si="2"/>
        <v>1.8010000000000004</v>
      </c>
      <c r="G15" s="122">
        <f t="shared" si="3"/>
        <v>5.1657200597022817E-3</v>
      </c>
      <c r="H15" s="128">
        <f t="shared" si="4"/>
        <v>782.18300000000011</v>
      </c>
      <c r="I15" s="122">
        <f t="shared" si="5"/>
        <v>-0.21115856527416549</v>
      </c>
      <c r="J15" s="128">
        <f t="shared" si="6"/>
        <v>88.488457311238093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3.8454314720812184E-2</v>
      </c>
      <c r="F16" s="128">
        <f t="shared" si="2"/>
        <v>15.151</v>
      </c>
      <c r="G16" s="122">
        <f t="shared" si="3"/>
        <v>3.9131146891386755E-2</v>
      </c>
      <c r="H16" s="128">
        <f t="shared" si="4"/>
        <v>5925.16</v>
      </c>
      <c r="I16" s="122">
        <f t="shared" si="5"/>
        <v>-8.5926334638626076E-2</v>
      </c>
      <c r="J16" s="128">
        <f t="shared" si="6"/>
        <v>98.270349263073726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9.5989847715736015E-3</v>
      </c>
      <c r="F17" s="128">
        <f t="shared" si="2"/>
        <v>3.7819999999999991</v>
      </c>
      <c r="G17" s="122">
        <f t="shared" si="3"/>
        <v>9.1208244726518652E-3</v>
      </c>
      <c r="H17" s="128">
        <f t="shared" si="4"/>
        <v>1381.0570000000002</v>
      </c>
      <c r="I17" s="122">
        <f t="shared" si="5"/>
        <v>-2.6220398233003022E-2</v>
      </c>
      <c r="J17" s="128">
        <f t="shared" si="6"/>
        <v>105.24251179655376</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1.5055837563451774E-2</v>
      </c>
      <c r="F18" s="128">
        <f t="shared" si="2"/>
        <v>5.9319999999999986</v>
      </c>
      <c r="G18" s="122">
        <f t="shared" si="3"/>
        <v>1.4445990569152939E-2</v>
      </c>
      <c r="H18" s="128">
        <f t="shared" si="4"/>
        <v>2187.3829999999998</v>
      </c>
      <c r="I18" s="122">
        <f t="shared" si="5"/>
        <v>-0.11995572403606479</v>
      </c>
      <c r="J18" s="128">
        <f t="shared" si="6"/>
        <v>104.22156577895782</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1.146192893401015E-2</v>
      </c>
      <c r="F19" s="128">
        <f t="shared" si="2"/>
        <v>4.5159999999999991</v>
      </c>
      <c r="G19" s="122">
        <f t="shared" si="3"/>
        <v>1.1063691238822334E-2</v>
      </c>
      <c r="H19" s="128">
        <f t="shared" si="4"/>
        <v>1675.2420000000002</v>
      </c>
      <c r="I19" s="122">
        <f t="shared" si="5"/>
        <v>-5.9125231090799944E-3</v>
      </c>
      <c r="J19" s="128">
        <f t="shared" si="6"/>
        <v>103.59950116639558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0.15775888324873097</v>
      </c>
      <c r="F20" s="128">
        <f t="shared" si="2"/>
        <v>62.156999999999996</v>
      </c>
      <c r="G20" s="122">
        <f t="shared" si="3"/>
        <v>0.17653487035887408</v>
      </c>
      <c r="H20" s="128">
        <f t="shared" si="4"/>
        <v>26730.556999999993</v>
      </c>
      <c r="I20" s="122">
        <f t="shared" si="5"/>
        <v>-0.28738269362628072</v>
      </c>
      <c r="J20" s="128">
        <f t="shared" si="6"/>
        <v>89.364148243361896</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3.0507614213197962E-3</v>
      </c>
      <c r="F21" s="128">
        <f t="shared" si="2"/>
        <v>1.2019999999999997</v>
      </c>
      <c r="G21" s="122">
        <f t="shared" si="3"/>
        <v>3.0525763119312104E-3</v>
      </c>
      <c r="H21" s="128">
        <f t="shared" si="4"/>
        <v>462.21500000000003</v>
      </c>
      <c r="I21" s="122">
        <f t="shared" si="5"/>
        <v>-6.4728509137149948E-2</v>
      </c>
      <c r="J21" s="128">
        <f t="shared" si="6"/>
        <v>99.940545610462848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2.6535532994923863E-2</v>
      </c>
      <c r="F22" s="128">
        <f t="shared" si="2"/>
        <v>10.455000000000002</v>
      </c>
      <c r="G22" s="122">
        <f t="shared" si="3"/>
        <v>2.7731029336010248E-2</v>
      </c>
      <c r="H22" s="128">
        <f t="shared" si="4"/>
        <v>4198.9769999999999</v>
      </c>
      <c r="I22" s="122">
        <f t="shared" si="5"/>
        <v>-0.12805977081544984</v>
      </c>
      <c r="J22" s="128">
        <f t="shared" si="6"/>
        <v>95.688957930119216</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8.3758883248730959E-2</v>
      </c>
      <c r="F23" s="128">
        <f t="shared" si="2"/>
        <v>33.000999999999998</v>
      </c>
      <c r="G23" s="122">
        <f t="shared" si="3"/>
        <v>9.0873410030511539E-2</v>
      </c>
      <c r="H23" s="128">
        <f t="shared" si="4"/>
        <v>13759.869999999997</v>
      </c>
      <c r="I23" s="122">
        <f t="shared" si="5"/>
        <v>-0.17535693475603567</v>
      </c>
      <c r="J23" s="128">
        <f t="shared" si="6"/>
        <v>92.170947717938816</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2.2728426395939083E-2</v>
      </c>
      <c r="F24" s="128">
        <f t="shared" si="2"/>
        <v>8.9549999999999983</v>
      </c>
      <c r="G24" s="122">
        <f t="shared" si="3"/>
        <v>2.5329881520030646E-2</v>
      </c>
      <c r="H24" s="128">
        <f t="shared" si="4"/>
        <v>3835.4</v>
      </c>
      <c r="I24" s="122">
        <f t="shared" si="5"/>
        <v>-0.2078613963868661</v>
      </c>
      <c r="J24" s="128">
        <f t="shared" si="6"/>
        <v>89.729698806390573</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1.0012690355329949E-2</v>
      </c>
      <c r="F25" s="128">
        <f t="shared" si="2"/>
        <v>3.9449999999999998</v>
      </c>
      <c r="G25" s="122">
        <f t="shared" si="3"/>
        <v>1.0937154103210979E-2</v>
      </c>
      <c r="H25" s="128">
        <f t="shared" si="4"/>
        <v>1656.0820000000001</v>
      </c>
      <c r="I25" s="122">
        <f t="shared" si="5"/>
        <v>-0.22332741136591536</v>
      </c>
      <c r="J25" s="128">
        <f t="shared" si="6"/>
        <v>91.547492710104336</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4.1827411167512686E-3</v>
      </c>
      <c r="F26" s="128">
        <f t="shared" si="2"/>
        <v>1.6479999999999999</v>
      </c>
      <c r="G26" s="122">
        <f t="shared" si="3"/>
        <v>5.067046190017039E-3</v>
      </c>
      <c r="H26" s="128">
        <f t="shared" si="4"/>
        <v>767.24199999999996</v>
      </c>
      <c r="I26" s="122">
        <f t="shared" si="5"/>
        <v>-0.207573425873043</v>
      </c>
      <c r="J26" s="128">
        <f t="shared" si="6"/>
        <v>82.547917660430954</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1.1015228426395941E-3</v>
      </c>
      <c r="F27" s="128">
        <f t="shared" si="2"/>
        <v>0.43400000000000011</v>
      </c>
      <c r="G27" s="122">
        <f t="shared" si="3"/>
        <v>1.0366799191641682E-3</v>
      </c>
      <c r="H27" s="128">
        <f t="shared" si="4"/>
        <v>156.97200000000001</v>
      </c>
      <c r="I27" s="122">
        <f t="shared" si="5"/>
        <v>3.2982401697126518E-2</v>
      </c>
      <c r="J27" s="128">
        <f t="shared" si="6"/>
        <v>106.2548644260136</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1.0370558375634517E-2</v>
      </c>
      <c r="F28" s="128">
        <f t="shared" si="2"/>
        <v>4.0859999999999994</v>
      </c>
      <c r="G28" s="122">
        <f t="shared" si="3"/>
        <v>1.1492814592716848E-2</v>
      </c>
      <c r="H28" s="128">
        <f t="shared" si="4"/>
        <v>1740.2189999999998</v>
      </c>
      <c r="I28" s="122">
        <f t="shared" si="5"/>
        <v>-0.10878976612100155</v>
      </c>
      <c r="J28" s="128">
        <f t="shared" si="6"/>
        <v>90.235149031347646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6.180203045685278E-3</v>
      </c>
      <c r="F29" s="128">
        <f t="shared" si="2"/>
        <v>2.4349999999999996</v>
      </c>
      <c r="G29" s="122">
        <f t="shared" si="3"/>
        <v>7.4976422882352149E-3</v>
      </c>
      <c r="H29" s="128">
        <f t="shared" si="4"/>
        <v>1135.2779999999998</v>
      </c>
      <c r="I29" s="122">
        <f t="shared" si="5"/>
        <v>-0.30089427742878377</v>
      </c>
      <c r="J29" s="128">
        <f t="shared" si="6"/>
        <v>82.428619665982566</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5.0761421319796953E-5</v>
      </c>
      <c r="F30" s="128">
        <f t="shared" si="2"/>
        <v>0.02</v>
      </c>
      <c r="G30" s="122">
        <f t="shared" si="3"/>
        <v>1.8339959582084035E-5</v>
      </c>
      <c r="H30" s="128">
        <f t="shared" si="4"/>
        <v>2.7770000000000001</v>
      </c>
      <c r="I30" s="122">
        <f t="shared" si="5"/>
        <v>3.2982401697126518E-2</v>
      </c>
      <c r="J30" s="128">
        <f t="shared" si="6"/>
        <v>276.78044268638871</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8.3426395939086295E-3</v>
      </c>
      <c r="F31" s="128">
        <f t="shared" si="2"/>
        <v>3.2869999999999999</v>
      </c>
      <c r="G31" s="122">
        <f t="shared" si="3"/>
        <v>9.5892033972182957E-3</v>
      </c>
      <c r="H31" s="128">
        <f t="shared" si="4"/>
        <v>1451.9779999999998</v>
      </c>
      <c r="I31" s="122">
        <f t="shared" si="5"/>
        <v>-0.12256789216105654</v>
      </c>
      <c r="J31" s="128">
        <f t="shared" si="6"/>
        <v>87.000340365381362</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1.5071065989847717E-2</v>
      </c>
      <c r="F32" s="128">
        <f t="shared" si="2"/>
        <v>5.9380000000000006</v>
      </c>
      <c r="G32" s="122">
        <f t="shared" si="3"/>
        <v>1.6192638920075549E-2</v>
      </c>
      <c r="H32" s="128">
        <f t="shared" si="4"/>
        <v>2451.8569999999995</v>
      </c>
      <c r="I32" s="122">
        <f t="shared" si="5"/>
        <v>-0.10106877249262501</v>
      </c>
      <c r="J32" s="128">
        <f t="shared" si="6"/>
        <v>93.07356301981568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7.7842639593908632E-3</v>
      </c>
      <c r="F33" s="128">
        <f t="shared" si="2"/>
        <v>3.0670000000000002</v>
      </c>
      <c r="G33" s="122">
        <f t="shared" si="3"/>
        <v>8.0145755458399942E-3</v>
      </c>
      <c r="H33" s="128">
        <f t="shared" si="4"/>
        <v>1213.5510000000002</v>
      </c>
      <c r="I33" s="122">
        <f t="shared" si="5"/>
        <v>-0.13224076152149791</v>
      </c>
      <c r="J33" s="128">
        <f t="shared" si="6"/>
        <v>97.126340813286419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5.6451776649746203E-2</v>
      </c>
      <c r="F34" s="128">
        <f t="shared" si="2"/>
        <v>22.242000000000004</v>
      </c>
      <c r="G34" s="122">
        <f t="shared" si="3"/>
        <v>5.9421541692533254E-2</v>
      </c>
      <c r="H34" s="128">
        <f t="shared" si="4"/>
        <v>8997.491</v>
      </c>
      <c r="I34" s="122">
        <f t="shared" si="5"/>
        <v>-0.2047580896249363</v>
      </c>
      <c r="J34" s="128">
        <f t="shared" si="6"/>
        <v>95.002208023895435</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1.1979695431472083E-3</v>
      </c>
      <c r="F35" s="128">
        <f t="shared" si="2"/>
        <v>0.47200000000000009</v>
      </c>
      <c r="G35" s="122">
        <f t="shared" si="3"/>
        <v>1.0443540398103266E-3</v>
      </c>
      <c r="H35" s="128">
        <f t="shared" si="4"/>
        <v>158.13400000000004</v>
      </c>
      <c r="I35" s="122">
        <f t="shared" si="5"/>
        <v>0.48415676453517797</v>
      </c>
      <c r="J35" s="128">
        <f t="shared" si="6"/>
        <v>114.70914052908543</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0.39400000000000007</v>
      </c>
      <c r="G36" s="122">
        <f t="shared" si="3"/>
        <v>9.999999999999998E-4</v>
      </c>
      <c r="H36" s="128">
        <f t="shared" si="4"/>
        <v>151.41799999999998</v>
      </c>
      <c r="I36" s="122">
        <f t="shared" si="5"/>
        <v>-0.1225949647987534</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5.0456852791878205E-2</v>
      </c>
      <c r="F37" s="128">
        <f t="shared" si="2"/>
        <v>19.880000000000013</v>
      </c>
      <c r="G37" s="122">
        <f t="shared" si="3"/>
        <v>4.4775918318826026E-2</v>
      </c>
      <c r="H37" s="128">
        <f t="shared" si="4"/>
        <v>6779.8799999999992</v>
      </c>
      <c r="I37" s="122">
        <f t="shared" si="5"/>
        <v>0.25346173626867058</v>
      </c>
      <c r="J37" s="128">
        <f t="shared" si="6"/>
        <v>112.68747730108224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5.40228426395939E-2</v>
      </c>
      <c r="F38" s="128">
        <f t="shared" si="2"/>
        <v>21.284999999999997</v>
      </c>
      <c r="G38" s="122">
        <f t="shared" si="3"/>
        <v>4.8331539182924078E-2</v>
      </c>
      <c r="H38" s="128">
        <f t="shared" si="4"/>
        <v>7318.2649999999985</v>
      </c>
      <c r="I38" s="122">
        <f t="shared" si="5"/>
        <v>0.16483005406353207</v>
      </c>
      <c r="J38" s="128">
        <f t="shared" si="6"/>
        <v>111.77554771249785</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3.6573604060913707E-3</v>
      </c>
      <c r="F39" s="128">
        <f t="shared" si="2"/>
        <v>1.4410000000000001</v>
      </c>
      <c r="G39" s="122">
        <f t="shared" si="3"/>
        <v>2.7091362981944023E-3</v>
      </c>
      <c r="H39" s="128">
        <f t="shared" si="4"/>
        <v>410.21200000000005</v>
      </c>
      <c r="I39" s="122">
        <f t="shared" si="5"/>
        <v>9.6839898830460042E-2</v>
      </c>
      <c r="J39" s="128">
        <f t="shared" si="6"/>
        <v>135.00097461057774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3.5329949238578676E-3</v>
      </c>
      <c r="F40" s="128">
        <f t="shared" si="2"/>
        <v>1.3919999999999999</v>
      </c>
      <c r="G40" s="122">
        <f t="shared" si="3"/>
        <v>2.9174734839979401E-3</v>
      </c>
      <c r="H40" s="128">
        <f t="shared" si="4"/>
        <v>441.7580000000001</v>
      </c>
      <c r="I40" s="122">
        <f t="shared" si="5"/>
        <v>7.6796001868695563E-2</v>
      </c>
      <c r="J40" s="128">
        <f t="shared" si="6"/>
        <v>121.09775609739053</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3.4162436548223342E-3</v>
      </c>
      <c r="F41" s="128">
        <f t="shared" si="2"/>
        <v>1.3459999999999996</v>
      </c>
      <c r="G41" s="122">
        <f t="shared" si="3"/>
        <v>3.0268990476693663E-3</v>
      </c>
      <c r="H41" s="128">
        <f t="shared" si="4"/>
        <v>458.32700000000011</v>
      </c>
      <c r="I41" s="122">
        <f t="shared" si="5"/>
        <v>0.65670691208235199</v>
      </c>
      <c r="J41" s="128">
        <f t="shared" si="6"/>
        <v>112.86282102644796</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7.2461928934010166E-3</v>
      </c>
      <c r="F42" s="128">
        <f t="shared" si="2"/>
        <v>2.8550000000000004</v>
      </c>
      <c r="G42" s="122">
        <f t="shared" si="3"/>
        <v>6.4513135822689511E-3</v>
      </c>
      <c r="H42" s="128">
        <f t="shared" si="4"/>
        <v>976.84500000000003</v>
      </c>
      <c r="I42" s="122">
        <f t="shared" si="5"/>
        <v>2.4098615615024209E-2</v>
      </c>
      <c r="J42" s="128">
        <f t="shared" si="6"/>
        <v>112.32120096156453</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5.9746192893401009E-3</v>
      </c>
      <c r="F43" s="128">
        <f t="shared" si="2"/>
        <v>2.3539999999999996</v>
      </c>
      <c r="G43" s="122">
        <f t="shared" si="3"/>
        <v>5.7460011359283577E-3</v>
      </c>
      <c r="H43" s="128">
        <f t="shared" si="4"/>
        <v>870.048</v>
      </c>
      <c r="I43" s="122">
        <f t="shared" si="5"/>
        <v>0.22028256691637077</v>
      </c>
      <c r="J43" s="128">
        <f t="shared" si="6"/>
        <v>103.97873491500462</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0.22821065989847722</v>
      </c>
      <c r="F44" s="128">
        <f t="shared" si="2"/>
        <v>89.91500000000002</v>
      </c>
      <c r="G44" s="122">
        <f t="shared" si="3"/>
        <v>0.19053073610799245</v>
      </c>
      <c r="H44" s="128">
        <f t="shared" si="4"/>
        <v>28849.782999999999</v>
      </c>
      <c r="I44" s="122">
        <f t="shared" si="5"/>
        <v>1.3465354148070888E-2</v>
      </c>
      <c r="J44" s="128">
        <f t="shared" si="6"/>
        <v>119.77629675934693</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0.19343147208121828</v>
      </c>
      <c r="F45" s="128">
        <f t="shared" si="2"/>
        <v>76.212000000000003</v>
      </c>
      <c r="G45" s="122">
        <f t="shared" si="3"/>
        <v>0.21804121702835863</v>
      </c>
      <c r="H45" s="128">
        <f t="shared" si="4"/>
        <v>33015.365000000005</v>
      </c>
      <c r="I45" s="122">
        <f t="shared" si="5"/>
        <v>-0.24774771505519366</v>
      </c>
      <c r="J45" s="128">
        <f t="shared" si="6"/>
        <v>88.7132601429483</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0.23308629441624362</v>
      </c>
      <c r="F46" s="128">
        <f t="shared" si="2"/>
        <v>91.835999999999984</v>
      </c>
      <c r="G46" s="122">
        <f t="shared" si="3"/>
        <v>0.27894050245017105</v>
      </c>
      <c r="H46" s="128">
        <f t="shared" si="4"/>
        <v>42236.612999999998</v>
      </c>
      <c r="I46" s="122">
        <f t="shared" si="5"/>
        <v>-0.43902687807449281</v>
      </c>
      <c r="J46" s="128">
        <f t="shared" si="6"/>
        <v>83.561294386741608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0.30676903553299495</v>
      </c>
      <c r="F47" s="128">
        <f t="shared" si="2"/>
        <v>120.867</v>
      </c>
      <c r="G47" s="122">
        <f t="shared" si="3"/>
        <v>0.29959698318561867</v>
      </c>
      <c r="H47" s="128">
        <f t="shared" si="4"/>
        <v>45364.376000000004</v>
      </c>
      <c r="I47" s="122">
        <f t="shared" si="5"/>
        <v>0.25040557264702096</v>
      </c>
      <c r="J47" s="128">
        <f t="shared" si="6"/>
        <v>102.39390005570674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0.48093908629441617</v>
      </c>
      <c r="F48" s="128">
        <f t="shared" si="2"/>
        <v>189.48999999999998</v>
      </c>
      <c r="G48" s="122">
        <f t="shared" si="3"/>
        <v>0.41974617945026349</v>
      </c>
      <c r="H48" s="128">
        <f t="shared" si="4"/>
        <v>63557.126999999993</v>
      </c>
      <c r="I48" s="122">
        <f t="shared" si="5"/>
        <v>0.58115373704786011</v>
      </c>
      <c r="J48" s="128">
        <f t="shared" si="6"/>
        <v>114.57855004762551</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3.6505076142131984E-2</v>
      </c>
      <c r="F49" s="128">
        <f t="shared" si="2"/>
        <v>14.383000000000001</v>
      </c>
      <c r="G49" s="122">
        <f t="shared" si="3"/>
        <v>4.0206303081535888E-2</v>
      </c>
      <c r="H49" s="128">
        <f t="shared" si="4"/>
        <v>6087.9580000000014</v>
      </c>
      <c r="I49" s="122">
        <f t="shared" si="5"/>
        <v>-0.1767743690017245</v>
      </c>
      <c r="J49" s="128">
        <f t="shared" si="6"/>
        <v>90.794411184987482</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9.2512690355329944E-3</v>
      </c>
      <c r="F50" s="128">
        <f t="shared" si="2"/>
        <v>3.645</v>
      </c>
      <c r="G50" s="122">
        <f t="shared" si="3"/>
        <v>1.4796417863133841E-2</v>
      </c>
      <c r="H50" s="128">
        <f t="shared" si="4"/>
        <v>2240.444</v>
      </c>
      <c r="I50" s="122">
        <f t="shared" si="5"/>
        <v>-0.34402963176258006</v>
      </c>
      <c r="J50" s="128">
        <f t="shared" si="6"/>
        <v>62.523707569675246</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0.15200761421319797</v>
      </c>
      <c r="F51" s="128">
        <f t="shared" si="2"/>
        <v>59.891000000000005</v>
      </c>
      <c r="G51" s="122">
        <f t="shared" si="3"/>
        <v>0.20451532842858841</v>
      </c>
      <c r="H51" s="128">
        <f t="shared" si="4"/>
        <v>30967.302</v>
      </c>
      <c r="I51" s="122">
        <f t="shared" si="5"/>
        <v>-0.34314992272503769</v>
      </c>
      <c r="J51" s="128">
        <f t="shared" si="6"/>
        <v>74.325780556969448</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0.18137817258883251</v>
      </c>
      <c r="F52" s="128">
        <f t="shared" si="2"/>
        <v>71.463000000000008</v>
      </c>
      <c r="G52" s="122">
        <f t="shared" si="3"/>
        <v>0.16380633081932131</v>
      </c>
      <c r="H52" s="128">
        <f t="shared" si="4"/>
        <v>24803.226999999992</v>
      </c>
      <c r="I52" s="122">
        <f t="shared" si="5"/>
        <v>0.1961678203979812</v>
      </c>
      <c r="J52" s="128">
        <f t="shared" si="6"/>
        <v>110.72720552473211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5.292639593908631E-2</v>
      </c>
      <c r="F53" s="128">
        <f t="shared" si="2"/>
        <v>20.853000000000005</v>
      </c>
      <c r="G53" s="122">
        <f t="shared" si="3"/>
        <v>7.1362182831631649E-2</v>
      </c>
      <c r="H53" s="128">
        <f t="shared" si="4"/>
        <v>10805.519</v>
      </c>
      <c r="I53" s="122">
        <f t="shared" si="5"/>
        <v>-0.25273419502021449</v>
      </c>
      <c r="J53" s="128">
        <f t="shared" si="6"/>
        <v>74.16588708330039</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3.6043147208121823E-2</v>
      </c>
      <c r="F54" s="128">
        <f t="shared" si="2"/>
        <v>14.200999999999997</v>
      </c>
      <c r="G54" s="122">
        <f t="shared" si="3"/>
        <v>3.4544955025162132E-2</v>
      </c>
      <c r="H54" s="128">
        <f t="shared" si="4"/>
        <v>5230.7280000000001</v>
      </c>
      <c r="I54" s="122">
        <f t="shared" si="5"/>
        <v>-0.14691799760511659</v>
      </c>
      <c r="J54" s="128">
        <f t="shared" si="6"/>
        <v>104.33693481976869</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0.1546269035532995</v>
      </c>
      <c r="F55" s="128">
        <f t="shared" si="2"/>
        <v>60.923000000000002</v>
      </c>
      <c r="G55" s="122">
        <f t="shared" si="3"/>
        <v>0.17390801622000024</v>
      </c>
      <c r="H55" s="128">
        <f t="shared" si="4"/>
        <v>26332.803999999996</v>
      </c>
      <c r="I55" s="122">
        <f t="shared" si="5"/>
        <v>-0.25012049899405714</v>
      </c>
      <c r="J55" s="128">
        <f t="shared" si="6"/>
        <v>88.913039728824572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0.21937055837563452</v>
      </c>
      <c r="F56" s="128">
        <f t="shared" si="2"/>
        <v>86.432000000000002</v>
      </c>
      <c r="G56" s="122">
        <f t="shared" si="3"/>
        <v>0.21753300136047227</v>
      </c>
      <c r="H56" s="128">
        <f t="shared" si="4"/>
        <v>32938.411999999989</v>
      </c>
      <c r="I56" s="122">
        <f t="shared" si="5"/>
        <v>-0.13602261389677903</v>
      </c>
      <c r="J56" s="128">
        <f t="shared" si="6"/>
        <v>100.84472562952287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0.25829187817258881</v>
      </c>
      <c r="F57" s="128">
        <f t="shared" si="2"/>
        <v>101.767</v>
      </c>
      <c r="G57" s="122">
        <f t="shared" si="3"/>
        <v>0.26363936255927295</v>
      </c>
      <c r="H57" s="128">
        <f t="shared" si="4"/>
        <v>39919.744999999995</v>
      </c>
      <c r="I57" s="122">
        <f t="shared" si="5"/>
        <v>-0.14492628144145456</v>
      </c>
      <c r="J57" s="128">
        <f t="shared" si="6"/>
        <v>97.97166692607145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0.29570304568527922</v>
      </c>
      <c r="F58" s="128">
        <f t="shared" si="2"/>
        <v>116.50700000000001</v>
      </c>
      <c r="G58" s="122">
        <f t="shared" si="3"/>
        <v>0.30413530095497232</v>
      </c>
      <c r="H58" s="128">
        <f t="shared" si="4"/>
        <v>46051.559000000001</v>
      </c>
      <c r="I58" s="122">
        <f t="shared" si="5"/>
        <v>-0.18107943239086055</v>
      </c>
      <c r="J58" s="128">
        <f t="shared" si="6"/>
        <v>97.227465788017327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0.12071827411167513</v>
      </c>
      <c r="F59" s="128">
        <f t="shared" si="2"/>
        <v>47.563000000000002</v>
      </c>
      <c r="G59" s="122">
        <f t="shared" si="3"/>
        <v>0.11783931897132441</v>
      </c>
      <c r="H59" s="128">
        <f t="shared" si="4"/>
        <v>17842.993999999999</v>
      </c>
      <c r="I59" s="122">
        <f t="shared" si="5"/>
        <v>-0.11012366441953328</v>
      </c>
      <c r="J59" s="128">
        <f t="shared" si="6"/>
        <v>102.44311929624381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0.10746954314720814</v>
      </c>
      <c r="F60" s="128">
        <f t="shared" si="2"/>
        <v>42.343000000000004</v>
      </c>
      <c r="G60" s="122">
        <f t="shared" si="3"/>
        <v>0.10279933033060798</v>
      </c>
      <c r="H60" s="128">
        <f t="shared" si="4"/>
        <v>15565.668999999998</v>
      </c>
      <c r="I60" s="122">
        <f t="shared" si="5"/>
        <v>-7.8234552684533734E-2</v>
      </c>
      <c r="J60" s="128">
        <f t="shared" si="6"/>
        <v>104.5430381711442</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9.629441624365484E-2</v>
      </c>
      <c r="F61" s="128">
        <f t="shared" si="2"/>
        <v>37.940000000000005</v>
      </c>
      <c r="G61" s="122">
        <f t="shared" si="3"/>
        <v>8.6698034579772557E-2</v>
      </c>
      <c r="H61" s="128">
        <f t="shared" si="4"/>
        <v>13127.643</v>
      </c>
      <c r="I61" s="122">
        <f t="shared" si="5"/>
        <v>-3.9512413910572482E-2</v>
      </c>
      <c r="J61" s="128">
        <f t="shared" si="6"/>
        <v>111.06874188140038</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6.6000000000000003E-2</v>
      </c>
      <c r="F62" s="128">
        <f t="shared" si="2"/>
        <v>26.004000000000001</v>
      </c>
      <c r="G62" s="122">
        <f t="shared" si="3"/>
        <v>5.9826843572098436E-2</v>
      </c>
      <c r="H62" s="128">
        <f t="shared" si="4"/>
        <v>9058.8610000000008</v>
      </c>
      <c r="I62" s="122">
        <f t="shared" si="5"/>
        <v>-6.209328321255965E-2</v>
      </c>
      <c r="J62" s="128">
        <f t="shared" si="6"/>
        <v>110.31837225452514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0.10291624365482234</v>
      </c>
      <c r="F63" s="128">
        <f t="shared" si="2"/>
        <v>40.548999999999999</v>
      </c>
      <c r="G63" s="122">
        <f t="shared" si="3"/>
        <v>0.10331892509477078</v>
      </c>
      <c r="H63" s="128">
        <f t="shared" si="4"/>
        <v>15644.345000000001</v>
      </c>
      <c r="I63" s="122">
        <f t="shared" si="5"/>
        <v>-0.12303993994550581</v>
      </c>
      <c r="J63" s="128">
        <f t="shared" si="6"/>
        <v>99.610253939847823</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0.18028426395939082</v>
      </c>
      <c r="F64" s="128">
        <f t="shared" si="2"/>
        <v>71.031999999999982</v>
      </c>
      <c r="G64" s="122">
        <f t="shared" si="3"/>
        <v>0.1630484684779881</v>
      </c>
      <c r="H64" s="128">
        <f t="shared" si="4"/>
        <v>24688.473000000002</v>
      </c>
      <c r="I64" s="122">
        <f t="shared" si="5"/>
        <v>0.16715920449185118</v>
      </c>
      <c r="J64" s="128">
        <f t="shared" si="6"/>
        <v>110.57096435329572</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0.24520304568527915</v>
      </c>
      <c r="F65" s="128">
        <f t="shared" si="2"/>
        <v>96.609999999999985</v>
      </c>
      <c r="G65" s="122">
        <f t="shared" si="3"/>
        <v>0.2385151699269572</v>
      </c>
      <c r="H65" s="128">
        <f t="shared" si="4"/>
        <v>36115.490000000005</v>
      </c>
      <c r="I65" s="122">
        <f t="shared" si="5"/>
        <v>-6.9507222073530203E-2</v>
      </c>
      <c r="J65" s="128">
        <f t="shared" si="6"/>
        <v>102.8039624315594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0.10093654822335026</v>
      </c>
      <c r="F66" s="128">
        <f t="shared" si="2"/>
        <v>39.768999999999998</v>
      </c>
      <c r="G66" s="122">
        <f t="shared" si="3"/>
        <v>8.6933284021714755E-2</v>
      </c>
      <c r="H66" s="128">
        <f t="shared" si="4"/>
        <v>13163.264000000005</v>
      </c>
      <c r="I66" s="122">
        <f t="shared" si="5"/>
        <v>9.2670714161775913E-2</v>
      </c>
      <c r="J66" s="128">
        <f t="shared" si="6"/>
        <v>116.10805844874983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9.1020304568527902E-2</v>
      </c>
      <c r="F67" s="128">
        <f t="shared" si="2"/>
        <v>35.861999999999995</v>
      </c>
      <c r="G67" s="122">
        <f t="shared" si="3"/>
        <v>8.5643120368780468E-2</v>
      </c>
      <c r="H67" s="128">
        <f t="shared" si="4"/>
        <v>12967.91</v>
      </c>
      <c r="I67" s="122">
        <f t="shared" si="5"/>
        <v>-9.7350662696383844E-2</v>
      </c>
      <c r="J67" s="128">
        <f t="shared" si="6"/>
        <v>106.27859444704164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0.13064467005076139</v>
      </c>
      <c r="F68" s="128">
        <f t="shared" si="2"/>
        <v>51.47399999999999</v>
      </c>
      <c r="G68" s="122">
        <f t="shared" si="3"/>
        <v>0.13351336697090171</v>
      </c>
      <c r="H68" s="128">
        <f t="shared" si="4"/>
        <v>20216.326999999997</v>
      </c>
      <c r="I68" s="122">
        <f t="shared" si="5"/>
        <v>-0.13271405374627809</v>
      </c>
      <c r="J68" s="128">
        <f t="shared" si="6"/>
        <v>97.851378490989944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0.13809644670050758</v>
      </c>
      <c r="F69" s="128">
        <f t="shared" si="2"/>
        <v>54.409999999999989</v>
      </c>
      <c r="G69" s="122">
        <f t="shared" si="3"/>
        <v>0.13635804858074999</v>
      </c>
      <c r="H69" s="128">
        <f t="shared" si="4"/>
        <v>20647.063000000002</v>
      </c>
      <c r="I69" s="122">
        <f t="shared" si="5"/>
        <v>-8.5804792098933214E-2</v>
      </c>
      <c r="J69" s="128">
        <f t="shared" si="6"/>
        <v>101.2748775285737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5.5926395939086285E-2</v>
      </c>
      <c r="F70" s="128">
        <f t="shared" si="2"/>
        <v>22.034999999999997</v>
      </c>
      <c r="G70" s="122">
        <f t="shared" si="3"/>
        <v>5.8459846253417685E-2</v>
      </c>
      <c r="H70" s="128">
        <f t="shared" si="4"/>
        <v>8851.8729999999996</v>
      </c>
      <c r="I70" s="122">
        <f t="shared" si="5"/>
        <v>-0.1112739376179218</v>
      </c>
      <c r="J70" s="128">
        <f t="shared" si="6"/>
        <v>95.666341126952091</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4.5383248730964471E-2</v>
      </c>
      <c r="F71" s="128">
        <f t="shared" si="2"/>
        <v>17.881</v>
      </c>
      <c r="G71" s="122">
        <f t="shared" si="3"/>
        <v>4.6186285646356427E-2</v>
      </c>
      <c r="H71" s="128">
        <f t="shared" si="4"/>
        <v>6993.4349999999977</v>
      </c>
      <c r="I71" s="122">
        <f t="shared" si="5"/>
        <v>-0.10222764528584523</v>
      </c>
      <c r="J71" s="128">
        <f t="shared" si="6"/>
        <v>98.261308732335124</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3.3144670050761431E-2</v>
      </c>
      <c r="F72" s="128">
        <f t="shared" si="2"/>
        <v>13.059000000000005</v>
      </c>
      <c r="G72" s="122">
        <f t="shared" si="3"/>
        <v>3.345690076477037E-2</v>
      </c>
      <c r="H72" s="128">
        <f t="shared" si="4"/>
        <v>5065.9769999999999</v>
      </c>
      <c r="I72" s="122">
        <f t="shared" si="5"/>
        <v>-6.0096276513000785E-2</v>
      </c>
      <c r="J72" s="128">
        <f t="shared" si="6"/>
        <v>99.066767372733722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3.1238578680203039E-2</v>
      </c>
      <c r="F73" s="128">
        <f t="shared" ref="F73:F136" si="8">SUMPRODUCT($K$2:$AI$2,$K73:$AI73)</f>
        <v>12.307999999999998</v>
      </c>
      <c r="G73" s="122">
        <f t="shared" ref="G73:G136" si="9">SUMPRODUCT($K$3:$AI$3,$K73:$AI73)/$J$3</f>
        <v>3.2252149678373768E-2</v>
      </c>
      <c r="H73" s="128">
        <f t="shared" ref="H73:H136" si="10">SUMPRODUCT($K$3:$AI$3,$K73:$AI73)</f>
        <v>4883.5559999999996</v>
      </c>
      <c r="I73" s="122">
        <f t="shared" ref="I73:I136" si="11">CORREL($K$4:$AI$4,$K73:$AI73)</f>
        <v>-0.11767780325862508</v>
      </c>
      <c r="J73" s="128">
        <f t="shared" si="6"/>
        <v>96.857353670132667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1.7182741116751273E-2</v>
      </c>
      <c r="F74" s="128">
        <f t="shared" si="8"/>
        <v>6.7700000000000014</v>
      </c>
      <c r="G74" s="122">
        <f t="shared" si="9"/>
        <v>1.5540827378515107E-2</v>
      </c>
      <c r="H74" s="128">
        <f t="shared" si="10"/>
        <v>2353.1610000000005</v>
      </c>
      <c r="I74" s="122">
        <f t="shared" si="11"/>
        <v>2.8253583987113879E-2</v>
      </c>
      <c r="J74" s="128">
        <f t="shared" ref="J74:J137" si="12">$E74/$G74*100</f>
        <v>110.56516296234061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6.2492385786802038E-2</v>
      </c>
      <c r="F75" s="128">
        <f t="shared" si="8"/>
        <v>24.622000000000003</v>
      </c>
      <c r="G75" s="122">
        <f t="shared" si="9"/>
        <v>5.614545166360671E-2</v>
      </c>
      <c r="H75" s="128">
        <f t="shared" si="10"/>
        <v>8501.4320000000007</v>
      </c>
      <c r="I75" s="122">
        <f t="shared" si="11"/>
        <v>-1.6145287723294821E-2</v>
      </c>
      <c r="J75" s="128">
        <f t="shared" si="12"/>
        <v>111.30444931002201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1.113197969543147E-2</v>
      </c>
      <c r="F76" s="128">
        <f t="shared" si="8"/>
        <v>4.3859999999999992</v>
      </c>
      <c r="G76" s="122">
        <f t="shared" si="9"/>
        <v>9.9364012204625606E-3</v>
      </c>
      <c r="H76" s="128">
        <f t="shared" si="10"/>
        <v>1504.55</v>
      </c>
      <c r="I76" s="122">
        <f t="shared" si="11"/>
        <v>8.3454019075236089E-3</v>
      </c>
      <c r="J76" s="128">
        <f t="shared" si="12"/>
        <v>112.03230876493583</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5.5134517766497471E-2</v>
      </c>
      <c r="F77" s="128">
        <f t="shared" si="8"/>
        <v>21.723000000000003</v>
      </c>
      <c r="G77" s="122">
        <f t="shared" si="9"/>
        <v>5.4027539658428977E-2</v>
      </c>
      <c r="H77" s="128">
        <f t="shared" si="10"/>
        <v>8180.7419999999993</v>
      </c>
      <c r="I77" s="122">
        <f t="shared" si="11"/>
        <v>-9.1895663652895199E-2</v>
      </c>
      <c r="J77" s="128">
        <f t="shared" si="12"/>
        <v>102.04891452593805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3.9850253807106599E-2</v>
      </c>
      <c r="F78" s="128">
        <f t="shared" si="8"/>
        <v>15.701000000000001</v>
      </c>
      <c r="G78" s="122">
        <f t="shared" si="9"/>
        <v>3.7934168989155852E-2</v>
      </c>
      <c r="H78" s="128">
        <f t="shared" si="10"/>
        <v>5743.9160000000011</v>
      </c>
      <c r="I78" s="122">
        <f t="shared" si="11"/>
        <v>-6.4190975009872558E-2</v>
      </c>
      <c r="J78" s="128">
        <f t="shared" si="12"/>
        <v>105.05107893229055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8.976649746192894E-2</v>
      </c>
      <c r="F79" s="128">
        <f t="shared" si="8"/>
        <v>35.368000000000002</v>
      </c>
      <c r="G79" s="122">
        <f t="shared" si="9"/>
        <v>8.5584395514403833E-2</v>
      </c>
      <c r="H79" s="128">
        <f t="shared" si="10"/>
        <v>12959.018</v>
      </c>
      <c r="I79" s="122">
        <f t="shared" si="11"/>
        <v>-8.311970403564678E-2</v>
      </c>
      <c r="J79" s="128">
        <f t="shared" si="12"/>
        <v>104.88652390706115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8.3185279187817249E-2</v>
      </c>
      <c r="F80" s="128">
        <f t="shared" si="8"/>
        <v>32.774999999999999</v>
      </c>
      <c r="G80" s="122">
        <f t="shared" si="9"/>
        <v>7.860336287627627E-2</v>
      </c>
      <c r="H80" s="128">
        <f t="shared" si="10"/>
        <v>11901.964</v>
      </c>
      <c r="I80" s="122">
        <f t="shared" si="11"/>
        <v>-5.9715966540548233E-2</v>
      </c>
      <c r="J80" s="128">
        <f t="shared" si="12"/>
        <v>105.82916066676819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0.39386548223350254</v>
      </c>
      <c r="F81" s="128">
        <f t="shared" si="8"/>
        <v>155.18299999999999</v>
      </c>
      <c r="G81" s="122">
        <f t="shared" si="9"/>
        <v>0.37014716216037724</v>
      </c>
      <c r="H81" s="128">
        <f t="shared" si="10"/>
        <v>56046.942999999999</v>
      </c>
      <c r="I81" s="122">
        <f t="shared" si="11"/>
        <v>-2.0456142430513573E-2</v>
      </c>
      <c r="J81" s="128">
        <f t="shared" si="12"/>
        <v>106.40780816329713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0.25429949238578681</v>
      </c>
      <c r="F82" s="128">
        <f t="shared" si="8"/>
        <v>100.194</v>
      </c>
      <c r="G82" s="122">
        <f t="shared" si="9"/>
        <v>0.23334947628419345</v>
      </c>
      <c r="H82" s="128">
        <f t="shared" si="10"/>
        <v>35333.311000000002</v>
      </c>
      <c r="I82" s="122">
        <f t="shared" si="11"/>
        <v>-6.3073382721740789E-2</v>
      </c>
      <c r="J82" s="128">
        <f t="shared" si="12"/>
        <v>108.97795719758916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0.15090862944162436</v>
      </c>
      <c r="F83" s="128">
        <f t="shared" si="8"/>
        <v>59.457999999999998</v>
      </c>
      <c r="G83" s="122">
        <f t="shared" si="9"/>
        <v>0.13619121240539428</v>
      </c>
      <c r="H83" s="128">
        <f t="shared" si="10"/>
        <v>20621.800999999992</v>
      </c>
      <c r="I83" s="122">
        <f t="shared" si="11"/>
        <v>-3.2721894103432916E-2</v>
      </c>
      <c r="J83" s="128">
        <f t="shared" si="12"/>
        <v>110.80643660944982</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3.2152284263959392E-2</v>
      </c>
      <c r="F84" s="128">
        <f t="shared" si="8"/>
        <v>12.668000000000001</v>
      </c>
      <c r="G84" s="122">
        <f t="shared" si="9"/>
        <v>3.100067363193279E-2</v>
      </c>
      <c r="H84" s="128">
        <f t="shared" si="10"/>
        <v>4694.0599999999995</v>
      </c>
      <c r="I84" s="122">
        <f t="shared" si="11"/>
        <v>-8.4527840086815617E-2</v>
      </c>
      <c r="J84" s="128">
        <f t="shared" si="12"/>
        <v>103.71479228386949</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0.14763197969543149</v>
      </c>
      <c r="F85" s="128">
        <f t="shared" si="8"/>
        <v>58.167000000000002</v>
      </c>
      <c r="G85" s="122">
        <f t="shared" si="9"/>
        <v>0.13392666657861022</v>
      </c>
      <c r="H85" s="128">
        <f t="shared" si="10"/>
        <v>20278.907999999999</v>
      </c>
      <c r="I85" s="122">
        <f t="shared" si="11"/>
        <v>-7.2440842560077018E-2</v>
      </c>
      <c r="J85" s="128">
        <f t="shared" si="12"/>
        <v>110.23344600963149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0.30571319796954322</v>
      </c>
      <c r="F86" s="128">
        <f t="shared" si="8"/>
        <v>120.45100000000004</v>
      </c>
      <c r="G86" s="122">
        <f t="shared" si="9"/>
        <v>0.30027916099803198</v>
      </c>
      <c r="H86" s="128">
        <f t="shared" si="10"/>
        <v>45467.670000000006</v>
      </c>
      <c r="I86" s="122">
        <f t="shared" si="11"/>
        <v>-5.7453858535972138E-2</v>
      </c>
      <c r="J86" s="128">
        <f t="shared" si="12"/>
        <v>101.80966170061561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0.38549746192893408</v>
      </c>
      <c r="F87" s="128">
        <f t="shared" si="8"/>
        <v>151.88600000000002</v>
      </c>
      <c r="G87" s="122">
        <f t="shared" si="9"/>
        <v>0.38837125705002062</v>
      </c>
      <c r="H87" s="128">
        <f t="shared" si="10"/>
        <v>58806.399000000019</v>
      </c>
      <c r="I87" s="122">
        <f t="shared" si="11"/>
        <v>-0.17993740698950053</v>
      </c>
      <c r="J87" s="128">
        <f t="shared" si="12"/>
        <v>99.260039184435215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0.42216243654822327</v>
      </c>
      <c r="F88" s="128">
        <f t="shared" si="8"/>
        <v>166.33199999999997</v>
      </c>
      <c r="G88" s="122">
        <f t="shared" si="9"/>
        <v>0.40960850757505707</v>
      </c>
      <c r="H88" s="128">
        <f t="shared" si="10"/>
        <v>62022.100999999988</v>
      </c>
      <c r="I88" s="122">
        <f t="shared" si="11"/>
        <v>-0.16282004265664995</v>
      </c>
      <c r="J88" s="128">
        <f t="shared" si="12"/>
        <v>103.064860407194</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3.6243654822335019E-3</v>
      </c>
      <c r="F89" s="128">
        <f t="shared" si="8"/>
        <v>1.4279999999999997</v>
      </c>
      <c r="G89" s="122">
        <f t="shared" si="9"/>
        <v>3.9851404720706914E-3</v>
      </c>
      <c r="H89" s="128">
        <f t="shared" si="10"/>
        <v>603.42199999999991</v>
      </c>
      <c r="I89" s="122">
        <f t="shared" si="11"/>
        <v>-9.4543026368012706E-2</v>
      </c>
      <c r="J89" s="128">
        <f t="shared" si="12"/>
        <v>90.946994406705826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2.1695431472081222E-2</v>
      </c>
      <c r="F90" s="128">
        <f t="shared" si="8"/>
        <v>8.5480000000000018</v>
      </c>
      <c r="G90" s="122">
        <f t="shared" si="9"/>
        <v>2.3528635961378438E-2</v>
      </c>
      <c r="H90" s="128">
        <f t="shared" si="10"/>
        <v>3562.6590000000001</v>
      </c>
      <c r="I90" s="122">
        <f t="shared" si="11"/>
        <v>-0.17501767984838132</v>
      </c>
      <c r="J90" s="128">
        <f t="shared" si="12"/>
        <v>92.208624026032084</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2.5847715736040607E-2</v>
      </c>
      <c r="F91" s="128">
        <f t="shared" si="8"/>
        <v>10.183999999999999</v>
      </c>
      <c r="G91" s="122">
        <f t="shared" si="9"/>
        <v>2.4751376982921451E-2</v>
      </c>
      <c r="H91" s="128">
        <f t="shared" si="10"/>
        <v>3747.8040000000001</v>
      </c>
      <c r="I91" s="122">
        <f t="shared" si="11"/>
        <v>0.1036115208674025</v>
      </c>
      <c r="J91" s="128">
        <f t="shared" si="12"/>
        <v>104.42940509481811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1.3873096446700508E-2</v>
      </c>
      <c r="F92" s="128">
        <f t="shared" si="8"/>
        <v>5.4660000000000002</v>
      </c>
      <c r="G92" s="122">
        <f t="shared" si="9"/>
        <v>1.2989499266929957E-2</v>
      </c>
      <c r="H92" s="128">
        <f t="shared" si="10"/>
        <v>1966.8440000000003</v>
      </c>
      <c r="I92" s="122">
        <f t="shared" si="11"/>
        <v>8.5826749176430656E-2</v>
      </c>
      <c r="J92" s="128">
        <f t="shared" si="12"/>
        <v>106.80239600936817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0.93547208121827441</v>
      </c>
      <c r="F93" s="128">
        <f t="shared" si="8"/>
        <v>368.57600000000014</v>
      </c>
      <c r="G93" s="122">
        <f t="shared" si="9"/>
        <v>0.93519087558942804</v>
      </c>
      <c r="H93" s="128">
        <f t="shared" si="10"/>
        <v>141604.73200000002</v>
      </c>
      <c r="I93" s="122">
        <f t="shared" si="11"/>
        <v>-1.2914325975512954E-2</v>
      </c>
      <c r="J93" s="128">
        <f t="shared" si="12"/>
        <v>100.03006932982201</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0.95290355329949261</v>
      </c>
      <c r="F94" s="128">
        <f t="shared" si="8"/>
        <v>375.44400000000007</v>
      </c>
      <c r="G94" s="122">
        <f t="shared" si="9"/>
        <v>0.95288240499808485</v>
      </c>
      <c r="H94" s="128">
        <f t="shared" si="10"/>
        <v>144283.54800000001</v>
      </c>
      <c r="I94" s="122">
        <f t="shared" si="11"/>
        <v>7.0473810125028132E-3</v>
      </c>
      <c r="J94" s="128">
        <f t="shared" si="12"/>
        <v>100.00221940307605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1.5403553299492388E-2</v>
      </c>
      <c r="F95" s="128">
        <f t="shared" si="8"/>
        <v>6.0690000000000008</v>
      </c>
      <c r="G95" s="122">
        <f t="shared" si="9"/>
        <v>1.5396161618829996E-2</v>
      </c>
      <c r="H95" s="128">
        <f t="shared" si="10"/>
        <v>2331.2560000000003</v>
      </c>
      <c r="I95" s="122">
        <f t="shared" si="11"/>
        <v>1.1308530927271639E-2</v>
      </c>
      <c r="J95" s="128">
        <f t="shared" si="12"/>
        <v>100.04800989263032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1.4974619289340099E-2</v>
      </c>
      <c r="F96" s="128">
        <f t="shared" si="8"/>
        <v>5.8999999999999986</v>
      </c>
      <c r="G96" s="122">
        <f t="shared" si="9"/>
        <v>1.4301496519568347E-2</v>
      </c>
      <c r="H96" s="128">
        <f t="shared" si="10"/>
        <v>2165.5039999999999</v>
      </c>
      <c r="I96" s="122">
        <f t="shared" si="11"/>
        <v>0.14280783370610284</v>
      </c>
      <c r="J96" s="128">
        <f t="shared" si="12"/>
        <v>104.70665967614462</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1.1104060913705584E-2</v>
      </c>
      <c r="F97" s="128">
        <f t="shared" si="8"/>
        <v>4.375</v>
      </c>
      <c r="G97" s="122">
        <f t="shared" si="9"/>
        <v>1.1988845447701065E-2</v>
      </c>
      <c r="H97" s="128">
        <f t="shared" si="10"/>
        <v>1815.327</v>
      </c>
      <c r="I97" s="122">
        <f t="shared" si="11"/>
        <v>-0.19260300619409912</v>
      </c>
      <c r="J97" s="128">
        <f t="shared" si="12"/>
        <v>92.619935440362653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4.15989847715736E-3</v>
      </c>
      <c r="F98" s="128">
        <f t="shared" si="8"/>
        <v>1.639</v>
      </c>
      <c r="G98" s="122">
        <f t="shared" si="9"/>
        <v>3.9721235256046181E-3</v>
      </c>
      <c r="H98" s="128">
        <f t="shared" si="10"/>
        <v>601.45100000000002</v>
      </c>
      <c r="I98" s="122">
        <f t="shared" si="11"/>
        <v>0.16674593040335259</v>
      </c>
      <c r="J98" s="128">
        <f t="shared" si="12"/>
        <v>104.72731903583386</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1.8274111675126909E-3</v>
      </c>
      <c r="F99" s="128">
        <f t="shared" si="8"/>
        <v>0.7200000000000002</v>
      </c>
      <c r="G99" s="122">
        <f t="shared" si="9"/>
        <v>1.8095999154657968E-3</v>
      </c>
      <c r="H99" s="128">
        <f t="shared" si="10"/>
        <v>274.00600000000003</v>
      </c>
      <c r="I99" s="122">
        <f t="shared" si="11"/>
        <v>-0.20497361226764155</v>
      </c>
      <c r="J99" s="128">
        <f t="shared" si="12"/>
        <v>100.98426463743007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0.96833248730964461</v>
      </c>
      <c r="F100" s="128">
        <f t="shared" si="8"/>
        <v>381.52299999999997</v>
      </c>
      <c r="G100" s="122">
        <f t="shared" si="9"/>
        <v>0.96669773078497934</v>
      </c>
      <c r="H100" s="128">
        <f t="shared" si="10"/>
        <v>146375.43700000001</v>
      </c>
      <c r="I100" s="122">
        <f t="shared" si="11"/>
        <v>0.13863123975152733</v>
      </c>
      <c r="J100" s="128">
        <f t="shared" si="12"/>
        <v>100.16910730961763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2.2868020304568533E-2</v>
      </c>
      <c r="F101" s="128">
        <f t="shared" si="8"/>
        <v>9.0100000000000016</v>
      </c>
      <c r="G101" s="122">
        <f t="shared" si="9"/>
        <v>2.4247163481224163E-2</v>
      </c>
      <c r="H101" s="128">
        <f t="shared" si="10"/>
        <v>3671.4570000000003</v>
      </c>
      <c r="I101" s="122">
        <f t="shared" si="11"/>
        <v>-0.16344911099349954</v>
      </c>
      <c r="J101" s="128">
        <f t="shared" si="12"/>
        <v>94.312146335287537</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5.5304568527918775E-3</v>
      </c>
      <c r="F102" s="128">
        <f t="shared" si="8"/>
        <v>2.1789999999999998</v>
      </c>
      <c r="G102" s="122">
        <f t="shared" si="9"/>
        <v>5.876381936097427E-3</v>
      </c>
      <c r="H102" s="128">
        <f t="shared" si="10"/>
        <v>889.79000000000019</v>
      </c>
      <c r="I102" s="122">
        <f t="shared" si="11"/>
        <v>-6.4812764085159749E-2</v>
      </c>
      <c r="J102" s="128">
        <f t="shared" si="12"/>
        <v>94.113298164290484</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1.8730964467005081E-3</v>
      </c>
      <c r="F103" s="128">
        <f t="shared" si="8"/>
        <v>0.73800000000000021</v>
      </c>
      <c r="G103" s="122">
        <f t="shared" si="9"/>
        <v>1.8053401841260619E-3</v>
      </c>
      <c r="H103" s="128">
        <f t="shared" si="10"/>
        <v>273.36100000000005</v>
      </c>
      <c r="I103" s="122">
        <f t="shared" si="11"/>
        <v>0.10975252707097252</v>
      </c>
      <c r="J103" s="128">
        <f t="shared" si="12"/>
        <v>103.75310222251801</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1.0076142131979697E-3</v>
      </c>
      <c r="F104" s="128">
        <f t="shared" si="8"/>
        <v>0.39700000000000008</v>
      </c>
      <c r="G104" s="122">
        <f t="shared" si="9"/>
        <v>1.0003764413742092E-3</v>
      </c>
      <c r="H104" s="128">
        <f t="shared" si="10"/>
        <v>151.47499999999999</v>
      </c>
      <c r="I104" s="122">
        <f t="shared" si="11"/>
        <v>-9.9258359824371298E-2</v>
      </c>
      <c r="J104" s="128">
        <f t="shared" si="12"/>
        <v>100.72350482522539</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0.18507868020304566</v>
      </c>
      <c r="F107" s="128">
        <f t="shared" si="8"/>
        <v>72.920999999999992</v>
      </c>
      <c r="G107" s="122">
        <f t="shared" si="9"/>
        <v>0.1726624641720271</v>
      </c>
      <c r="H107" s="128">
        <f t="shared" si="10"/>
        <v>26144.204999999998</v>
      </c>
      <c r="I107" s="122">
        <f t="shared" si="11"/>
        <v>7.5231076178583448E-2</v>
      </c>
      <c r="J107" s="128">
        <f t="shared" si="12"/>
        <v>107.19103372615373</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0.16121065989847716</v>
      </c>
      <c r="F108" s="128">
        <f t="shared" si="8"/>
        <v>63.517000000000003</v>
      </c>
      <c r="G108" s="122">
        <f t="shared" si="9"/>
        <v>0.14815356826797341</v>
      </c>
      <c r="H108" s="128">
        <f t="shared" si="10"/>
        <v>22433.116999999998</v>
      </c>
      <c r="I108" s="122">
        <f t="shared" si="11"/>
        <v>0.17818897827740074</v>
      </c>
      <c r="J108" s="128">
        <f t="shared" si="12"/>
        <v>108.81321441201246</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0.15631472081218276</v>
      </c>
      <c r="F109" s="128">
        <f t="shared" si="8"/>
        <v>61.588000000000008</v>
      </c>
      <c r="G109" s="122">
        <f t="shared" si="9"/>
        <v>0.14999097861548827</v>
      </c>
      <c r="H109" s="128">
        <f t="shared" si="10"/>
        <v>22711.334000000003</v>
      </c>
      <c r="I109" s="122">
        <f t="shared" si="11"/>
        <v>-1.1503652728790448E-2</v>
      </c>
      <c r="J109" s="128">
        <f t="shared" si="12"/>
        <v>104.21608169709047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0.10888578680203047</v>
      </c>
      <c r="F110" s="128">
        <f t="shared" si="8"/>
        <v>42.901000000000003</v>
      </c>
      <c r="G110" s="122">
        <f t="shared" si="9"/>
        <v>0.10072059464528656</v>
      </c>
      <c r="H110" s="128">
        <f t="shared" si="10"/>
        <v>15250.911</v>
      </c>
      <c r="I110" s="122">
        <f t="shared" si="11"/>
        <v>0.11094287026741642</v>
      </c>
      <c r="J110" s="128">
        <f t="shared" si="12"/>
        <v>108.1067751689709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0.22835279187817259</v>
      </c>
      <c r="F111" s="128">
        <f t="shared" si="8"/>
        <v>89.971000000000004</v>
      </c>
      <c r="G111" s="122">
        <f t="shared" si="9"/>
        <v>0.21536804078775315</v>
      </c>
      <c r="H111" s="128">
        <f t="shared" si="10"/>
        <v>32610.598000000005</v>
      </c>
      <c r="I111" s="122">
        <f t="shared" si="11"/>
        <v>0.27923558353593092</v>
      </c>
      <c r="J111" s="128">
        <f t="shared" si="12"/>
        <v>106.0290983949731</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0.15550253807106598</v>
      </c>
      <c r="F112" s="128">
        <f t="shared" si="8"/>
        <v>61.268000000000001</v>
      </c>
      <c r="G112" s="122">
        <f t="shared" si="9"/>
        <v>0.1416263390085723</v>
      </c>
      <c r="H112" s="128">
        <f t="shared" si="10"/>
        <v>21444.777000000002</v>
      </c>
      <c r="I112" s="122">
        <f t="shared" si="11"/>
        <v>0.22370117456023111</v>
      </c>
      <c r="J112" s="128">
        <f t="shared" si="12"/>
        <v>109.79775312956002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0.18522842639593903</v>
      </c>
      <c r="F113" s="128">
        <f t="shared" si="8"/>
        <v>72.979999999999976</v>
      </c>
      <c r="G113" s="122">
        <f t="shared" si="9"/>
        <v>0.1740647016867215</v>
      </c>
      <c r="H113" s="128">
        <f t="shared" si="10"/>
        <v>26356.528999999995</v>
      </c>
      <c r="I113" s="122">
        <f t="shared" si="11"/>
        <v>9.3051980468084522E-2</v>
      </c>
      <c r="J113" s="128">
        <f t="shared" si="12"/>
        <v>106.41354887064341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0.11871065989847714</v>
      </c>
      <c r="F114" s="128">
        <f t="shared" si="8"/>
        <v>46.771999999999991</v>
      </c>
      <c r="G114" s="122">
        <f t="shared" si="9"/>
        <v>0.11057459483020511</v>
      </c>
      <c r="H114" s="128">
        <f t="shared" si="10"/>
        <v>16742.983999999997</v>
      </c>
      <c r="I114" s="122">
        <f t="shared" si="11"/>
        <v>8.4058855855312212E-2</v>
      </c>
      <c r="J114" s="128">
        <f t="shared" si="12"/>
        <v>107.35798768312515</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0.21356598984771577</v>
      </c>
      <c r="F115" s="128">
        <f t="shared" si="8"/>
        <v>84.14500000000001</v>
      </c>
      <c r="G115" s="122">
        <f t="shared" si="9"/>
        <v>0.20138220026681111</v>
      </c>
      <c r="H115" s="128">
        <f t="shared" si="10"/>
        <v>30492.890000000003</v>
      </c>
      <c r="I115" s="122">
        <f t="shared" si="11"/>
        <v>0.1373791153736818</v>
      </c>
      <c r="J115" s="128">
        <f t="shared" si="12"/>
        <v>106.05008266111025</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0.18455329949238575</v>
      </c>
      <c r="F116" s="128">
        <f t="shared" si="8"/>
        <v>72.713999999999984</v>
      </c>
      <c r="G116" s="122">
        <f t="shared" si="9"/>
        <v>0.17066140749448547</v>
      </c>
      <c r="H116" s="128">
        <f t="shared" si="10"/>
        <v>25841.208999999999</v>
      </c>
      <c r="I116" s="122">
        <f t="shared" si="11"/>
        <v>0.17389975553454198</v>
      </c>
      <c r="J116" s="128">
        <f t="shared" si="12"/>
        <v>108.14003130634508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0.10691624365482233</v>
      </c>
      <c r="F117" s="128">
        <f t="shared" si="8"/>
        <v>42.125</v>
      </c>
      <c r="G117" s="122">
        <f t="shared" si="9"/>
        <v>9.6739951657002457E-2</v>
      </c>
      <c r="H117" s="128">
        <f t="shared" si="10"/>
        <v>14648.169999999998</v>
      </c>
      <c r="I117" s="122">
        <f t="shared" si="11"/>
        <v>7.400772065163444E-2</v>
      </c>
      <c r="J117" s="128">
        <f t="shared" si="12"/>
        <v>110.51922377830057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0.15980203045685279</v>
      </c>
      <c r="F118" s="128">
        <f t="shared" si="8"/>
        <v>62.961999999999996</v>
      </c>
      <c r="G118" s="122">
        <f t="shared" si="9"/>
        <v>0.14972517137988878</v>
      </c>
      <c r="H118" s="128">
        <f t="shared" si="10"/>
        <v>22671.085999999999</v>
      </c>
      <c r="I118" s="122">
        <f t="shared" si="11"/>
        <v>0.21044477665909542</v>
      </c>
      <c r="J118" s="128">
        <f t="shared" si="12"/>
        <v>106.73023712986549</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9.7477157360406089E-2</v>
      </c>
      <c r="F119" s="128">
        <f t="shared" si="8"/>
        <v>38.405999999999999</v>
      </c>
      <c r="G119" s="122">
        <f t="shared" si="9"/>
        <v>8.0834583735090934E-2</v>
      </c>
      <c r="H119" s="128">
        <f t="shared" si="10"/>
        <v>12239.811</v>
      </c>
      <c r="I119" s="122">
        <f t="shared" si="11"/>
        <v>0.27792778070738505</v>
      </c>
      <c r="J119" s="128">
        <f t="shared" si="12"/>
        <v>120.58843239652941</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0.40490355329949229</v>
      </c>
      <c r="F120" s="128">
        <f t="shared" si="8"/>
        <v>159.53199999999995</v>
      </c>
      <c r="G120" s="122">
        <f t="shared" si="9"/>
        <v>0.36752873502489797</v>
      </c>
      <c r="H120" s="128">
        <f t="shared" si="10"/>
        <v>55650.466</v>
      </c>
      <c r="I120" s="122">
        <f t="shared" si="11"/>
        <v>0.19037132225183934</v>
      </c>
      <c r="J120" s="128">
        <f t="shared" si="12"/>
        <v>110.16922344100861</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0.1796573604060914</v>
      </c>
      <c r="F121" s="128">
        <f t="shared" si="8"/>
        <v>70.785000000000011</v>
      </c>
      <c r="G121" s="122">
        <f t="shared" si="9"/>
        <v>0.1485307889418695</v>
      </c>
      <c r="H121" s="128">
        <f t="shared" si="10"/>
        <v>22490.234999999997</v>
      </c>
      <c r="I121" s="122">
        <f t="shared" si="11"/>
        <v>0.34543080488445821</v>
      </c>
      <c r="J121" s="128">
        <f t="shared" si="12"/>
        <v>120.95630925141312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0.30134771573604063</v>
      </c>
      <c r="F122" s="128">
        <f t="shared" si="8"/>
        <v>118.73100000000001</v>
      </c>
      <c r="G122" s="122">
        <f t="shared" si="9"/>
        <v>0.26497111307770543</v>
      </c>
      <c r="H122" s="128">
        <f t="shared" si="10"/>
        <v>40121.396000000001</v>
      </c>
      <c r="I122" s="122">
        <f t="shared" si="11"/>
        <v>0.31652142625933116</v>
      </c>
      <c r="J122" s="128">
        <f t="shared" si="12"/>
        <v>113.72851637894105</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0.58796446700507599</v>
      </c>
      <c r="F123" s="128">
        <f t="shared" si="8"/>
        <v>231.65799999999996</v>
      </c>
      <c r="G123" s="122">
        <f t="shared" si="9"/>
        <v>0.63796299647333876</v>
      </c>
      <c r="H123" s="128">
        <f t="shared" si="10"/>
        <v>96599.081000000006</v>
      </c>
      <c r="I123" s="122">
        <f t="shared" si="11"/>
        <v>-0.2591390691085721</v>
      </c>
      <c r="J123" s="128">
        <f t="shared" si="12"/>
        <v>92.162785342621007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0.36580203045685278</v>
      </c>
      <c r="F124" s="128">
        <f t="shared" si="8"/>
        <v>144.126</v>
      </c>
      <c r="G124" s="122">
        <f t="shared" si="9"/>
        <v>0.39407756673579108</v>
      </c>
      <c r="H124" s="128">
        <f t="shared" si="10"/>
        <v>59670.437000000013</v>
      </c>
      <c r="I124" s="122">
        <f t="shared" si="11"/>
        <v>-8.1605228938687907E-2</v>
      </c>
      <c r="J124" s="128">
        <f t="shared" si="12"/>
        <v>92.824880514476078</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0.5996091370558374</v>
      </c>
      <c r="F125" s="128">
        <f t="shared" si="8"/>
        <v>236.24599999999995</v>
      </c>
      <c r="G125" s="122">
        <f t="shared" si="9"/>
        <v>0.64516404918833958</v>
      </c>
      <c r="H125" s="128">
        <f t="shared" si="10"/>
        <v>97689.45</v>
      </c>
      <c r="I125" s="122">
        <f t="shared" si="11"/>
        <v>-0.25849518059324517</v>
      </c>
      <c r="J125" s="128">
        <f t="shared" si="12"/>
        <v>92.939018813925955</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0.43884517766497455</v>
      </c>
      <c r="F126" s="128">
        <f t="shared" si="8"/>
        <v>172.90499999999997</v>
      </c>
      <c r="G126" s="122">
        <f t="shared" si="9"/>
        <v>0.4855498355545575</v>
      </c>
      <c r="H126" s="128">
        <f t="shared" si="10"/>
        <v>73520.984999999986</v>
      </c>
      <c r="I126" s="122">
        <f t="shared" si="11"/>
        <v>-0.30195155596098339</v>
      </c>
      <c r="J126" s="128">
        <f t="shared" si="12"/>
        <v>90.381078424989994</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7.0492385786802045E-2</v>
      </c>
      <c r="F127" s="128">
        <f t="shared" si="8"/>
        <v>27.774000000000004</v>
      </c>
      <c r="G127" s="122">
        <f t="shared" si="9"/>
        <v>6.5168500442483734E-2</v>
      </c>
      <c r="H127" s="128">
        <f t="shared" si="10"/>
        <v>9867.6840000000011</v>
      </c>
      <c r="I127" s="122">
        <f t="shared" si="11"/>
        <v>-2.3079915104463482E-2</v>
      </c>
      <c r="J127" s="128">
        <f t="shared" si="12"/>
        <v>108.16941514408032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3.6274111675126897E-2</v>
      </c>
      <c r="F128" s="128">
        <f t="shared" si="8"/>
        <v>14.291999999999998</v>
      </c>
      <c r="G128" s="122">
        <f t="shared" si="9"/>
        <v>4.3300723824116025E-2</v>
      </c>
      <c r="H128" s="128">
        <f t="shared" si="10"/>
        <v>6556.509</v>
      </c>
      <c r="I128" s="122">
        <f t="shared" si="11"/>
        <v>-0.16799435919505656</v>
      </c>
      <c r="J128" s="128">
        <f t="shared" si="12"/>
        <v>83.772529582806399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5.3492385786802023E-2</v>
      </c>
      <c r="F129" s="128">
        <f t="shared" si="8"/>
        <v>21.075999999999997</v>
      </c>
      <c r="G129" s="122">
        <f t="shared" si="9"/>
        <v>6.3325866145372403E-2</v>
      </c>
      <c r="H129" s="128">
        <f t="shared" si="10"/>
        <v>9588.6759999999995</v>
      </c>
      <c r="I129" s="122">
        <f t="shared" si="11"/>
        <v>-0.19712417650023364</v>
      </c>
      <c r="J129" s="128">
        <f t="shared" si="12"/>
        <v>84.471621223472255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0.11002791878172592</v>
      </c>
      <c r="F130" s="128">
        <f t="shared" si="8"/>
        <v>43.351000000000013</v>
      </c>
      <c r="G130" s="122">
        <f t="shared" si="9"/>
        <v>0.10636096104822415</v>
      </c>
      <c r="H130" s="128">
        <f t="shared" si="10"/>
        <v>16104.964000000004</v>
      </c>
      <c r="I130" s="122">
        <f t="shared" si="11"/>
        <v>-0.10440883224643586</v>
      </c>
      <c r="J130" s="128">
        <f t="shared" si="12"/>
        <v>103.44765381711734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0.10659390862944165</v>
      </c>
      <c r="F131" s="128">
        <f t="shared" si="8"/>
        <v>41.998000000000012</v>
      </c>
      <c r="G131" s="122">
        <f t="shared" si="9"/>
        <v>0.10809993527850059</v>
      </c>
      <c r="H131" s="128">
        <f t="shared" si="10"/>
        <v>16368.276000000003</v>
      </c>
      <c r="I131" s="122">
        <f t="shared" si="11"/>
        <v>-9.8961693864383096E-2</v>
      </c>
      <c r="J131" s="128">
        <f t="shared" si="12"/>
        <v>98.606820027062071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0.92948984771573617</v>
      </c>
      <c r="F132" s="128">
        <f t="shared" si="8"/>
        <v>366.21900000000005</v>
      </c>
      <c r="G132" s="122">
        <f t="shared" si="9"/>
        <v>0.93482229325443489</v>
      </c>
      <c r="H132" s="128">
        <f t="shared" si="10"/>
        <v>141548.92200000002</v>
      </c>
      <c r="I132" s="122">
        <f t="shared" si="11"/>
        <v>2.2644554362802036E-2</v>
      </c>
      <c r="J132" s="128">
        <f t="shared" si="12"/>
        <v>99.429576554049149</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0.96372588832487316</v>
      </c>
      <c r="F133" s="128">
        <f t="shared" si="8"/>
        <v>379.70800000000003</v>
      </c>
      <c r="G133" s="122">
        <f t="shared" si="9"/>
        <v>0.95671005428680866</v>
      </c>
      <c r="H133" s="128">
        <f t="shared" si="10"/>
        <v>144863.12299999999</v>
      </c>
      <c r="I133" s="122">
        <f t="shared" si="11"/>
        <v>0.1648613075098509</v>
      </c>
      <c r="J133" s="128">
        <f t="shared" si="12"/>
        <v>100.73332918438854</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0.94650253807106588</v>
      </c>
      <c r="F134" s="128">
        <f t="shared" si="8"/>
        <v>372.92199999999997</v>
      </c>
      <c r="G134" s="122">
        <f t="shared" si="9"/>
        <v>0.93638569390693316</v>
      </c>
      <c r="H134" s="128">
        <f t="shared" si="10"/>
        <v>141785.649</v>
      </c>
      <c r="I134" s="122">
        <f t="shared" si="11"/>
        <v>0.1914120460250115</v>
      </c>
      <c r="J134" s="128">
        <f t="shared" si="12"/>
        <v>101.080414217129</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0.89000253807106611</v>
      </c>
      <c r="F135" s="128">
        <f t="shared" si="8"/>
        <v>350.66100000000006</v>
      </c>
      <c r="G135" s="122">
        <f t="shared" si="9"/>
        <v>0.89352425074958064</v>
      </c>
      <c r="H135" s="128">
        <f t="shared" si="10"/>
        <v>135295.655</v>
      </c>
      <c r="I135" s="122">
        <f t="shared" si="11"/>
        <v>0.10642227583019907</v>
      </c>
      <c r="J135" s="128">
        <f t="shared" si="12"/>
        <v>99.605862663989242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0.89339847715736032</v>
      </c>
      <c r="F136" s="128">
        <f t="shared" si="8"/>
        <v>351.99899999999997</v>
      </c>
      <c r="G136" s="122">
        <f t="shared" si="9"/>
        <v>0.89189968828012534</v>
      </c>
      <c r="H136" s="128">
        <f t="shared" si="10"/>
        <v>135049.66700000002</v>
      </c>
      <c r="I136" s="122">
        <f t="shared" si="11"/>
        <v>0.10061288527436145</v>
      </c>
      <c r="J136" s="128">
        <f t="shared" si="12"/>
        <v>100.16804455668384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0.2593934010152284</v>
      </c>
      <c r="F137" s="128">
        <f t="shared" ref="F137:F200" si="14">SUMPRODUCT($K$2:$AI$2,$K137:$AI137)</f>
        <v>102.20099999999998</v>
      </c>
      <c r="G137" s="122">
        <f t="shared" ref="G137:G200" si="15">SUMPRODUCT($K$3:$AI$3,$K137:$AI137)/$J$3</f>
        <v>0.18855193570117157</v>
      </c>
      <c r="H137" s="128">
        <f t="shared" ref="H137:H200" si="16">SUMPRODUCT($K$3:$AI$3,$K137:$AI137)</f>
        <v>28550.156999999996</v>
      </c>
      <c r="I137" s="122">
        <f t="shared" ref="I137:I200" si="17">CORREL($K$4:$AI$4,$K137:$AI137)</f>
        <v>0.3164586212874273</v>
      </c>
      <c r="J137" s="128">
        <f t="shared" si="12"/>
        <v>137.57132752343134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0.11448223350253807</v>
      </c>
      <c r="F138" s="128">
        <f t="shared" si="14"/>
        <v>45.106000000000002</v>
      </c>
      <c r="G138" s="122">
        <f t="shared" si="15"/>
        <v>0.1076300505884373</v>
      </c>
      <c r="H138" s="128">
        <f t="shared" si="16"/>
        <v>16297.127</v>
      </c>
      <c r="I138" s="122">
        <f t="shared" si="17"/>
        <v>0.15904810452041443</v>
      </c>
      <c r="J138" s="128">
        <f t="shared" ref="J138:J201" si="18">$E138/$G138*100</f>
        <v>106.36642171646149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0.1539720812182741</v>
      </c>
      <c r="F139" s="128">
        <f t="shared" si="14"/>
        <v>60.664999999999999</v>
      </c>
      <c r="G139" s="122">
        <f t="shared" si="15"/>
        <v>0.11453001624641719</v>
      </c>
      <c r="H139" s="128">
        <f t="shared" si="16"/>
        <v>17341.905999999999</v>
      </c>
      <c r="I139" s="122">
        <f t="shared" si="17"/>
        <v>0.23108498177101058</v>
      </c>
      <c r="J139" s="128">
        <f t="shared" si="18"/>
        <v>134.43819032295892</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8.98934010152284E-2</v>
      </c>
      <c r="F140" s="128">
        <f t="shared" si="14"/>
        <v>35.417999999999992</v>
      </c>
      <c r="G140" s="122">
        <f t="shared" si="15"/>
        <v>6.3700167747559724E-2</v>
      </c>
      <c r="H140" s="128">
        <f t="shared" si="16"/>
        <v>9645.351999999999</v>
      </c>
      <c r="I140" s="122">
        <f t="shared" si="17"/>
        <v>9.8894325697244337E-2</v>
      </c>
      <c r="J140" s="128">
        <f t="shared" si="18"/>
        <v>141.11956717519337</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0.74062436548223343</v>
      </c>
      <c r="F141" s="128">
        <f t="shared" si="14"/>
        <v>291.80599999999998</v>
      </c>
      <c r="G141" s="122">
        <f t="shared" si="15"/>
        <v>0.81146559854178513</v>
      </c>
      <c r="H141" s="128">
        <f t="shared" si="16"/>
        <v>122870.49800000002</v>
      </c>
      <c r="I141" s="122">
        <f t="shared" si="17"/>
        <v>-0.31690189851845529</v>
      </c>
      <c r="J141" s="128">
        <f t="shared" si="18"/>
        <v>91.26996471731465</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0.88552538071066</v>
      </c>
      <c r="F142" s="128">
        <f t="shared" si="14"/>
        <v>348.89700000000005</v>
      </c>
      <c r="G142" s="122">
        <f t="shared" si="15"/>
        <v>0.89237032585293685</v>
      </c>
      <c r="H142" s="128">
        <f t="shared" si="16"/>
        <v>135120.93</v>
      </c>
      <c r="I142" s="122">
        <f t="shared" si="17"/>
        <v>-0.16165671260215669</v>
      </c>
      <c r="J142" s="128">
        <f t="shared" si="18"/>
        <v>99.232947920390075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0.84549999999999992</v>
      </c>
      <c r="F143" s="128">
        <f t="shared" si="14"/>
        <v>333.12699999999995</v>
      </c>
      <c r="G143" s="122">
        <f t="shared" si="15"/>
        <v>0.88547150272754882</v>
      </c>
      <c r="H143" s="128">
        <f t="shared" si="16"/>
        <v>134076.32399999999</v>
      </c>
      <c r="I143" s="122">
        <f t="shared" si="17"/>
        <v>-0.23183800273823649</v>
      </c>
      <c r="J143" s="128">
        <f t="shared" si="18"/>
        <v>95.485851029149643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0.91008629441624367</v>
      </c>
      <c r="F144" s="128">
        <f t="shared" si="14"/>
        <v>358.57400000000001</v>
      </c>
      <c r="G144" s="122">
        <f t="shared" si="15"/>
        <v>0.93639698054392495</v>
      </c>
      <c r="H144" s="128">
        <f t="shared" si="16"/>
        <v>141787.35800000004</v>
      </c>
      <c r="I144" s="122">
        <f t="shared" si="17"/>
        <v>-9.8220164078831537E-2</v>
      </c>
      <c r="J144" s="128">
        <f t="shared" si="18"/>
        <v>97.190220956031041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7.0479695431472061E-2</v>
      </c>
      <c r="F145" s="128">
        <f t="shared" si="14"/>
        <v>27.768999999999995</v>
      </c>
      <c r="G145" s="122">
        <f t="shared" si="15"/>
        <v>6.5280706388936585E-2</v>
      </c>
      <c r="H145" s="128">
        <f t="shared" si="16"/>
        <v>9884.6740000000009</v>
      </c>
      <c r="I145" s="122">
        <f t="shared" si="17"/>
        <v>6.8615411734751176E-3</v>
      </c>
      <c r="J145" s="128">
        <f t="shared" si="18"/>
        <v>107.96405144815739</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0.1062208121827411</v>
      </c>
      <c r="F146" s="128">
        <f t="shared" si="14"/>
        <v>41.850999999999992</v>
      </c>
      <c r="G146" s="122">
        <f t="shared" si="15"/>
        <v>0.10651749461754875</v>
      </c>
      <c r="H146" s="128">
        <f t="shared" si="16"/>
        <v>16128.665999999997</v>
      </c>
      <c r="I146" s="122">
        <f t="shared" si="17"/>
        <v>-0.14441712361133077</v>
      </c>
      <c r="J146" s="128">
        <f t="shared" si="18"/>
        <v>99.721470697491625</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0.10631218274111678</v>
      </c>
      <c r="F147" s="128">
        <f t="shared" si="14"/>
        <v>41.887000000000015</v>
      </c>
      <c r="G147" s="122">
        <f t="shared" si="15"/>
        <v>9.8011035676075511E-2</v>
      </c>
      <c r="H147" s="128">
        <f t="shared" si="16"/>
        <v>14840.635000000002</v>
      </c>
      <c r="I147" s="122">
        <f t="shared" si="17"/>
        <v>-1.8752737628354187E-2</v>
      </c>
      <c r="J147" s="128">
        <f t="shared" si="18"/>
        <v>108.46960447645549</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4.6005076142131972E-2</v>
      </c>
      <c r="F148" s="128">
        <f t="shared" si="14"/>
        <v>18.125999999999998</v>
      </c>
      <c r="G148" s="122">
        <f t="shared" si="15"/>
        <v>4.2904198972381097E-2</v>
      </c>
      <c r="H148" s="128">
        <f t="shared" si="16"/>
        <v>6496.4680000000008</v>
      </c>
      <c r="I148" s="122">
        <f t="shared" si="17"/>
        <v>0.21153575256265145</v>
      </c>
      <c r="J148" s="128">
        <f t="shared" si="18"/>
        <v>107.22744450198689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9.3583756345177682E-2</v>
      </c>
      <c r="F149" s="128">
        <f t="shared" si="14"/>
        <v>36.872000000000007</v>
      </c>
      <c r="G149" s="122">
        <f t="shared" si="15"/>
        <v>8.5142552404601834E-2</v>
      </c>
      <c r="H149" s="128">
        <f t="shared" si="16"/>
        <v>12892.115000000002</v>
      </c>
      <c r="I149" s="122">
        <f t="shared" si="17"/>
        <v>0.17807896636145326</v>
      </c>
      <c r="J149" s="128">
        <f t="shared" si="18"/>
        <v>109.91420118633842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0.4097817258883249</v>
      </c>
      <c r="F150" s="128">
        <f t="shared" si="14"/>
        <v>161.45400000000001</v>
      </c>
      <c r="G150" s="122">
        <f t="shared" si="15"/>
        <v>0.3868898809916918</v>
      </c>
      <c r="H150" s="128">
        <f t="shared" si="16"/>
        <v>58582.09199999999</v>
      </c>
      <c r="I150" s="122">
        <f t="shared" si="17"/>
        <v>1.3342189161789893E-2</v>
      </c>
      <c r="J150" s="128">
        <f t="shared" si="18"/>
        <v>105.91688902226024</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0.41728934010152291</v>
      </c>
      <c r="F151" s="128">
        <f t="shared" si="14"/>
        <v>164.41200000000003</v>
      </c>
      <c r="G151" s="122">
        <f t="shared" si="15"/>
        <v>0.4040486798134964</v>
      </c>
      <c r="H151" s="128">
        <f t="shared" si="16"/>
        <v>61180.243000000002</v>
      </c>
      <c r="I151" s="122">
        <f t="shared" si="17"/>
        <v>-1.7034612963870849E-2</v>
      </c>
      <c r="J151" s="128">
        <f t="shared" si="18"/>
        <v>103.27699630008399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0.47975126903553295</v>
      </c>
      <c r="F152" s="128">
        <f t="shared" si="14"/>
        <v>189.02199999999999</v>
      </c>
      <c r="G152" s="122">
        <f t="shared" si="15"/>
        <v>0.44650475504893739</v>
      </c>
      <c r="H152" s="128">
        <f t="shared" si="16"/>
        <v>67608.857000000004</v>
      </c>
      <c r="I152" s="122">
        <f t="shared" si="17"/>
        <v>0.10524206499212405</v>
      </c>
      <c r="J152" s="128">
        <f t="shared" si="18"/>
        <v>107.44594847213926</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0.38985025380710653</v>
      </c>
      <c r="F153" s="128">
        <f t="shared" si="14"/>
        <v>153.60099999999997</v>
      </c>
      <c r="G153" s="122">
        <f t="shared" si="15"/>
        <v>0.37669096804871283</v>
      </c>
      <c r="H153" s="128">
        <f t="shared" si="16"/>
        <v>57037.792999999998</v>
      </c>
      <c r="I153" s="122">
        <f t="shared" si="17"/>
        <v>0.20541795911815128</v>
      </c>
      <c r="J153" s="128">
        <f t="shared" si="18"/>
        <v>103.49339030520423</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0.50133248730964464</v>
      </c>
      <c r="F154" s="128">
        <f t="shared" si="14"/>
        <v>197.52499999999998</v>
      </c>
      <c r="G154" s="122">
        <f t="shared" si="15"/>
        <v>0.46507040114121173</v>
      </c>
      <c r="H154" s="128">
        <f t="shared" si="16"/>
        <v>70420.03</v>
      </c>
      <c r="I154" s="122">
        <f t="shared" si="17"/>
        <v>0.18424353649124348</v>
      </c>
      <c r="J154" s="128">
        <f t="shared" si="18"/>
        <v>107.79711761476354</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0.52027411167512694</v>
      </c>
      <c r="F155" s="128">
        <f t="shared" si="14"/>
        <v>204.98800000000003</v>
      </c>
      <c r="G155" s="122">
        <f t="shared" si="15"/>
        <v>0.54827043019984423</v>
      </c>
      <c r="H155" s="128">
        <f t="shared" si="16"/>
        <v>83018.012000000017</v>
      </c>
      <c r="I155" s="122">
        <f t="shared" si="17"/>
        <v>-1.0705717257613425E-2</v>
      </c>
      <c r="J155" s="128">
        <f t="shared" si="18"/>
        <v>94.893702636030781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0.47648477157360408</v>
      </c>
      <c r="F156" s="128">
        <f t="shared" si="14"/>
        <v>187.73500000000001</v>
      </c>
      <c r="G156" s="122">
        <f t="shared" si="15"/>
        <v>0.48945253536567634</v>
      </c>
      <c r="H156" s="128">
        <f t="shared" si="16"/>
        <v>74111.923999999985</v>
      </c>
      <c r="I156" s="122">
        <f t="shared" si="17"/>
        <v>7.0951757201078061E-2</v>
      </c>
      <c r="J156" s="128">
        <f t="shared" si="18"/>
        <v>97.350557438141806</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0.41414467005076128</v>
      </c>
      <c r="F157" s="128">
        <f t="shared" si="14"/>
        <v>163.17299999999994</v>
      </c>
      <c r="G157" s="122">
        <f t="shared" si="15"/>
        <v>0.45547487088721278</v>
      </c>
      <c r="H157" s="128">
        <f t="shared" si="16"/>
        <v>68967.093999999983</v>
      </c>
      <c r="I157" s="122">
        <f t="shared" si="17"/>
        <v>-6.7599461210427772E-2</v>
      </c>
      <c r="J157" s="128">
        <f t="shared" si="18"/>
        <v>90.925909753057283</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0.56457614213197971</v>
      </c>
      <c r="F158" s="128">
        <f t="shared" si="14"/>
        <v>222.44300000000001</v>
      </c>
      <c r="G158" s="122">
        <f t="shared" si="15"/>
        <v>0.58035025558388043</v>
      </c>
      <c r="H158" s="128">
        <f t="shared" si="16"/>
        <v>87875.475000000006</v>
      </c>
      <c r="I158" s="122">
        <f t="shared" si="17"/>
        <v>-0.21728073105600768</v>
      </c>
      <c r="J158" s="128">
        <f t="shared" si="18"/>
        <v>97.281966657181755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0.4047868020304568</v>
      </c>
      <c r="F159" s="128">
        <f t="shared" si="14"/>
        <v>159.48599999999999</v>
      </c>
      <c r="G159" s="122">
        <f t="shared" si="15"/>
        <v>0.44972781967797754</v>
      </c>
      <c r="H159" s="128">
        <f t="shared" si="16"/>
        <v>68096.887000000002</v>
      </c>
      <c r="I159" s="122">
        <f t="shared" si="17"/>
        <v>-0.18860827619303711</v>
      </c>
      <c r="J159" s="128">
        <f t="shared" si="18"/>
        <v>90.00706300986667</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5.7104060913705589E-2</v>
      </c>
      <c r="F160" s="128">
        <f t="shared" si="14"/>
        <v>22.499000000000002</v>
      </c>
      <c r="G160" s="122">
        <f t="shared" si="15"/>
        <v>5.244063453486375E-2</v>
      </c>
      <c r="H160" s="128">
        <f t="shared" si="16"/>
        <v>7940.4559999999992</v>
      </c>
      <c r="I160" s="122">
        <f t="shared" si="17"/>
        <v>2.0503448580601092E-2</v>
      </c>
      <c r="J160" s="128">
        <f t="shared" si="18"/>
        <v>108.89277259935038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0.13842385786802028</v>
      </c>
      <c r="F161" s="128">
        <f t="shared" si="14"/>
        <v>54.538999999999987</v>
      </c>
      <c r="G161" s="122">
        <f t="shared" si="15"/>
        <v>0.15387029283176373</v>
      </c>
      <c r="H161" s="128">
        <f t="shared" si="16"/>
        <v>23298.732</v>
      </c>
      <c r="I161" s="122">
        <f t="shared" si="17"/>
        <v>-0.33660402086292773</v>
      </c>
      <c r="J161" s="128">
        <f t="shared" si="18"/>
        <v>89.961392365300796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0.12069035532994922</v>
      </c>
      <c r="F162" s="128">
        <f t="shared" si="14"/>
        <v>47.551999999999992</v>
      </c>
      <c r="G162" s="122">
        <f t="shared" si="15"/>
        <v>7.2868919150959596E-2</v>
      </c>
      <c r="H162" s="128">
        <f t="shared" si="16"/>
        <v>11033.665999999999</v>
      </c>
      <c r="I162" s="122">
        <f t="shared" si="17"/>
        <v>0.8323967921773272</v>
      </c>
      <c r="J162" s="128">
        <f t="shared" si="18"/>
        <v>165.62665775228515</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0.17684771573604063</v>
      </c>
      <c r="F163" s="128">
        <f t="shared" si="14"/>
        <v>69.678000000000011</v>
      </c>
      <c r="G163" s="122">
        <f t="shared" si="15"/>
        <v>0.11896888745063336</v>
      </c>
      <c r="H163" s="128">
        <f t="shared" si="16"/>
        <v>18014.031000000003</v>
      </c>
      <c r="I163" s="122">
        <f t="shared" si="17"/>
        <v>0.5623637306431245</v>
      </c>
      <c r="J163" s="128">
        <f t="shared" si="18"/>
        <v>148.65039047240342</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0.19897208121827406</v>
      </c>
      <c r="F164" s="128">
        <f t="shared" si="14"/>
        <v>78.394999999999982</v>
      </c>
      <c r="G164" s="122">
        <f t="shared" si="15"/>
        <v>0.18424111400229828</v>
      </c>
      <c r="H164" s="128">
        <f t="shared" si="16"/>
        <v>27897.421000000002</v>
      </c>
      <c r="I164" s="122">
        <f t="shared" si="17"/>
        <v>0.22888235808816926</v>
      </c>
      <c r="J164" s="128">
        <f t="shared" si="18"/>
        <v>107.9954831448707</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0.16635025380710658</v>
      </c>
      <c r="F165" s="128">
        <f t="shared" si="14"/>
        <v>65.541999999999987</v>
      </c>
      <c r="G165" s="122">
        <f t="shared" si="15"/>
        <v>0.20902672073333423</v>
      </c>
      <c r="H165" s="128">
        <f t="shared" si="16"/>
        <v>31650.408000000003</v>
      </c>
      <c r="I165" s="122">
        <f t="shared" si="17"/>
        <v>-0.47865695868247776</v>
      </c>
      <c r="J165" s="128">
        <f t="shared" si="18"/>
        <v>79.583248124208893</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7.6403553299492388E-2</v>
      </c>
      <c r="F166" s="128">
        <f t="shared" si="14"/>
        <v>30.103000000000002</v>
      </c>
      <c r="G166" s="122">
        <f t="shared" si="15"/>
        <v>0.11312736266494076</v>
      </c>
      <c r="H166" s="128">
        <f t="shared" si="16"/>
        <v>17129.519</v>
      </c>
      <c r="I166" s="122">
        <f t="shared" si="17"/>
        <v>-0.39389576478036026</v>
      </c>
      <c r="J166" s="128">
        <f t="shared" si="18"/>
        <v>67.537642087337872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6.515736040609138E-2</v>
      </c>
      <c r="F167" s="128">
        <f t="shared" si="14"/>
        <v>25.672000000000004</v>
      </c>
      <c r="G167" s="122">
        <f t="shared" si="15"/>
        <v>9.553313344516505E-2</v>
      </c>
      <c r="H167" s="128">
        <f t="shared" si="16"/>
        <v>14465.436000000002</v>
      </c>
      <c r="I167" s="122">
        <f t="shared" si="17"/>
        <v>-0.32732605064340914</v>
      </c>
      <c r="J167" s="128">
        <f t="shared" si="18"/>
        <v>68.203939362557364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0.84586548223350233</v>
      </c>
      <c r="F168" s="128">
        <f t="shared" si="14"/>
        <v>333.2709999999999</v>
      </c>
      <c r="G168" s="122">
        <f t="shared" si="15"/>
        <v>0.83793161315035203</v>
      </c>
      <c r="H168" s="128">
        <f t="shared" si="16"/>
        <v>126877.929</v>
      </c>
      <c r="I168" s="122">
        <f t="shared" si="17"/>
        <v>-2.5074887900974247E-2</v>
      </c>
      <c r="J168" s="128">
        <f t="shared" si="18"/>
        <v>100.9468396893777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4.565989847715736E-2</v>
      </c>
      <c r="F169" s="128">
        <f t="shared" si="14"/>
        <v>17.989999999999998</v>
      </c>
      <c r="G169" s="122">
        <f t="shared" si="15"/>
        <v>4.9673585703152862E-2</v>
      </c>
      <c r="H169" s="128">
        <f t="shared" si="16"/>
        <v>7521.4750000000004</v>
      </c>
      <c r="I169" s="122">
        <f t="shared" si="17"/>
        <v>-2.139620662637454E-2</v>
      </c>
      <c r="J169" s="128">
        <f t="shared" si="18"/>
        <v>91.919876189367287</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8.6177664974619303E-2</v>
      </c>
      <c r="F170" s="128">
        <f t="shared" si="14"/>
        <v>33.954000000000008</v>
      </c>
      <c r="G170" s="122">
        <f t="shared" si="15"/>
        <v>8.4365914224200561E-2</v>
      </c>
      <c r="H170" s="128">
        <f t="shared" si="16"/>
        <v>12774.518</v>
      </c>
      <c r="I170" s="122">
        <f t="shared" si="17"/>
        <v>9.658192020035658E-2</v>
      </c>
      <c r="J170" s="128">
        <f t="shared" si="18"/>
        <v>102.14749139753769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2.2263959390862946E-2</v>
      </c>
      <c r="F171" s="128">
        <f t="shared" si="14"/>
        <v>8.7720000000000002</v>
      </c>
      <c r="G171" s="122">
        <f t="shared" si="15"/>
        <v>2.8239575215628251E-2</v>
      </c>
      <c r="H171" s="128">
        <f t="shared" si="16"/>
        <v>4275.9799999999987</v>
      </c>
      <c r="I171" s="122">
        <f t="shared" si="17"/>
        <v>-0.13089488822167444</v>
      </c>
      <c r="J171" s="128">
        <f t="shared" si="18"/>
        <v>78.839569012148942</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0.89731725888324865</v>
      </c>
      <c r="F172" s="128">
        <f t="shared" si="14"/>
        <v>353.54299999999995</v>
      </c>
      <c r="G172" s="122">
        <f t="shared" si="15"/>
        <v>0.93819355030445528</v>
      </c>
      <c r="H172" s="128">
        <f t="shared" si="16"/>
        <v>142059.391</v>
      </c>
      <c r="I172" s="122">
        <f t="shared" si="17"/>
        <v>-6.772290637165819E-2</v>
      </c>
      <c r="J172" s="128">
        <f t="shared" si="18"/>
        <v>95.643085437120973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1.6045685279187816E-2</v>
      </c>
      <c r="F173" s="128">
        <f t="shared" si="14"/>
        <v>6.3219999999999992</v>
      </c>
      <c r="G173" s="122">
        <f t="shared" si="15"/>
        <v>1.1796847138385132E-2</v>
      </c>
      <c r="H173" s="128">
        <f t="shared" si="16"/>
        <v>1786.2549999999999</v>
      </c>
      <c r="I173" s="122">
        <f t="shared" si="17"/>
        <v>0.29517296338163834</v>
      </c>
      <c r="J173" s="128">
        <f t="shared" si="18"/>
        <v>136.01672625711674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5.6048223350253792E-2</v>
      </c>
      <c r="F174" s="128">
        <f t="shared" si="14"/>
        <v>22.082999999999995</v>
      </c>
      <c r="G174" s="122">
        <f t="shared" si="15"/>
        <v>3.2166241794238472E-2</v>
      </c>
      <c r="H174" s="128">
        <f t="shared" si="16"/>
        <v>4870.5480000000007</v>
      </c>
      <c r="I174" s="122">
        <f t="shared" si="17"/>
        <v>6.4074094119209349E-2</v>
      </c>
      <c r="J174" s="128">
        <f t="shared" si="18"/>
        <v>174.2454829158593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2.3177664974619289E-2</v>
      </c>
      <c r="F175" s="128">
        <f t="shared" si="14"/>
        <v>9.1319999999999997</v>
      </c>
      <c r="G175" s="122">
        <f t="shared" si="15"/>
        <v>1.2777311812334069E-2</v>
      </c>
      <c r="H175" s="128">
        <f t="shared" si="16"/>
        <v>1934.7150000000001</v>
      </c>
      <c r="I175" s="122">
        <f t="shared" si="17"/>
        <v>4.1964587913811864E-2</v>
      </c>
      <c r="J175" s="128">
        <f t="shared" si="18"/>
        <v>181.39703652098129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7.0025380710659908E-3</v>
      </c>
      <c r="F176" s="128">
        <f t="shared" si="14"/>
        <v>2.7590000000000003</v>
      </c>
      <c r="G176" s="122">
        <f t="shared" si="15"/>
        <v>4.8218507707141816E-3</v>
      </c>
      <c r="H176" s="128">
        <f t="shared" si="16"/>
        <v>730.11500000000001</v>
      </c>
      <c r="I176" s="122">
        <f t="shared" si="17"/>
        <v>-5.6486430099899065E-3</v>
      </c>
      <c r="J176" s="128">
        <f t="shared" si="18"/>
        <v>145.22510969431806</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0.88236040609137067</v>
      </c>
      <c r="F177" s="128">
        <f t="shared" si="14"/>
        <v>347.65000000000003</v>
      </c>
      <c r="G177" s="122">
        <f t="shared" si="15"/>
        <v>0.91810912837311276</v>
      </c>
      <c r="H177" s="128">
        <f t="shared" si="16"/>
        <v>139018.24799999999</v>
      </c>
      <c r="I177" s="122">
        <f t="shared" si="17"/>
        <v>-0.18709856400191632</v>
      </c>
      <c r="J177" s="128">
        <f t="shared" si="18"/>
        <v>96.106266545340986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2.2327411167512693E-2</v>
      </c>
      <c r="F178" s="128">
        <f t="shared" si="14"/>
        <v>8.7970000000000006</v>
      </c>
      <c r="G178" s="122">
        <f t="shared" si="15"/>
        <v>1.6138332298669907E-2</v>
      </c>
      <c r="H178" s="128">
        <f t="shared" si="16"/>
        <v>2443.634</v>
      </c>
      <c r="I178" s="122">
        <f t="shared" si="17"/>
        <v>0.67345426651257845</v>
      </c>
      <c r="J178" s="128">
        <f t="shared" si="18"/>
        <v>138.35017617869278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2.6142131979695437E-3</v>
      </c>
      <c r="F179" s="128">
        <f t="shared" si="14"/>
        <v>1.0300000000000002</v>
      </c>
      <c r="G179" s="122">
        <f t="shared" si="15"/>
        <v>2.2105892298141566E-3</v>
      </c>
      <c r="H179" s="128">
        <f t="shared" si="16"/>
        <v>334.72299999999996</v>
      </c>
      <c r="I179" s="122">
        <f t="shared" si="17"/>
        <v>0.10821966037734285</v>
      </c>
      <c r="J179" s="128">
        <f t="shared" si="18"/>
        <v>118.25865985013053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4.3578680203045696E-3</v>
      </c>
      <c r="F180" s="128">
        <f t="shared" si="14"/>
        <v>1.7170000000000003</v>
      </c>
      <c r="G180" s="122">
        <f t="shared" si="15"/>
        <v>4.2411470234714503E-3</v>
      </c>
      <c r="H180" s="128">
        <f t="shared" si="16"/>
        <v>642.18600000000004</v>
      </c>
      <c r="I180" s="122">
        <f t="shared" si="17"/>
        <v>0.10600526193540004</v>
      </c>
      <c r="J180" s="128">
        <f t="shared" si="18"/>
        <v>102.75210918619797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3.0027918781725883E-2</v>
      </c>
      <c r="F181" s="128">
        <f t="shared" si="14"/>
        <v>11.830999999999998</v>
      </c>
      <c r="G181" s="122">
        <f t="shared" si="15"/>
        <v>1.8147670686444142E-2</v>
      </c>
      <c r="H181" s="128">
        <f t="shared" si="16"/>
        <v>2747.8839999999991</v>
      </c>
      <c r="I181" s="122">
        <f t="shared" si="17"/>
        <v>0.13327829666686161</v>
      </c>
      <c r="J181" s="128">
        <f t="shared" si="18"/>
        <v>165.46431385354589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1.0629441624365479E-2</v>
      </c>
      <c r="F182" s="128">
        <f t="shared" si="14"/>
        <v>4.1879999999999988</v>
      </c>
      <c r="G182" s="122">
        <f t="shared" si="15"/>
        <v>8.1940786432260371E-3</v>
      </c>
      <c r="H182" s="128">
        <f t="shared" si="16"/>
        <v>1240.731</v>
      </c>
      <c r="I182" s="122">
        <f t="shared" si="17"/>
        <v>0.15752876810887659</v>
      </c>
      <c r="J182" s="128">
        <f t="shared" si="18"/>
        <v>129.72101058796562</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4.7591370558375631E-2</v>
      </c>
      <c r="F183" s="128">
        <f t="shared" si="14"/>
        <v>18.750999999999998</v>
      </c>
      <c r="G183" s="122">
        <f t="shared" si="15"/>
        <v>3.3045826784133994E-2</v>
      </c>
      <c r="H183" s="128">
        <f t="shared" si="16"/>
        <v>5003.7330000000011</v>
      </c>
      <c r="I183" s="122">
        <f t="shared" si="17"/>
        <v>0.11248581937214105</v>
      </c>
      <c r="J183" s="128">
        <f t="shared" si="18"/>
        <v>144.01628038922379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0.38261167512690353</v>
      </c>
      <c r="F184" s="128">
        <f t="shared" si="14"/>
        <v>150.749</v>
      </c>
      <c r="G184" s="122">
        <f t="shared" si="15"/>
        <v>0.4362301377643345</v>
      </c>
      <c r="H184" s="128">
        <f t="shared" si="16"/>
        <v>66053.095000000001</v>
      </c>
      <c r="I184" s="122">
        <f t="shared" si="17"/>
        <v>-0.27700372699561426</v>
      </c>
      <c r="J184" s="128">
        <f t="shared" si="18"/>
        <v>87.708675307895078</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4.6675126903553297E-3</v>
      </c>
      <c r="F185" s="128">
        <f t="shared" si="14"/>
        <v>1.839</v>
      </c>
      <c r="G185" s="122">
        <f t="shared" si="15"/>
        <v>3.9703403822531009E-3</v>
      </c>
      <c r="H185" s="128">
        <f t="shared" si="16"/>
        <v>601.18100000000004</v>
      </c>
      <c r="I185" s="122">
        <f t="shared" si="17"/>
        <v>2.800652855431358E-2</v>
      </c>
      <c r="J185" s="128">
        <f t="shared" si="18"/>
        <v>117.55950978960135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3.9999999999999992E-3</v>
      </c>
      <c r="F186" s="128">
        <f t="shared" si="14"/>
        <v>1.5759999999999998</v>
      </c>
      <c r="G186" s="122">
        <f t="shared" si="15"/>
        <v>3.3776829703205695E-3</v>
      </c>
      <c r="H186" s="128">
        <f t="shared" si="16"/>
        <v>511.44200000000001</v>
      </c>
      <c r="I186" s="122">
        <f t="shared" si="17"/>
        <v>0.41380583230372719</v>
      </c>
      <c r="J186" s="128">
        <f t="shared" si="18"/>
        <v>118.42437656664879</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3.2258883248730962E-2</v>
      </c>
      <c r="F187" s="128">
        <f t="shared" si="14"/>
        <v>12.709999999999999</v>
      </c>
      <c r="G187" s="122">
        <f t="shared" si="15"/>
        <v>1.6484275317333479E-2</v>
      </c>
      <c r="H187" s="128">
        <f t="shared" si="16"/>
        <v>2496.0160000000005</v>
      </c>
      <c r="I187" s="122">
        <f t="shared" si="17"/>
        <v>-2.2790585336222885E-2</v>
      </c>
      <c r="J187" s="128">
        <f t="shared" si="18"/>
        <v>195.69488271534891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1.202284263959391E-2</v>
      </c>
      <c r="F188" s="128">
        <f t="shared" si="14"/>
        <v>4.7370000000000001</v>
      </c>
      <c r="G188" s="122">
        <f t="shared" si="15"/>
        <v>9.303979711791201E-3</v>
      </c>
      <c r="H188" s="128">
        <f t="shared" si="16"/>
        <v>1408.79</v>
      </c>
      <c r="I188" s="122">
        <f t="shared" si="17"/>
        <v>0.18060660345426155</v>
      </c>
      <c r="J188" s="128">
        <f t="shared" si="18"/>
        <v>129.22258014338763</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4.1243654822335028E-3</v>
      </c>
      <c r="F189" s="128">
        <f t="shared" si="14"/>
        <v>1.625</v>
      </c>
      <c r="G189" s="122">
        <f t="shared" si="15"/>
        <v>3.1450157841207793E-3</v>
      </c>
      <c r="H189" s="128">
        <f t="shared" si="16"/>
        <v>476.21200000000016</v>
      </c>
      <c r="I189" s="122">
        <f t="shared" si="17"/>
        <v>0.36969811836552918</v>
      </c>
      <c r="J189" s="128">
        <f t="shared" si="18"/>
        <v>131.13973872746431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1.168527918781726E-2</v>
      </c>
      <c r="F190" s="128">
        <f t="shared" si="14"/>
        <v>4.6040000000000001</v>
      </c>
      <c r="G190" s="122">
        <f t="shared" si="15"/>
        <v>9.777318416568705E-3</v>
      </c>
      <c r="H190" s="128">
        <f t="shared" si="16"/>
        <v>1480.4620000000002</v>
      </c>
      <c r="I190" s="122">
        <f t="shared" si="17"/>
        <v>0.32180740838908878</v>
      </c>
      <c r="J190" s="128">
        <f t="shared" si="18"/>
        <v>119.51415193776765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0.5493756345177665</v>
      </c>
      <c r="F191" s="128">
        <f t="shared" si="14"/>
        <v>216.45399999999998</v>
      </c>
      <c r="G191" s="122">
        <f t="shared" si="15"/>
        <v>0.51793412275951345</v>
      </c>
      <c r="H191" s="128">
        <f t="shared" si="16"/>
        <v>78424.548999999999</v>
      </c>
      <c r="I191" s="122">
        <f t="shared" si="17"/>
        <v>0.25338723734039587</v>
      </c>
      <c r="J191" s="128">
        <f t="shared" si="18"/>
        <v>106.07056194535612</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0.10406852791878174</v>
      </c>
      <c r="F192" s="128">
        <f t="shared" si="14"/>
        <v>41.003000000000007</v>
      </c>
      <c r="G192" s="122">
        <f t="shared" si="15"/>
        <v>0.28177529091653564</v>
      </c>
      <c r="H192" s="128">
        <f t="shared" si="16"/>
        <v>42665.850999999995</v>
      </c>
      <c r="I192" s="122">
        <f t="shared" si="17"/>
        <v>-0.23107878695742445</v>
      </c>
      <c r="J192" s="128">
        <f t="shared" si="18"/>
        <v>36.933163152906751</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0.32565482233502535</v>
      </c>
      <c r="F193" s="128">
        <f t="shared" si="14"/>
        <v>128.30799999999999</v>
      </c>
      <c r="G193" s="122">
        <f t="shared" si="15"/>
        <v>0.14203656104294077</v>
      </c>
      <c r="H193" s="128">
        <f t="shared" si="16"/>
        <v>21506.892000000003</v>
      </c>
      <c r="I193" s="122">
        <f t="shared" si="17"/>
        <v>0.29198124436978196</v>
      </c>
      <c r="J193" s="128">
        <f t="shared" si="18"/>
        <v>229.27534991259947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0.20810913705583758</v>
      </c>
      <c r="F194" s="128">
        <f t="shared" si="14"/>
        <v>81.995000000000005</v>
      </c>
      <c r="G194" s="122">
        <f t="shared" si="15"/>
        <v>0.35221096567118837</v>
      </c>
      <c r="H194" s="128">
        <f t="shared" si="16"/>
        <v>53331.08</v>
      </c>
      <c r="I194" s="122">
        <f t="shared" si="17"/>
        <v>-0.37759922480175712</v>
      </c>
      <c r="J194" s="128">
        <f t="shared" si="18"/>
        <v>59.086501369784408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0.36262436548223342</v>
      </c>
      <c r="F195" s="128">
        <f t="shared" si="14"/>
        <v>142.87399999999997</v>
      </c>
      <c r="G195" s="122">
        <f t="shared" si="15"/>
        <v>0.22419080294284696</v>
      </c>
      <c r="H195" s="128">
        <f t="shared" si="16"/>
        <v>33946.523000000001</v>
      </c>
      <c r="I195" s="122">
        <f t="shared" si="17"/>
        <v>0.29728117709789531</v>
      </c>
      <c r="J195" s="128">
        <f t="shared" si="18"/>
        <v>161.74810060102124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0.25359137055837566</v>
      </c>
      <c r="F196" s="128">
        <f t="shared" si="14"/>
        <v>99.915000000000006</v>
      </c>
      <c r="G196" s="122">
        <f t="shared" si="15"/>
        <v>0.38234391551863051</v>
      </c>
      <c r="H196" s="128">
        <f t="shared" si="16"/>
        <v>57893.750999999997</v>
      </c>
      <c r="I196" s="122">
        <f t="shared" si="17"/>
        <v>-0.24229502514250051</v>
      </c>
      <c r="J196" s="128">
        <f t="shared" si="18"/>
        <v>66.325462565395227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0.24218781725888325</v>
      </c>
      <c r="F197" s="128">
        <f t="shared" si="14"/>
        <v>95.421999999999997</v>
      </c>
      <c r="G197" s="122">
        <f t="shared" si="15"/>
        <v>0.27111731101982589</v>
      </c>
      <c r="H197" s="128">
        <f t="shared" si="16"/>
        <v>41052.040999999997</v>
      </c>
      <c r="I197" s="122">
        <f t="shared" si="17"/>
        <v>3.9179316744837024E-2</v>
      </c>
      <c r="J197" s="128">
        <f t="shared" si="18"/>
        <v>89.329529106008607</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8.9771573604060934E-3</v>
      </c>
      <c r="F198" s="128">
        <f t="shared" si="14"/>
        <v>3.5370000000000008</v>
      </c>
      <c r="G198" s="122">
        <f t="shared" si="15"/>
        <v>7.6621405645299762E-3</v>
      </c>
      <c r="H198" s="128">
        <f t="shared" si="16"/>
        <v>1160.1859999999999</v>
      </c>
      <c r="I198" s="122">
        <f t="shared" si="17"/>
        <v>0.2242512966320723</v>
      </c>
      <c r="J198" s="128">
        <f t="shared" si="18"/>
        <v>117.16252507770047</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0.32201522842639596</v>
      </c>
      <c r="F199" s="128">
        <f t="shared" si="14"/>
        <v>126.87400000000001</v>
      </c>
      <c r="G199" s="122">
        <f t="shared" si="15"/>
        <v>0.16948793406332141</v>
      </c>
      <c r="H199" s="128">
        <f t="shared" si="16"/>
        <v>25663.524000000001</v>
      </c>
      <c r="I199" s="122">
        <f t="shared" si="17"/>
        <v>0.58502248771209719</v>
      </c>
      <c r="J199" s="128">
        <f t="shared" si="18"/>
        <v>189.99301053849044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0.17290355329949234</v>
      </c>
      <c r="F200" s="128">
        <f t="shared" si="14"/>
        <v>68.123999999999981</v>
      </c>
      <c r="G200" s="122">
        <f t="shared" si="15"/>
        <v>0.16939788532406982</v>
      </c>
      <c r="H200" s="128">
        <f t="shared" si="16"/>
        <v>25649.889000000003</v>
      </c>
      <c r="I200" s="122">
        <f t="shared" si="17"/>
        <v>-0.17842204110742918</v>
      </c>
      <c r="J200" s="128">
        <f t="shared" si="18"/>
        <v>102.06948744886391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0.13289593908629441</v>
      </c>
      <c r="F201" s="128">
        <f t="shared" ref="F201:F264" si="20">SUMPRODUCT($K$2:$AI$2,$K201:$AI201)</f>
        <v>52.360999999999997</v>
      </c>
      <c r="G201" s="122">
        <f t="shared" ref="G201:G264" si="21">SUMPRODUCT($K$3:$AI$3,$K201:$AI201)/$J$3</f>
        <v>7.1011537597907792E-2</v>
      </c>
      <c r="H201" s="128">
        <f t="shared" ref="H201:H264" si="22">SUMPRODUCT($K$3:$AI$3,$K201:$AI201)</f>
        <v>10752.425000000003</v>
      </c>
      <c r="I201" s="122">
        <f t="shared" ref="I201:I264" si="23">CORREL($K$4:$AI$4,$K201:$AI201)</f>
        <v>0.20180329249381629</v>
      </c>
      <c r="J201" s="128">
        <f t="shared" si="18"/>
        <v>187.14696735451327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0.34405329949238578</v>
      </c>
      <c r="F202" s="128">
        <f t="shared" si="20"/>
        <v>135.55699999999999</v>
      </c>
      <c r="G202" s="122">
        <f t="shared" si="21"/>
        <v>0.24230488449193621</v>
      </c>
      <c r="H202" s="128">
        <f t="shared" si="22"/>
        <v>36689.320999999996</v>
      </c>
      <c r="I202" s="122">
        <f t="shared" si="23"/>
        <v>0.33851300525326317</v>
      </c>
      <c r="J202" s="128">
        <f t="shared" ref="J202:J265" si="24">$E202/$G202*100</f>
        <v>141.99189595942119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0.35333248730964467</v>
      </c>
      <c r="F203" s="128">
        <f t="shared" si="20"/>
        <v>139.21299999999999</v>
      </c>
      <c r="G203" s="122">
        <f t="shared" si="21"/>
        <v>0.44434182197625111</v>
      </c>
      <c r="H203" s="128">
        <f t="shared" si="22"/>
        <v>67281.349999999991</v>
      </c>
      <c r="I203" s="122">
        <f t="shared" si="23"/>
        <v>-0.35245301115504912</v>
      </c>
      <c r="J203" s="128">
        <f t="shared" si="24"/>
        <v>79.51817043423145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0.12169289340101523</v>
      </c>
      <c r="F204" s="128">
        <f t="shared" si="20"/>
        <v>47.947000000000003</v>
      </c>
      <c r="G204" s="122">
        <f t="shared" si="21"/>
        <v>0.18638124925702357</v>
      </c>
      <c r="H204" s="128">
        <f t="shared" si="22"/>
        <v>28221.475999999995</v>
      </c>
      <c r="I204" s="122">
        <f t="shared" si="23"/>
        <v>-9.4197625473160254E-2</v>
      </c>
      <c r="J204" s="128">
        <f t="shared" si="24"/>
        <v>65.292455054423542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4.7961928934010148E-2</v>
      </c>
      <c r="F205" s="128">
        <f t="shared" si="20"/>
        <v>18.896999999999998</v>
      </c>
      <c r="G205" s="122">
        <f t="shared" si="21"/>
        <v>5.5588747705028467E-2</v>
      </c>
      <c r="H205" s="128">
        <f t="shared" si="22"/>
        <v>8417.1370000000006</v>
      </c>
      <c r="I205" s="122">
        <f t="shared" si="23"/>
        <v>9.1651407677392549E-2</v>
      </c>
      <c r="J205" s="128">
        <f t="shared" si="24"/>
        <v>86.279923391171465</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0.1248832487309645</v>
      </c>
      <c r="F206" s="128">
        <f t="shared" si="20"/>
        <v>49.204000000000015</v>
      </c>
      <c r="G206" s="122">
        <f t="shared" si="21"/>
        <v>0.11065283519792887</v>
      </c>
      <c r="H206" s="128">
        <f t="shared" si="22"/>
        <v>16754.830999999995</v>
      </c>
      <c r="I206" s="122">
        <f t="shared" si="23"/>
        <v>-7.6543584710577164E-2</v>
      </c>
      <c r="J206" s="128">
        <f t="shared" si="24"/>
        <v>112.86041474453063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0.1524543147208122</v>
      </c>
      <c r="F207" s="128">
        <f t="shared" si="20"/>
        <v>60.067000000000007</v>
      </c>
      <c r="G207" s="122">
        <f t="shared" si="21"/>
        <v>0.13719837799997356</v>
      </c>
      <c r="H207" s="128">
        <f t="shared" si="22"/>
        <v>20774.303999999996</v>
      </c>
      <c r="I207" s="122">
        <f t="shared" si="23"/>
        <v>-1.8311812804909816E-2</v>
      </c>
      <c r="J207" s="128">
        <f t="shared" si="24"/>
        <v>111.11961886374601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0.27390862944162436</v>
      </c>
      <c r="F208" s="128">
        <f t="shared" si="20"/>
        <v>107.92</v>
      </c>
      <c r="G208" s="122">
        <f t="shared" si="21"/>
        <v>0.25779768587618374</v>
      </c>
      <c r="H208" s="128">
        <f t="shared" si="22"/>
        <v>39035.209999999992</v>
      </c>
      <c r="I208" s="122">
        <f t="shared" si="23"/>
        <v>0.13790302846031094</v>
      </c>
      <c r="J208" s="128">
        <f t="shared" si="24"/>
        <v>106.24945236055319</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0.31478934010152287</v>
      </c>
      <c r="F209" s="128">
        <f t="shared" si="20"/>
        <v>124.02700000000002</v>
      </c>
      <c r="G209" s="122">
        <f t="shared" si="21"/>
        <v>0.32550756845289192</v>
      </c>
      <c r="H209" s="128">
        <f t="shared" si="22"/>
        <v>49287.704999999987</v>
      </c>
      <c r="I209" s="122">
        <f t="shared" si="23"/>
        <v>7.4365199551166411E-2</v>
      </c>
      <c r="J209" s="128">
        <f t="shared" si="24"/>
        <v>96.707226070867776</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7.9195431472081232E-2</v>
      </c>
      <c r="F210" s="128">
        <f t="shared" si="20"/>
        <v>31.203000000000003</v>
      </c>
      <c r="G210" s="122">
        <f t="shared" si="21"/>
        <v>9.9043984202670743E-2</v>
      </c>
      <c r="H210" s="128">
        <f t="shared" si="22"/>
        <v>14997.041999999999</v>
      </c>
      <c r="I210" s="122">
        <f t="shared" si="23"/>
        <v>-1.7053577255470142E-2</v>
      </c>
      <c r="J210" s="128">
        <f t="shared" si="24"/>
        <v>79.959860368728698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2.7388324873096448E-2</v>
      </c>
      <c r="F211" s="128">
        <f t="shared" si="20"/>
        <v>10.791</v>
      </c>
      <c r="G211" s="122">
        <f t="shared" si="21"/>
        <v>3.6235315484288523E-2</v>
      </c>
      <c r="H211" s="128">
        <f t="shared" si="22"/>
        <v>5486.6790000000001</v>
      </c>
      <c r="I211" s="122">
        <f t="shared" si="23"/>
        <v>-3.3635740621193275E-2</v>
      </c>
      <c r="J211" s="128">
        <f t="shared" si="24"/>
        <v>75.584618229616098</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2.7291878172588834E-2</v>
      </c>
      <c r="F212" s="128">
        <f t="shared" si="20"/>
        <v>10.753</v>
      </c>
      <c r="G212" s="122">
        <f t="shared" si="21"/>
        <v>3.3740235639091787E-2</v>
      </c>
      <c r="H212" s="128">
        <f t="shared" si="22"/>
        <v>5108.8789999999999</v>
      </c>
      <c r="I212" s="122">
        <f t="shared" si="23"/>
        <v>-8.9138613807925537E-2</v>
      </c>
      <c r="J212" s="128">
        <f t="shared" si="24"/>
        <v>80.888226343529695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0.21994162436548223</v>
      </c>
      <c r="F213" s="128">
        <f t="shared" si="20"/>
        <v>86.656999999999996</v>
      </c>
      <c r="G213" s="122">
        <f t="shared" si="21"/>
        <v>0.15880297586812667</v>
      </c>
      <c r="H213" s="128">
        <f t="shared" si="22"/>
        <v>24045.629000000004</v>
      </c>
      <c r="I213" s="122">
        <f t="shared" si="23"/>
        <v>0.67444696790176828</v>
      </c>
      <c r="J213" s="128">
        <f t="shared" si="24"/>
        <v>138.49968690015379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0.22003553299492387</v>
      </c>
      <c r="F214" s="128">
        <f t="shared" si="20"/>
        <v>86.694000000000003</v>
      </c>
      <c r="G214" s="122">
        <f t="shared" si="21"/>
        <v>0.16796368331374079</v>
      </c>
      <c r="H214" s="128">
        <f t="shared" si="22"/>
        <v>25432.725000000002</v>
      </c>
      <c r="I214" s="122">
        <f t="shared" si="23"/>
        <v>0.16476189495047794</v>
      </c>
      <c r="J214" s="128">
        <f t="shared" si="24"/>
        <v>131.00185031303323</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3.5368020304568537E-2</v>
      </c>
      <c r="F215" s="128">
        <f t="shared" si="20"/>
        <v>13.935000000000004</v>
      </c>
      <c r="G215" s="122">
        <f t="shared" si="21"/>
        <v>3.0785626543739845E-2</v>
      </c>
      <c r="H215" s="128">
        <f t="shared" si="22"/>
        <v>4661.4979999999996</v>
      </c>
      <c r="I215" s="122">
        <f t="shared" si="23"/>
        <v>-3.6520474394966369E-2</v>
      </c>
      <c r="J215" s="128">
        <f t="shared" si="24"/>
        <v>114.88484814274635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0.24529187817258882</v>
      </c>
      <c r="F216" s="128">
        <f t="shared" si="20"/>
        <v>96.644999999999996</v>
      </c>
      <c r="G216" s="122">
        <f t="shared" si="21"/>
        <v>0.30240027605700776</v>
      </c>
      <c r="H216" s="128">
        <f t="shared" si="22"/>
        <v>45788.845000000001</v>
      </c>
      <c r="I216" s="122">
        <f t="shared" si="23"/>
        <v>-0.14628466032190987</v>
      </c>
      <c r="J216" s="128">
        <f t="shared" si="24"/>
        <v>81.114965029445614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0.19792639593908631</v>
      </c>
      <c r="F217" s="128">
        <f t="shared" si="20"/>
        <v>77.983000000000004</v>
      </c>
      <c r="G217" s="122">
        <f t="shared" si="21"/>
        <v>0.18597672007291077</v>
      </c>
      <c r="H217" s="128">
        <f t="shared" si="22"/>
        <v>28160.223000000005</v>
      </c>
      <c r="I217" s="122">
        <f t="shared" si="23"/>
        <v>0.28587426874311556</v>
      </c>
      <c r="J217" s="128">
        <f t="shared" si="24"/>
        <v>106.42536112126871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0.30179695431472081</v>
      </c>
      <c r="F218" s="128">
        <f t="shared" si="20"/>
        <v>118.908</v>
      </c>
      <c r="G218" s="122">
        <f t="shared" si="21"/>
        <v>0.31305189607576378</v>
      </c>
      <c r="H218" s="128">
        <f t="shared" si="22"/>
        <v>47401.692000000003</v>
      </c>
      <c r="I218" s="122">
        <f t="shared" si="23"/>
        <v>-0.1953487776485279</v>
      </c>
      <c r="J218" s="128">
        <f t="shared" si="24"/>
        <v>96.404768058546082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0.88485786802030442</v>
      </c>
      <c r="F219" s="128">
        <f t="shared" si="20"/>
        <v>348.63399999999996</v>
      </c>
      <c r="G219" s="122">
        <f t="shared" si="21"/>
        <v>0.90033996618631884</v>
      </c>
      <c r="H219" s="128">
        <f t="shared" si="22"/>
        <v>136327.67700000003</v>
      </c>
      <c r="I219" s="122">
        <f t="shared" si="23"/>
        <v>-0.21201994469782298</v>
      </c>
      <c r="J219" s="128">
        <f t="shared" si="24"/>
        <v>98.280416426297961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8.9467005076142136E-2</v>
      </c>
      <c r="F220" s="128">
        <f t="shared" si="20"/>
        <v>35.25</v>
      </c>
      <c r="G220" s="122">
        <f t="shared" si="21"/>
        <v>7.406785851087716E-2</v>
      </c>
      <c r="H220" s="128">
        <f t="shared" si="22"/>
        <v>11215.206999999999</v>
      </c>
      <c r="I220" s="122">
        <f t="shared" si="23"/>
        <v>0.24801763152494086</v>
      </c>
      <c r="J220" s="128">
        <f t="shared" si="24"/>
        <v>120.79059240386106</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2.5624365482233503E-2</v>
      </c>
      <c r="F221" s="128">
        <f t="shared" si="20"/>
        <v>10.096</v>
      </c>
      <c r="G221" s="122">
        <f t="shared" si="21"/>
        <v>2.5513003737996809E-2</v>
      </c>
      <c r="H221" s="128">
        <f t="shared" si="22"/>
        <v>3863.1280000000006</v>
      </c>
      <c r="I221" s="122">
        <f t="shared" si="23"/>
        <v>-2.334542254086458E-2</v>
      </c>
      <c r="J221" s="128">
        <f t="shared" si="24"/>
        <v>100.43649013413048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0.77424619289340102</v>
      </c>
      <c r="F222" s="128">
        <f t="shared" si="20"/>
        <v>305.053</v>
      </c>
      <c r="G222" s="122">
        <f t="shared" si="21"/>
        <v>0.78677292660053633</v>
      </c>
      <c r="H222" s="128">
        <f t="shared" si="22"/>
        <v>119131.58300000001</v>
      </c>
      <c r="I222" s="122">
        <f t="shared" si="23"/>
        <v>-8.9107762442498295E-2</v>
      </c>
      <c r="J222" s="128">
        <f t="shared" si="24"/>
        <v>98.407833660309024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0.13246446700507614</v>
      </c>
      <c r="F223" s="128">
        <f t="shared" si="20"/>
        <v>52.191000000000003</v>
      </c>
      <c r="G223" s="122">
        <f t="shared" si="21"/>
        <v>0.12174575677924686</v>
      </c>
      <c r="H223" s="128">
        <f t="shared" si="22"/>
        <v>18434.499</v>
      </c>
      <c r="I223" s="122">
        <f t="shared" si="23"/>
        <v>0.19682203906745105</v>
      </c>
      <c r="J223" s="128">
        <f t="shared" si="24"/>
        <v>108.80417561103567</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9.3489847715736041E-2</v>
      </c>
      <c r="F224" s="128">
        <f t="shared" si="20"/>
        <v>36.835000000000001</v>
      </c>
      <c r="G224" s="122">
        <f t="shared" si="21"/>
        <v>9.166556155807104E-2</v>
      </c>
      <c r="H224" s="128">
        <f t="shared" si="22"/>
        <v>13879.816000000001</v>
      </c>
      <c r="I224" s="122">
        <f t="shared" si="23"/>
        <v>-1.8441402262099397E-2</v>
      </c>
      <c r="J224" s="128">
        <f t="shared" si="24"/>
        <v>101.9901543465801</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0.72516497461928908</v>
      </c>
      <c r="F225" s="128">
        <f t="shared" si="20"/>
        <v>285.71499999999992</v>
      </c>
      <c r="G225" s="122">
        <f t="shared" si="21"/>
        <v>0.72843787396478632</v>
      </c>
      <c r="H225" s="128">
        <f t="shared" si="22"/>
        <v>110298.60600000001</v>
      </c>
      <c r="I225" s="122">
        <f t="shared" si="23"/>
        <v>0.11578952707594813</v>
      </c>
      <c r="J225" s="128">
        <f t="shared" si="24"/>
        <v>99.550696159209394</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0.13287563451776649</v>
      </c>
      <c r="F226" s="128">
        <f t="shared" si="20"/>
        <v>52.353000000000002</v>
      </c>
      <c r="G226" s="122">
        <f t="shared" si="21"/>
        <v>0.12590590946915162</v>
      </c>
      <c r="H226" s="128">
        <f t="shared" si="22"/>
        <v>19064.420999999998</v>
      </c>
      <c r="I226" s="122">
        <f t="shared" si="23"/>
        <v>4.1107658328759109E-2</v>
      </c>
      <c r="J226" s="128">
        <f t="shared" si="24"/>
        <v>105.53566157299595</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0.10277664974619287</v>
      </c>
      <c r="F227" s="128">
        <f t="shared" si="20"/>
        <v>40.493999999999993</v>
      </c>
      <c r="G227" s="122">
        <f t="shared" si="21"/>
        <v>0.10607782430094176</v>
      </c>
      <c r="H227" s="128">
        <f t="shared" si="22"/>
        <v>16062.091999999999</v>
      </c>
      <c r="I227" s="122">
        <f t="shared" si="23"/>
        <v>-0.15898021054528874</v>
      </c>
      <c r="J227" s="128">
        <f t="shared" si="24"/>
        <v>96.88796920892392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3.9149746192893402E-2</v>
      </c>
      <c r="F228" s="128">
        <f t="shared" si="20"/>
        <v>15.425000000000001</v>
      </c>
      <c r="G228" s="122">
        <f t="shared" si="21"/>
        <v>3.9780798848221485E-2</v>
      </c>
      <c r="H228" s="128">
        <f t="shared" si="22"/>
        <v>6023.5290000000005</v>
      </c>
      <c r="I228" s="122">
        <f t="shared" si="23"/>
        <v>-0.21235149880640367</v>
      </c>
      <c r="J228" s="128">
        <f t="shared" si="24"/>
        <v>98.413675256407544</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0.219733502538071</v>
      </c>
      <c r="F229" s="128">
        <f t="shared" si="20"/>
        <v>86.574999999999974</v>
      </c>
      <c r="G229" s="122">
        <f t="shared" si="21"/>
        <v>0.19068982551612093</v>
      </c>
      <c r="H229" s="128">
        <f t="shared" si="22"/>
        <v>28873.871999999999</v>
      </c>
      <c r="I229" s="122">
        <f t="shared" si="23"/>
        <v>0.10270285944236607</v>
      </c>
      <c r="J229" s="128">
        <f t="shared" si="24"/>
        <v>115.23084776198232</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0.35107106598984772</v>
      </c>
      <c r="F230" s="128">
        <f t="shared" si="20"/>
        <v>138.322</v>
      </c>
      <c r="G230" s="122">
        <f t="shared" si="21"/>
        <v>0.38833122878389625</v>
      </c>
      <c r="H230" s="128">
        <f t="shared" si="22"/>
        <v>58800.338000000003</v>
      </c>
      <c r="I230" s="122">
        <f t="shared" si="23"/>
        <v>-0.11455601009086731</v>
      </c>
      <c r="J230" s="128">
        <f t="shared" si="24"/>
        <v>90.405056294150484</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0.33517258883248724</v>
      </c>
      <c r="F231" s="128">
        <f t="shared" si="20"/>
        <v>132.05799999999996</v>
      </c>
      <c r="G231" s="122">
        <f t="shared" si="21"/>
        <v>0.34146339272741671</v>
      </c>
      <c r="H231" s="128">
        <f t="shared" si="22"/>
        <v>51703.703999999983</v>
      </c>
      <c r="I231" s="122">
        <f t="shared" si="23"/>
        <v>-7.3165484784965887E-2</v>
      </c>
      <c r="J231" s="128">
        <f t="shared" si="24"/>
        <v>98.157693026862376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9.4238578680203036E-2</v>
      </c>
      <c r="F232" s="128">
        <f t="shared" si="20"/>
        <v>37.129999999999995</v>
      </c>
      <c r="G232" s="122">
        <f t="shared" si="21"/>
        <v>7.9690340646422483E-2</v>
      </c>
      <c r="H232" s="128">
        <f t="shared" si="22"/>
        <v>12066.552</v>
      </c>
      <c r="I232" s="122">
        <f t="shared" si="23"/>
        <v>6.7053617444933808E-2</v>
      </c>
      <c r="J232" s="128">
        <f t="shared" si="24"/>
        <v>118.25596165830126</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0.13340355329949236</v>
      </c>
      <c r="F233" s="128">
        <f t="shared" si="20"/>
        <v>52.560999999999993</v>
      </c>
      <c r="G233" s="122">
        <f t="shared" si="21"/>
        <v>0.13070603230791583</v>
      </c>
      <c r="H233" s="128">
        <f t="shared" si="22"/>
        <v>19791.245999999999</v>
      </c>
      <c r="I233" s="122">
        <f t="shared" si="23"/>
        <v>0.13277506571477299</v>
      </c>
      <c r="J233" s="128">
        <f t="shared" si="24"/>
        <v>102.06380757180492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0.28951522842639593</v>
      </c>
      <c r="F234" s="128">
        <f t="shared" si="20"/>
        <v>114.069</v>
      </c>
      <c r="G234" s="122">
        <f t="shared" si="21"/>
        <v>0.2888651415287482</v>
      </c>
      <c r="H234" s="128">
        <f t="shared" si="22"/>
        <v>43739.381999999998</v>
      </c>
      <c r="I234" s="122">
        <f t="shared" si="23"/>
        <v>0.14405399975323444</v>
      </c>
      <c r="J234" s="128">
        <f t="shared" si="24"/>
        <v>100.22504857948844</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0.13446192893401018</v>
      </c>
      <c r="F235" s="128">
        <f t="shared" si="20"/>
        <v>52.978000000000009</v>
      </c>
      <c r="G235" s="122">
        <f t="shared" si="21"/>
        <v>0.13273674199896976</v>
      </c>
      <c r="H235" s="128">
        <f t="shared" si="22"/>
        <v>20098.732000000004</v>
      </c>
      <c r="I235" s="122">
        <f t="shared" si="23"/>
        <v>9.8226851504738449E-2</v>
      </c>
      <c r="J235" s="128">
        <f t="shared" si="24"/>
        <v>101.29970564973925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9.3162436548223357E-2</v>
      </c>
      <c r="F236" s="128">
        <f t="shared" si="20"/>
        <v>36.706000000000003</v>
      </c>
      <c r="G236" s="122">
        <f t="shared" si="21"/>
        <v>0.10259603217583116</v>
      </c>
      <c r="H236" s="128">
        <f t="shared" si="22"/>
        <v>15534.886000000002</v>
      </c>
      <c r="I236" s="122">
        <f t="shared" si="23"/>
        <v>-0.14634314597498727</v>
      </c>
      <c r="J236" s="128">
        <f t="shared" si="24"/>
        <v>90.805106759450197</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6.428426395939088E-2</v>
      </c>
      <c r="F237" s="128">
        <f t="shared" si="20"/>
        <v>25.328000000000007</v>
      </c>
      <c r="G237" s="122">
        <f t="shared" si="21"/>
        <v>6.7008083583193559E-2</v>
      </c>
      <c r="H237" s="128">
        <f t="shared" si="22"/>
        <v>10146.230000000001</v>
      </c>
      <c r="I237" s="122">
        <f t="shared" si="23"/>
        <v>-0.18748513892976174</v>
      </c>
      <c r="J237" s="128">
        <f t="shared" si="24"/>
        <v>95.93508801005936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0.1863959390862944</v>
      </c>
      <c r="F238" s="128">
        <f t="shared" si="20"/>
        <v>73.44</v>
      </c>
      <c r="G238" s="122">
        <f t="shared" si="21"/>
        <v>0.17782838235876844</v>
      </c>
      <c r="H238" s="128">
        <f t="shared" si="22"/>
        <v>26926.418000000001</v>
      </c>
      <c r="I238" s="122">
        <f t="shared" si="23"/>
        <v>-8.853409897975488E-2</v>
      </c>
      <c r="J238" s="128">
        <f t="shared" si="24"/>
        <v>104.81787924620545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9.888071065989848E-2</v>
      </c>
      <c r="F239" s="128">
        <f t="shared" si="20"/>
        <v>38.959000000000003</v>
      </c>
      <c r="G239" s="122">
        <f t="shared" si="21"/>
        <v>0.10042827140762658</v>
      </c>
      <c r="H239" s="128">
        <f t="shared" si="22"/>
        <v>15206.648000000003</v>
      </c>
      <c r="I239" s="122">
        <f t="shared" si="23"/>
        <v>-0.11859618049355795</v>
      </c>
      <c r="J239" s="128">
        <f t="shared" si="24"/>
        <v>98.459038748713752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4.3682741116751266E-2</v>
      </c>
      <c r="F240" s="128">
        <f t="shared" si="20"/>
        <v>17.210999999999999</v>
      </c>
      <c r="G240" s="122">
        <f t="shared" si="21"/>
        <v>5.6017732369995646E-2</v>
      </c>
      <c r="H240" s="128">
        <f t="shared" si="22"/>
        <v>8482.0930000000008</v>
      </c>
      <c r="I240" s="122">
        <f t="shared" si="23"/>
        <v>-4.6918467952901589E-2</v>
      </c>
      <c r="J240" s="128">
        <f t="shared" si="24"/>
        <v>77.980202462013125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0.23890355329949239</v>
      </c>
      <c r="F241" s="128">
        <f t="shared" si="20"/>
        <v>94.128</v>
      </c>
      <c r="G241" s="122">
        <f t="shared" si="21"/>
        <v>0.24757276545721116</v>
      </c>
      <c r="H241" s="128">
        <f t="shared" si="22"/>
        <v>37486.972999999998</v>
      </c>
      <c r="I241" s="122">
        <f t="shared" si="23"/>
        <v>0.10774665884672691</v>
      </c>
      <c r="J241" s="128">
        <f t="shared" si="24"/>
        <v>96.498317518201688</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0.29432487309644678</v>
      </c>
      <c r="F242" s="128">
        <f t="shared" si="20"/>
        <v>115.96400000000003</v>
      </c>
      <c r="G242" s="122">
        <f t="shared" si="21"/>
        <v>0.27278869090861058</v>
      </c>
      <c r="H242" s="128">
        <f t="shared" si="22"/>
        <v>41305.117999999995</v>
      </c>
      <c r="I242" s="122">
        <f t="shared" si="23"/>
        <v>0.45865339124383425</v>
      </c>
      <c r="J242" s="128">
        <f t="shared" si="24"/>
        <v>107.89482222158955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0.19307868020304564</v>
      </c>
      <c r="F243" s="128">
        <f t="shared" si="20"/>
        <v>76.072999999999979</v>
      </c>
      <c r="G243" s="122">
        <f t="shared" si="21"/>
        <v>0.20663275832463782</v>
      </c>
      <c r="H243" s="128">
        <f t="shared" si="22"/>
        <v>31287.919000000009</v>
      </c>
      <c r="I243" s="122">
        <f t="shared" si="23"/>
        <v>-0.20950386010318173</v>
      </c>
      <c r="J243" s="128">
        <f t="shared" si="24"/>
        <v>93.440498867900928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0.13881725888324875</v>
      </c>
      <c r="F244" s="128">
        <f t="shared" si="20"/>
        <v>54.694000000000003</v>
      </c>
      <c r="G244" s="122">
        <f t="shared" si="21"/>
        <v>0.12525027407573736</v>
      </c>
      <c r="H244" s="128">
        <f t="shared" si="22"/>
        <v>18965.145999999997</v>
      </c>
      <c r="I244" s="122">
        <f t="shared" si="23"/>
        <v>-8.4962958298245836E-2</v>
      </c>
      <c r="J244" s="128">
        <f t="shared" si="24"/>
        <v>110.83190029532997</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9.1159898477157345E-2</v>
      </c>
      <c r="F245" s="128">
        <f t="shared" si="20"/>
        <v>35.916999999999994</v>
      </c>
      <c r="G245" s="122">
        <f t="shared" si="21"/>
        <v>9.1525162133960322E-2</v>
      </c>
      <c r="H245" s="128">
        <f t="shared" si="22"/>
        <v>13858.557000000004</v>
      </c>
      <c r="I245" s="122">
        <f t="shared" si="23"/>
        <v>-0.15757647586994999</v>
      </c>
      <c r="J245" s="128">
        <f t="shared" si="24"/>
        <v>99.600914493581158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6.8703045685279199E-2</v>
      </c>
      <c r="F246" s="128">
        <f t="shared" si="20"/>
        <v>27.069000000000006</v>
      </c>
      <c r="G246" s="122">
        <f t="shared" si="21"/>
        <v>6.4017950309738614E-2</v>
      </c>
      <c r="H246" s="128">
        <f t="shared" si="22"/>
        <v>9693.4700000000012</v>
      </c>
      <c r="I246" s="122">
        <f t="shared" si="23"/>
        <v>0.20340711109955925</v>
      </c>
      <c r="J246" s="128">
        <f t="shared" si="24"/>
        <v>107.31840890386626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0.23551776649746192</v>
      </c>
      <c r="F247" s="128">
        <f t="shared" si="20"/>
        <v>92.793999999999997</v>
      </c>
      <c r="G247" s="122">
        <f t="shared" si="21"/>
        <v>0.21297238109075536</v>
      </c>
      <c r="H247" s="128">
        <f t="shared" si="22"/>
        <v>32247.851999999995</v>
      </c>
      <c r="I247" s="122">
        <f t="shared" si="23"/>
        <v>0.33790431172703922</v>
      </c>
      <c r="J247" s="128">
        <f t="shared" si="24"/>
        <v>110.58606063905493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0.12913197969543147</v>
      </c>
      <c r="F248" s="128">
        <f t="shared" si="20"/>
        <v>50.878</v>
      </c>
      <c r="G248" s="122">
        <f t="shared" si="21"/>
        <v>0.14996102180718276</v>
      </c>
      <c r="H248" s="128">
        <f t="shared" si="22"/>
        <v>22706.797999999999</v>
      </c>
      <c r="I248" s="122">
        <f t="shared" si="23"/>
        <v>-0.53786053585919791</v>
      </c>
      <c r="J248" s="128">
        <f t="shared" si="24"/>
        <v>86.110362639077692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5.8634517766497453E-2</v>
      </c>
      <c r="F249" s="128">
        <f t="shared" si="20"/>
        <v>23.101999999999997</v>
      </c>
      <c r="G249" s="122">
        <f t="shared" si="21"/>
        <v>5.4834946967995873E-2</v>
      </c>
      <c r="H249" s="128">
        <f t="shared" si="22"/>
        <v>8302.9979999999996</v>
      </c>
      <c r="I249" s="122">
        <f t="shared" si="23"/>
        <v>0.19704781442718072</v>
      </c>
      <c r="J249" s="128">
        <f t="shared" si="24"/>
        <v>106.92910453751179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9.8048223350253788E-2</v>
      </c>
      <c r="F250" s="128">
        <f t="shared" si="20"/>
        <v>38.630999999999993</v>
      </c>
      <c r="G250" s="122">
        <f t="shared" si="21"/>
        <v>0.15174656249587234</v>
      </c>
      <c r="H250" s="128">
        <f t="shared" si="22"/>
        <v>22977.161</v>
      </c>
      <c r="I250" s="122">
        <f t="shared" si="23"/>
        <v>-0.34888505943974069</v>
      </c>
      <c r="J250" s="128">
        <f t="shared" si="24"/>
        <v>64.613142952032803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7.5654822335025393E-2</v>
      </c>
      <c r="F251" s="128">
        <f t="shared" si="20"/>
        <v>29.808000000000003</v>
      </c>
      <c r="G251" s="122">
        <f t="shared" si="21"/>
        <v>7.4581251898717463E-2</v>
      </c>
      <c r="H251" s="128">
        <f t="shared" si="22"/>
        <v>11292.944000000001</v>
      </c>
      <c r="I251" s="122">
        <f t="shared" si="23"/>
        <v>9.8372663505437177E-2</v>
      </c>
      <c r="J251" s="128">
        <f t="shared" si="24"/>
        <v>101.43946422053341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9.2596446700507623E-2</v>
      </c>
      <c r="F252" s="128">
        <f t="shared" si="20"/>
        <v>36.483000000000004</v>
      </c>
      <c r="G252" s="122">
        <f t="shared" si="21"/>
        <v>8.4248556974732214E-2</v>
      </c>
      <c r="H252" s="128">
        <f t="shared" si="22"/>
        <v>12756.748000000001</v>
      </c>
      <c r="I252" s="122">
        <f t="shared" si="23"/>
        <v>1.4843340699773158E-2</v>
      </c>
      <c r="J252" s="128">
        <f t="shared" si="24"/>
        <v>109.90864416618922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0.13315736040609141</v>
      </c>
      <c r="F253" s="128">
        <f t="shared" si="20"/>
        <v>52.464000000000013</v>
      </c>
      <c r="G253" s="122">
        <f t="shared" si="21"/>
        <v>0.13227896947522752</v>
      </c>
      <c r="H253" s="128">
        <f t="shared" si="22"/>
        <v>20029.417000000001</v>
      </c>
      <c r="I253" s="122">
        <f t="shared" si="23"/>
        <v>-8.3399491319091509E-2</v>
      </c>
      <c r="J253" s="128">
        <f t="shared" si="24"/>
        <v>100.66404428031804</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7.793147208121827E-2</v>
      </c>
      <c r="F254" s="128">
        <f t="shared" si="20"/>
        <v>30.704999999999998</v>
      </c>
      <c r="G254" s="122">
        <f t="shared" si="21"/>
        <v>4.8391565071523861E-2</v>
      </c>
      <c r="H254" s="128">
        <f t="shared" si="22"/>
        <v>7327.3540000000003</v>
      </c>
      <c r="I254" s="122">
        <f t="shared" si="23"/>
        <v>0.70741964191503814</v>
      </c>
      <c r="J254" s="128">
        <f t="shared" si="24"/>
        <v>161.04350410248921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3.0434010152284263E-2</v>
      </c>
      <c r="F255" s="128">
        <f t="shared" si="20"/>
        <v>11.991</v>
      </c>
      <c r="G255" s="122">
        <f t="shared" si="21"/>
        <v>2.65688557503071E-2</v>
      </c>
      <c r="H255" s="128">
        <f t="shared" si="22"/>
        <v>4023.0030000000006</v>
      </c>
      <c r="I255" s="122">
        <f t="shared" si="23"/>
        <v>-9.1627743287928345E-2</v>
      </c>
      <c r="J255" s="128">
        <f t="shared" si="24"/>
        <v>114.54768861068654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0.25370050761421326</v>
      </c>
      <c r="F256" s="128">
        <f t="shared" si="20"/>
        <v>99.958000000000013</v>
      </c>
      <c r="G256" s="122">
        <f t="shared" si="21"/>
        <v>0.22709924183386387</v>
      </c>
      <c r="H256" s="128">
        <f t="shared" si="22"/>
        <v>34386.913</v>
      </c>
      <c r="I256" s="122">
        <f t="shared" si="23"/>
        <v>0.19107128498842949</v>
      </c>
      <c r="J256" s="128">
        <f t="shared" si="24"/>
        <v>111.71349827746661</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9.7020304568527921E-2</v>
      </c>
      <c r="F257" s="128">
        <f t="shared" si="20"/>
        <v>38.225999999999999</v>
      </c>
      <c r="G257" s="122">
        <f t="shared" si="21"/>
        <v>9.9086489056783175E-2</v>
      </c>
      <c r="H257" s="128">
        <f t="shared" si="22"/>
        <v>15003.477999999996</v>
      </c>
      <c r="I257" s="122">
        <f t="shared" si="23"/>
        <v>0.15377050381863192</v>
      </c>
      <c r="J257" s="128">
        <f t="shared" si="24"/>
        <v>97.914766677148904</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9.4695431472081218E-2</v>
      </c>
      <c r="F258" s="128">
        <f t="shared" si="20"/>
        <v>37.31</v>
      </c>
      <c r="G258" s="122">
        <f t="shared" si="21"/>
        <v>8.7828587090042126E-2</v>
      </c>
      <c r="H258" s="128">
        <f t="shared" si="22"/>
        <v>13298.828999999998</v>
      </c>
      <c r="I258" s="122">
        <f t="shared" si="23"/>
        <v>0.45860110765393058</v>
      </c>
      <c r="J258" s="128">
        <f t="shared" si="24"/>
        <v>107.81846163026532</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0.35894923857868022</v>
      </c>
      <c r="F259" s="128">
        <f t="shared" si="20"/>
        <v>141.42600000000002</v>
      </c>
      <c r="G259" s="122">
        <f t="shared" si="21"/>
        <v>0.36968509688412204</v>
      </c>
      <c r="H259" s="128">
        <f t="shared" si="22"/>
        <v>55976.977999999996</v>
      </c>
      <c r="I259" s="122">
        <f t="shared" si="23"/>
        <v>-0.15637441925460871</v>
      </c>
      <c r="J259" s="128">
        <f t="shared" si="24"/>
        <v>97.095945063534174</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0.19592639593908631</v>
      </c>
      <c r="F260" s="128">
        <f t="shared" si="20"/>
        <v>77.195000000000007</v>
      </c>
      <c r="G260" s="122">
        <f t="shared" si="21"/>
        <v>0.21633355347448791</v>
      </c>
      <c r="H260" s="128">
        <f t="shared" si="22"/>
        <v>32756.794000000009</v>
      </c>
      <c r="I260" s="122">
        <f t="shared" si="23"/>
        <v>-0.2227422215422272</v>
      </c>
      <c r="J260" s="128">
        <f t="shared" si="24"/>
        <v>90.566808889491952</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0.90205076142131968</v>
      </c>
      <c r="F261" s="128">
        <f t="shared" si="20"/>
        <v>355.40799999999996</v>
      </c>
      <c r="G261" s="122">
        <f t="shared" si="21"/>
        <v>0.9117802903221548</v>
      </c>
      <c r="H261" s="128">
        <f t="shared" si="22"/>
        <v>138059.94800000003</v>
      </c>
      <c r="I261" s="122">
        <f t="shared" si="23"/>
        <v>2.5815072747734806E-2</v>
      </c>
      <c r="J261" s="128">
        <f t="shared" si="24"/>
        <v>98.932908617996389</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0.86279695431472081</v>
      </c>
      <c r="F262" s="128">
        <f t="shared" si="20"/>
        <v>339.94200000000001</v>
      </c>
      <c r="G262" s="122">
        <f t="shared" si="21"/>
        <v>0.87416902217701997</v>
      </c>
      <c r="H262" s="128">
        <f t="shared" si="22"/>
        <v>132364.92500000002</v>
      </c>
      <c r="I262" s="122">
        <f t="shared" si="23"/>
        <v>1.6978103758677029E-2</v>
      </c>
      <c r="J262" s="128">
        <f t="shared" si="24"/>
        <v>98.699099650777114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0.9286548223350255</v>
      </c>
      <c r="F263" s="128">
        <f t="shared" si="20"/>
        <v>365.89000000000004</v>
      </c>
      <c r="G263" s="122">
        <f t="shared" si="21"/>
        <v>0.93684555336882025</v>
      </c>
      <c r="H263" s="128">
        <f t="shared" si="22"/>
        <v>141855.28000000003</v>
      </c>
      <c r="I263" s="122">
        <f t="shared" si="23"/>
        <v>1.8600486440214035E-2</v>
      </c>
      <c r="J263" s="128">
        <f t="shared" si="24"/>
        <v>99.125711703029225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0.90900000000000014</v>
      </c>
      <c r="F264" s="128">
        <f t="shared" si="20"/>
        <v>358.14600000000007</v>
      </c>
      <c r="G264" s="122">
        <f t="shared" si="21"/>
        <v>0.92392277668441003</v>
      </c>
      <c r="H264" s="128">
        <f t="shared" si="22"/>
        <v>139898.53899999999</v>
      </c>
      <c r="I264" s="122">
        <f t="shared" si="23"/>
        <v>-2.7183015062633226E-2</v>
      </c>
      <c r="J264" s="128">
        <f t="shared" si="24"/>
        <v>98.384845891778767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0.89582233502538089</v>
      </c>
      <c r="F265" s="128">
        <f t="shared" ref="F265:F328" si="26">SUMPRODUCT($K$2:$AI$2,$K265:$AI265)</f>
        <v>352.95400000000006</v>
      </c>
      <c r="G265" s="122">
        <f t="shared" ref="G265:G328" si="27">SUMPRODUCT($K$3:$AI$3,$K265:$AI265)/$J$3</f>
        <v>0.90253477789958925</v>
      </c>
      <c r="H265" s="128">
        <f t="shared" ref="H265:H328" si="28">SUMPRODUCT($K$3:$AI$3,$K265:$AI265)</f>
        <v>136660.011</v>
      </c>
      <c r="I265" s="122">
        <f t="shared" ref="I265:I328" si="29">CORREL($K$4:$AI$4,$K265:$AI265)</f>
        <v>6.0761925514243552E-2</v>
      </c>
      <c r="J265" s="128">
        <f t="shared" si="24"/>
        <v>99.25626767648447</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0.85646192893401007</v>
      </c>
      <c r="F266" s="128">
        <f t="shared" si="26"/>
        <v>337.44599999999997</v>
      </c>
      <c r="G266" s="122">
        <f t="shared" si="27"/>
        <v>0.86194383098442717</v>
      </c>
      <c r="H266" s="128">
        <f t="shared" si="28"/>
        <v>130513.81099999999</v>
      </c>
      <c r="I266" s="122">
        <f t="shared" si="29"/>
        <v>6.3673337473087566E-2</v>
      </c>
      <c r="J266" s="128">
        <f t="shared" ref="J266:J329" si="30">$E266/$G266*100</f>
        <v>99.364007043921148</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0.86603807106598973</v>
      </c>
      <c r="F267" s="128">
        <f t="shared" si="26"/>
        <v>341.21899999999994</v>
      </c>
      <c r="G267" s="122">
        <f t="shared" si="27"/>
        <v>0.86912814196462784</v>
      </c>
      <c r="H267" s="128">
        <f t="shared" si="28"/>
        <v>131601.64500000002</v>
      </c>
      <c r="I267" s="122">
        <f t="shared" si="29"/>
        <v>8.5849847351256461E-2</v>
      </c>
      <c r="J267" s="128">
        <f t="shared" si="30"/>
        <v>99.644463140768508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0.7850812182741117</v>
      </c>
      <c r="F268" s="128">
        <f t="shared" si="26"/>
        <v>309.322</v>
      </c>
      <c r="G268" s="122">
        <f t="shared" si="27"/>
        <v>0.78982208852316105</v>
      </c>
      <c r="H268" s="128">
        <f t="shared" si="28"/>
        <v>119593.281</v>
      </c>
      <c r="I268" s="122">
        <f t="shared" si="29"/>
        <v>7.5193403454571456E-2</v>
      </c>
      <c r="J268" s="128">
        <f t="shared" si="30"/>
        <v>99.399754664001108</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0.65180203045685281</v>
      </c>
      <c r="F269" s="128">
        <f t="shared" si="26"/>
        <v>256.81</v>
      </c>
      <c r="G269" s="122">
        <f t="shared" si="27"/>
        <v>0.66284301734272011</v>
      </c>
      <c r="H269" s="128">
        <f t="shared" si="28"/>
        <v>100366.364</v>
      </c>
      <c r="I269" s="122">
        <f t="shared" si="29"/>
        <v>9.3231907465468333E-2</v>
      </c>
      <c r="J269" s="128">
        <f t="shared" si="30"/>
        <v>98.334298378803226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0.5665786802030458</v>
      </c>
      <c r="F270" s="128">
        <f t="shared" si="26"/>
        <v>223.23200000000003</v>
      </c>
      <c r="G270" s="122">
        <f t="shared" si="27"/>
        <v>0.5773599902257327</v>
      </c>
      <c r="H270" s="128">
        <f t="shared" si="28"/>
        <v>87422.694999999992</v>
      </c>
      <c r="I270" s="122">
        <f t="shared" si="29"/>
        <v>9.5780377230092667E-2</v>
      </c>
      <c r="J270" s="128">
        <f t="shared" si="30"/>
        <v>98.132653767977303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0.39342131979695433</v>
      </c>
      <c r="F271" s="128">
        <f t="shared" si="26"/>
        <v>155.00800000000001</v>
      </c>
      <c r="G271" s="122">
        <f t="shared" si="27"/>
        <v>0.43638062845896786</v>
      </c>
      <c r="H271" s="128">
        <f t="shared" si="28"/>
        <v>66075.881999999998</v>
      </c>
      <c r="I271" s="122">
        <f t="shared" si="29"/>
        <v>-3.1702636428185632E-2</v>
      </c>
      <c r="J271" s="128">
        <f t="shared" si="30"/>
        <v>90.155541776975795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0.33475888324873093</v>
      </c>
      <c r="F272" s="128">
        <f t="shared" si="26"/>
        <v>131.89499999999998</v>
      </c>
      <c r="G272" s="122">
        <f t="shared" si="27"/>
        <v>0.36624524825318</v>
      </c>
      <c r="H272" s="128">
        <f t="shared" si="28"/>
        <v>55456.123000000007</v>
      </c>
      <c r="I272" s="122">
        <f t="shared" si="29"/>
        <v>-2.9965406452292166E-2</v>
      </c>
      <c r="J272" s="128">
        <f t="shared" si="30"/>
        <v>91.402928732966657</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0.15744923857868023</v>
      </c>
      <c r="F273" s="128">
        <f t="shared" si="26"/>
        <v>62.035000000000011</v>
      </c>
      <c r="G273" s="122">
        <f t="shared" si="27"/>
        <v>0.17860721974930327</v>
      </c>
      <c r="H273" s="128">
        <f t="shared" si="28"/>
        <v>27044.348000000002</v>
      </c>
      <c r="I273" s="122">
        <f t="shared" si="29"/>
        <v>-3.9231745277681987E-2</v>
      </c>
      <c r="J273" s="128">
        <f t="shared" si="30"/>
        <v>88.153904864360584</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0.1121522842639594</v>
      </c>
      <c r="F274" s="128">
        <f t="shared" si="26"/>
        <v>44.188000000000002</v>
      </c>
      <c r="G274" s="122">
        <f t="shared" si="27"/>
        <v>6.5682481607206536E-2</v>
      </c>
      <c r="H274" s="128">
        <f t="shared" si="28"/>
        <v>9945.5099999999984</v>
      </c>
      <c r="I274" s="122">
        <f t="shared" si="29"/>
        <v>0.12372746639678987</v>
      </c>
      <c r="J274" s="128">
        <f t="shared" si="30"/>
        <v>170.74915794846325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0.56144670050761425</v>
      </c>
      <c r="F275" s="128">
        <f t="shared" si="26"/>
        <v>221.21</v>
      </c>
      <c r="G275" s="122">
        <f t="shared" si="27"/>
        <v>0.66553061723176909</v>
      </c>
      <c r="H275" s="128">
        <f t="shared" si="28"/>
        <v>100773.31500000002</v>
      </c>
      <c r="I275" s="122">
        <f t="shared" si="29"/>
        <v>-0.19678265943852732</v>
      </c>
      <c r="J275" s="128">
        <f t="shared" si="30"/>
        <v>84.360762070258318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8.3175126903553318E-2</v>
      </c>
      <c r="F276" s="128">
        <f t="shared" si="26"/>
        <v>32.771000000000008</v>
      </c>
      <c r="G276" s="122">
        <f t="shared" si="27"/>
        <v>6.0048488290692009E-2</v>
      </c>
      <c r="H276" s="128">
        <f t="shared" si="28"/>
        <v>9092.4220000000023</v>
      </c>
      <c r="I276" s="122">
        <f t="shared" si="29"/>
        <v>8.9337854414789461E-2</v>
      </c>
      <c r="J276" s="128">
        <f t="shared" si="30"/>
        <v>138.51327364130518</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3.9766497461928937E-2</v>
      </c>
      <c r="F277" s="128">
        <f t="shared" si="26"/>
        <v>15.668000000000001</v>
      </c>
      <c r="G277" s="122">
        <f t="shared" si="27"/>
        <v>3.3939029705847383E-2</v>
      </c>
      <c r="H277" s="128">
        <f t="shared" si="28"/>
        <v>5138.9799999999996</v>
      </c>
      <c r="I277" s="122">
        <f t="shared" si="29"/>
        <v>0.13506802822265071</v>
      </c>
      <c r="J277" s="128">
        <f t="shared" si="30"/>
        <v>117.17040176631077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0.16267766497461933</v>
      </c>
      <c r="F278" s="128">
        <f t="shared" si="26"/>
        <v>64.095000000000013</v>
      </c>
      <c r="G278" s="122">
        <f t="shared" si="27"/>
        <v>0.12217639910710747</v>
      </c>
      <c r="H278" s="128">
        <f t="shared" si="28"/>
        <v>18499.705999999998</v>
      </c>
      <c r="I278" s="122">
        <f t="shared" si="29"/>
        <v>0.28617339055244706</v>
      </c>
      <c r="J278" s="128">
        <f t="shared" si="30"/>
        <v>133.14982776011095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1.0586294416243654E-2</v>
      </c>
      <c r="F279" s="128">
        <f t="shared" si="26"/>
        <v>4.1709999999999994</v>
      </c>
      <c r="G279" s="122">
        <f t="shared" si="27"/>
        <v>9.893434069925636E-3</v>
      </c>
      <c r="H279" s="128">
        <f t="shared" si="28"/>
        <v>1498.0439999999999</v>
      </c>
      <c r="I279" s="122">
        <f t="shared" si="29"/>
        <v>0.31123542828681522</v>
      </c>
      <c r="J279" s="128">
        <f t="shared" si="30"/>
        <v>107.00323407849046</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3.0502538071065986E-2</v>
      </c>
      <c r="F280" s="128">
        <f t="shared" si="26"/>
        <v>12.017999999999999</v>
      </c>
      <c r="G280" s="122">
        <f t="shared" si="27"/>
        <v>4.2596553910367332E-2</v>
      </c>
      <c r="H280" s="128">
        <f t="shared" si="28"/>
        <v>6449.8850000000002</v>
      </c>
      <c r="I280" s="122">
        <f t="shared" si="29"/>
        <v>-0.12918335699992908</v>
      </c>
      <c r="J280" s="128">
        <f t="shared" si="30"/>
        <v>71.607994710675754</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0.31329441624365478</v>
      </c>
      <c r="F281" s="128">
        <f t="shared" si="26"/>
        <v>123.43799999999999</v>
      </c>
      <c r="G281" s="122">
        <f t="shared" si="27"/>
        <v>0.1862280442219551</v>
      </c>
      <c r="H281" s="128">
        <f t="shared" si="28"/>
        <v>28198.277999999998</v>
      </c>
      <c r="I281" s="122">
        <f t="shared" si="29"/>
        <v>0.1695990416576815</v>
      </c>
      <c r="J281" s="128">
        <f t="shared" si="30"/>
        <v>168.2315988188418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0.4243451776649747</v>
      </c>
      <c r="F282" s="128">
        <f t="shared" si="26"/>
        <v>167.19200000000004</v>
      </c>
      <c r="G282" s="122">
        <f t="shared" si="27"/>
        <v>0.39956829439036307</v>
      </c>
      <c r="H282" s="128">
        <f t="shared" si="28"/>
        <v>60501.831999999995</v>
      </c>
      <c r="I282" s="122">
        <f t="shared" si="29"/>
        <v>0.18667136773774545</v>
      </c>
      <c r="J282" s="128">
        <f t="shared" si="30"/>
        <v>106.20091324123069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0.2144771573604061</v>
      </c>
      <c r="F283" s="128">
        <f t="shared" si="26"/>
        <v>84.504000000000005</v>
      </c>
      <c r="G283" s="122">
        <f t="shared" si="27"/>
        <v>0.32095333447806729</v>
      </c>
      <c r="H283" s="128">
        <f t="shared" si="28"/>
        <v>48598.111999999994</v>
      </c>
      <c r="I283" s="122">
        <f t="shared" si="29"/>
        <v>-0.22493078881153325</v>
      </c>
      <c r="J283" s="128">
        <f t="shared" si="30"/>
        <v>66.825028538553056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4.7705583756345184E-2</v>
      </c>
      <c r="F284" s="128">
        <f t="shared" si="26"/>
        <v>18.796000000000003</v>
      </c>
      <c r="G284" s="122">
        <f t="shared" si="27"/>
        <v>9.3191073716466996E-2</v>
      </c>
      <c r="H284" s="128">
        <f t="shared" si="28"/>
        <v>14110.805999999999</v>
      </c>
      <c r="I284" s="122">
        <f t="shared" si="29"/>
        <v>-0.23830338845552168</v>
      </c>
      <c r="J284" s="128">
        <f t="shared" si="30"/>
        <v>51.191151527547575</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0.10318020304568527</v>
      </c>
      <c r="F285" s="128">
        <f t="shared" si="26"/>
        <v>40.652999999999999</v>
      </c>
      <c r="G285" s="122">
        <f t="shared" si="27"/>
        <v>0.13409386598687076</v>
      </c>
      <c r="H285" s="128">
        <f t="shared" si="28"/>
        <v>20304.224999999999</v>
      </c>
      <c r="I285" s="122">
        <f t="shared" si="29"/>
        <v>-0.18702289961042917</v>
      </c>
      <c r="J285" s="128">
        <f t="shared" si="30"/>
        <v>76.946251259388504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1.5941624365482236E-2</v>
      </c>
      <c r="F286" s="128">
        <f t="shared" si="26"/>
        <v>6.2810000000000006</v>
      </c>
      <c r="G286" s="122">
        <f t="shared" si="27"/>
        <v>1.5797249996697883E-2</v>
      </c>
      <c r="H286" s="128">
        <f t="shared" si="28"/>
        <v>2391.9879999999998</v>
      </c>
      <c r="I286" s="122">
        <f t="shared" si="29"/>
        <v>0.16599537801459754</v>
      </c>
      <c r="J286" s="128">
        <f t="shared" si="30"/>
        <v>100.91392089645052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0.98405837563451792</v>
      </c>
      <c r="F287" s="128">
        <f t="shared" si="26"/>
        <v>387.71900000000005</v>
      </c>
      <c r="G287" s="122">
        <f t="shared" si="27"/>
        <v>0.98420275000330204</v>
      </c>
      <c r="H287" s="128">
        <f t="shared" si="28"/>
        <v>149026.01199999999</v>
      </c>
      <c r="I287" s="122">
        <f t="shared" si="29"/>
        <v>-0.1659953780146014</v>
      </c>
      <c r="J287" s="128">
        <f t="shared" si="30"/>
        <v>99.985330830585099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0.20222588832487307</v>
      </c>
      <c r="F288" s="128">
        <f t="shared" si="26"/>
        <v>79.676999999999992</v>
      </c>
      <c r="G288" s="122">
        <f t="shared" si="27"/>
        <v>0.17997316039044234</v>
      </c>
      <c r="H288" s="128">
        <f t="shared" si="28"/>
        <v>27251.175999999999</v>
      </c>
      <c r="I288" s="122">
        <f t="shared" si="29"/>
        <v>0.23633940253995542</v>
      </c>
      <c r="J288" s="128">
        <f t="shared" si="30"/>
        <v>112.36447028332147</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0.50153045685279185</v>
      </c>
      <c r="F289" s="128">
        <f t="shared" si="26"/>
        <v>197.60300000000001</v>
      </c>
      <c r="G289" s="122">
        <f t="shared" si="27"/>
        <v>0.50230542603917616</v>
      </c>
      <c r="H289" s="128">
        <f t="shared" si="28"/>
        <v>76058.082999999984</v>
      </c>
      <c r="I289" s="122">
        <f t="shared" si="29"/>
        <v>4.8036932995459906E-2</v>
      </c>
      <c r="J289" s="128">
        <f t="shared" si="30"/>
        <v>99.845717536341354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5.9751269035532996E-2</v>
      </c>
      <c r="F290" s="128">
        <f t="shared" si="26"/>
        <v>23.542000000000002</v>
      </c>
      <c r="G290" s="122">
        <f t="shared" si="27"/>
        <v>7.03623083120897E-2</v>
      </c>
      <c r="H290" s="128">
        <f t="shared" si="28"/>
        <v>10654.119999999999</v>
      </c>
      <c r="I290" s="122">
        <f t="shared" si="29"/>
        <v>-0.26545353237522235</v>
      </c>
      <c r="J290" s="128">
        <f t="shared" si="30"/>
        <v>84.919426989956349</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9.5873096446700529E-2</v>
      </c>
      <c r="F291" s="128">
        <f t="shared" si="26"/>
        <v>37.774000000000008</v>
      </c>
      <c r="G291" s="122">
        <f t="shared" si="27"/>
        <v>7.804568809520665E-2</v>
      </c>
      <c r="H291" s="128">
        <f t="shared" si="28"/>
        <v>11817.522000000001</v>
      </c>
      <c r="I291" s="122">
        <f t="shared" si="29"/>
        <v>0.1993285332572004</v>
      </c>
      <c r="J291" s="128">
        <f t="shared" si="30"/>
        <v>122.84227199040967</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0.14059390862944163</v>
      </c>
      <c r="F292" s="128">
        <f t="shared" si="26"/>
        <v>55.394000000000005</v>
      </c>
      <c r="G292" s="122">
        <f t="shared" si="27"/>
        <v>0.16926907633174393</v>
      </c>
      <c r="H292" s="128">
        <f t="shared" si="28"/>
        <v>25630.385000000002</v>
      </c>
      <c r="I292" s="122">
        <f t="shared" si="29"/>
        <v>-0.47868363776821449</v>
      </c>
      <c r="J292" s="128">
        <f t="shared" si="30"/>
        <v>83.059417394053156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0.3589289340101523</v>
      </c>
      <c r="F293" s="128">
        <f t="shared" si="26"/>
        <v>141.41800000000001</v>
      </c>
      <c r="G293" s="122">
        <f t="shared" si="27"/>
        <v>0.37348543766262932</v>
      </c>
      <c r="H293" s="128">
        <f t="shared" si="28"/>
        <v>56552.418000000005</v>
      </c>
      <c r="I293" s="122">
        <f t="shared" si="29"/>
        <v>-4.097100517376822E-2</v>
      </c>
      <c r="J293" s="128">
        <f t="shared" si="30"/>
        <v>96.102524440156103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0.64107106598984753</v>
      </c>
      <c r="F294" s="128">
        <f t="shared" si="26"/>
        <v>252.58199999999994</v>
      </c>
      <c r="G294" s="122">
        <f t="shared" si="27"/>
        <v>0.62651456233737068</v>
      </c>
      <c r="H294" s="128">
        <f t="shared" si="28"/>
        <v>94865.581999999995</v>
      </c>
      <c r="I294" s="122">
        <f t="shared" si="29"/>
        <v>4.0971005173768234E-2</v>
      </c>
      <c r="J294" s="128">
        <f t="shared" si="30"/>
        <v>102.32341026490592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0.1821649746192894</v>
      </c>
      <c r="F295" s="128">
        <f t="shared" si="26"/>
        <v>71.773000000000025</v>
      </c>
      <c r="G295" s="122">
        <f t="shared" si="27"/>
        <v>0.16826898387245903</v>
      </c>
      <c r="H295" s="128">
        <f t="shared" si="28"/>
        <v>25478.953000000001</v>
      </c>
      <c r="I295" s="122">
        <f t="shared" si="29"/>
        <v>-4.9429870615465922E-2</v>
      </c>
      <c r="J295" s="128">
        <f t="shared" si="30"/>
        <v>108.25820090371674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0.31989086294416241</v>
      </c>
      <c r="F296" s="128">
        <f t="shared" si="26"/>
        <v>126.03699999999999</v>
      </c>
      <c r="G296" s="122">
        <f t="shared" si="27"/>
        <v>0.31505410189013194</v>
      </c>
      <c r="H296" s="128">
        <f t="shared" si="28"/>
        <v>47704.862000000001</v>
      </c>
      <c r="I296" s="122">
        <f t="shared" si="29"/>
        <v>-7.9428231236734523E-2</v>
      </c>
      <c r="J296" s="128">
        <f t="shared" si="30"/>
        <v>101.53521602322041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0.21492893401015226</v>
      </c>
      <c r="F297" s="128">
        <f t="shared" si="26"/>
        <v>84.681999999999988</v>
      </c>
      <c r="G297" s="122">
        <f t="shared" si="27"/>
        <v>0.2116378633980108</v>
      </c>
      <c r="H297" s="128">
        <f t="shared" si="28"/>
        <v>32045.781999999999</v>
      </c>
      <c r="I297" s="122">
        <f t="shared" si="29"/>
        <v>0.11511588107010008</v>
      </c>
      <c r="J297" s="128">
        <f t="shared" si="30"/>
        <v>101.55504811818676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0.13231979695431473</v>
      </c>
      <c r="F298" s="128">
        <f t="shared" si="26"/>
        <v>52.134000000000007</v>
      </c>
      <c r="G298" s="122">
        <f t="shared" si="27"/>
        <v>0.13969867519053217</v>
      </c>
      <c r="H298" s="128">
        <f t="shared" si="28"/>
        <v>21152.894</v>
      </c>
      <c r="I298" s="122">
        <f t="shared" si="29"/>
        <v>2.2315020261838198E-2</v>
      </c>
      <c r="J298" s="128">
        <f t="shared" si="30"/>
        <v>94.718004142735396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6.3604060913705587E-2</v>
      </c>
      <c r="F299" s="128">
        <f t="shared" si="26"/>
        <v>25.060000000000002</v>
      </c>
      <c r="G299" s="122">
        <f t="shared" si="27"/>
        <v>7.3082163283097121E-2</v>
      </c>
      <c r="H299" s="128">
        <f t="shared" si="28"/>
        <v>11065.955</v>
      </c>
      <c r="I299" s="122">
        <f t="shared" si="29"/>
        <v>8.7491760612709742E-4</v>
      </c>
      <c r="J299" s="128">
        <f t="shared" si="30"/>
        <v>87.030895168392362</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8.6954314720812179E-2</v>
      </c>
      <c r="F300" s="128">
        <f t="shared" si="26"/>
        <v>34.26</v>
      </c>
      <c r="G300" s="122">
        <f t="shared" si="27"/>
        <v>9.2183650556736968E-2</v>
      </c>
      <c r="H300" s="128">
        <f t="shared" si="28"/>
        <v>13958.263999999999</v>
      </c>
      <c r="I300" s="122">
        <f t="shared" si="29"/>
        <v>5.614609761464355E-2</v>
      </c>
      <c r="J300" s="128">
        <f t="shared" si="30"/>
        <v>94.327263235570996</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395.88423491802041</v>
      </c>
      <c r="F301" s="128">
        <f t="shared" si="26"/>
        <v>155978.38855770003</v>
      </c>
      <c r="G301" s="122">
        <f t="shared" si="27"/>
        <v>423.01439850581374</v>
      </c>
      <c r="H301" s="128">
        <f t="shared" si="28"/>
        <v>64051994.192953303</v>
      </c>
      <c r="I301" s="122">
        <f t="shared" si="29"/>
        <v>4.8505081008465442E-2</v>
      </c>
      <c r="J301" s="128">
        <f t="shared" si="30"/>
        <v>93.586468053186024</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2.1060913705583752E-2</v>
      </c>
      <c r="F302" s="128">
        <f t="shared" si="26"/>
        <v>8.2979999999999983</v>
      </c>
      <c r="G302" s="122">
        <f t="shared" si="27"/>
        <v>1.9827068116076027E-2</v>
      </c>
      <c r="H302" s="128">
        <f t="shared" si="28"/>
        <v>3002.1749999999997</v>
      </c>
      <c r="I302" s="122">
        <f t="shared" si="29"/>
        <v>-0.12022513387815635</v>
      </c>
      <c r="J302" s="128">
        <f t="shared" si="30"/>
        <v>106.22303601462542</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8.3477157360406073E-3</v>
      </c>
      <c r="F303" s="128">
        <f t="shared" si="26"/>
        <v>3.2889999999999993</v>
      </c>
      <c r="G303" s="122">
        <f t="shared" si="27"/>
        <v>7.286537928119511E-3</v>
      </c>
      <c r="H303" s="128">
        <f t="shared" si="28"/>
        <v>1103.3130000000001</v>
      </c>
      <c r="I303" s="122">
        <f t="shared" si="29"/>
        <v>-0.13665224315622954</v>
      </c>
      <c r="J303" s="128">
        <f t="shared" si="30"/>
        <v>114.56353920599109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0.14558883248730964</v>
      </c>
      <c r="F304" s="128">
        <f t="shared" si="26"/>
        <v>57.361999999999995</v>
      </c>
      <c r="G304" s="122">
        <f t="shared" si="27"/>
        <v>0.14124916456431863</v>
      </c>
      <c r="H304" s="128">
        <f t="shared" si="28"/>
        <v>21387.665999999997</v>
      </c>
      <c r="I304" s="122">
        <f t="shared" si="29"/>
        <v>-7.4665003135327757E-4</v>
      </c>
      <c r="J304" s="128">
        <f t="shared" si="30"/>
        <v>103.07234944459789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2.7984771573604062E-2</v>
      </c>
      <c r="F305" s="128">
        <f t="shared" si="26"/>
        <v>11.026</v>
      </c>
      <c r="G305" s="122">
        <f t="shared" si="27"/>
        <v>2.2734701290467445E-2</v>
      </c>
      <c r="H305" s="128">
        <f t="shared" si="28"/>
        <v>3442.4429999999998</v>
      </c>
      <c r="I305" s="122">
        <f t="shared" si="29"/>
        <v>1.1233689395946626E-2</v>
      </c>
      <c r="J305" s="128">
        <f t="shared" si="30"/>
        <v>123.09276122021427</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0.10538578680203044</v>
      </c>
      <c r="F306" s="128">
        <f t="shared" si="26"/>
        <v>41.521999999999991</v>
      </c>
      <c r="G306" s="122">
        <f t="shared" si="27"/>
        <v>0.11282889088483533</v>
      </c>
      <c r="H306" s="128">
        <f t="shared" si="28"/>
        <v>17084.324999999997</v>
      </c>
      <c r="I306" s="122">
        <f t="shared" si="29"/>
        <v>1.3417235068966386E-2</v>
      </c>
      <c r="J306" s="128">
        <f t="shared" si="30"/>
        <v>93.403193078976471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0.52346446700507621</v>
      </c>
      <c r="F307" s="128">
        <f t="shared" si="26"/>
        <v>206.24500000000003</v>
      </c>
      <c r="G307" s="122">
        <f t="shared" si="27"/>
        <v>0.5323408181325866</v>
      </c>
      <c r="H307" s="128">
        <f t="shared" si="28"/>
        <v>80605.982000000004</v>
      </c>
      <c r="I307" s="122">
        <f t="shared" si="29"/>
        <v>0.13601530553054939</v>
      </c>
      <c r="J307" s="128">
        <f t="shared" si="30"/>
        <v>98.332581153808945</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0.30225888324873101</v>
      </c>
      <c r="F308" s="128">
        <f t="shared" si="26"/>
        <v>119.09000000000002</v>
      </c>
      <c r="G308" s="122">
        <f t="shared" si="27"/>
        <v>0.29055058843730608</v>
      </c>
      <c r="H308" s="128">
        <f t="shared" si="28"/>
        <v>43994.589000000014</v>
      </c>
      <c r="I308" s="122">
        <f t="shared" si="29"/>
        <v>-0.13053137290712966</v>
      </c>
      <c r="J308" s="128">
        <f t="shared" si="30"/>
        <v>104.02969234183854</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6.8890862944162426E-2</v>
      </c>
      <c r="F309" s="128">
        <f t="shared" si="26"/>
        <v>27.142999999999997</v>
      </c>
      <c r="G309" s="122">
        <f t="shared" si="27"/>
        <v>6.4571002126563568E-2</v>
      </c>
      <c r="H309" s="128">
        <f t="shared" si="28"/>
        <v>9777.2120000000032</v>
      </c>
      <c r="I309" s="122">
        <f t="shared" si="29"/>
        <v>0.5112137328502071</v>
      </c>
      <c r="J309" s="128">
        <f t="shared" si="30"/>
        <v>106.6900941217106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0.13242893401015229</v>
      </c>
      <c r="F310" s="128">
        <f t="shared" si="26"/>
        <v>52.177</v>
      </c>
      <c r="G310" s="122">
        <f t="shared" si="27"/>
        <v>0.13023285870900422</v>
      </c>
      <c r="H310" s="128">
        <f t="shared" si="28"/>
        <v>19719.599000000002</v>
      </c>
      <c r="I310" s="122">
        <f t="shared" si="29"/>
        <v>0.23951666612010261</v>
      </c>
      <c r="J310" s="128">
        <f t="shared" si="30"/>
        <v>101.68626821442585</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0.64010659898477151</v>
      </c>
      <c r="F311" s="128">
        <f t="shared" si="26"/>
        <v>252.20199999999997</v>
      </c>
      <c r="G311" s="122">
        <f t="shared" si="27"/>
        <v>0.60259301404060273</v>
      </c>
      <c r="H311" s="128">
        <f t="shared" si="28"/>
        <v>91243.428999999989</v>
      </c>
      <c r="I311" s="122">
        <f t="shared" si="29"/>
        <v>0.35853792849695171</v>
      </c>
      <c r="J311" s="128">
        <f t="shared" si="30"/>
        <v>106.22536008053373</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0.49046192893401014</v>
      </c>
      <c r="F312" s="128">
        <f t="shared" si="26"/>
        <v>193.24199999999999</v>
      </c>
      <c r="G312" s="122">
        <f t="shared" si="27"/>
        <v>0.53481678532274901</v>
      </c>
      <c r="H312" s="128">
        <f t="shared" si="28"/>
        <v>80980.888000000006</v>
      </c>
      <c r="I312" s="122">
        <f t="shared" si="29"/>
        <v>2.0509953123335686E-2</v>
      </c>
      <c r="J312" s="128">
        <f t="shared" si="30"/>
        <v>91.70653247878677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0.19164974619289338</v>
      </c>
      <c r="F313" s="128">
        <f t="shared" si="26"/>
        <v>75.509999999999991</v>
      </c>
      <c r="G313" s="122">
        <f t="shared" si="27"/>
        <v>0.21990808886658123</v>
      </c>
      <c r="H313" s="128">
        <f t="shared" si="28"/>
        <v>33298.042999999998</v>
      </c>
      <c r="I313" s="122">
        <f t="shared" si="29"/>
        <v>-9.2844248786436382E-3</v>
      </c>
      <c r="J313" s="128">
        <f t="shared" si="30"/>
        <v>87.149930309824924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0.1112918781725888</v>
      </c>
      <c r="F314" s="128">
        <f t="shared" si="26"/>
        <v>43.84899999999999</v>
      </c>
      <c r="G314" s="122">
        <f t="shared" si="27"/>
        <v>0.13974903247962595</v>
      </c>
      <c r="H314" s="128">
        <f t="shared" si="28"/>
        <v>21160.519</v>
      </c>
      <c r="I314" s="122">
        <f t="shared" si="29"/>
        <v>-7.1673075482164769E-2</v>
      </c>
      <c r="J314" s="128">
        <f t="shared" si="30"/>
        <v>79.636957907965538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0.18182487309644674</v>
      </c>
      <c r="F315" s="128">
        <f t="shared" si="26"/>
        <v>71.63900000000001</v>
      </c>
      <c r="G315" s="122">
        <f t="shared" si="27"/>
        <v>0.20961002654902325</v>
      </c>
      <c r="H315" s="128">
        <f t="shared" si="28"/>
        <v>31738.731000000003</v>
      </c>
      <c r="I315" s="122">
        <f t="shared" si="29"/>
        <v>-1.0141895955629827E-2</v>
      </c>
      <c r="J315" s="128">
        <f t="shared" si="30"/>
        <v>86.744358602484041</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9.0279187817258869E-2</v>
      </c>
      <c r="F316" s="128">
        <f t="shared" si="26"/>
        <v>35.569999999999993</v>
      </c>
      <c r="G316" s="122">
        <f t="shared" si="27"/>
        <v>8.1599605066768804E-2</v>
      </c>
      <c r="H316" s="128">
        <f t="shared" si="28"/>
        <v>12355.648999999999</v>
      </c>
      <c r="I316" s="122">
        <f t="shared" si="29"/>
        <v>0.31110827968220645</v>
      </c>
      <c r="J316" s="128">
        <f t="shared" si="30"/>
        <v>110.63679504746133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0.32289340101522834</v>
      </c>
      <c r="F317" s="128">
        <f t="shared" si="26"/>
        <v>127.21999999999997</v>
      </c>
      <c r="G317" s="122">
        <f t="shared" si="27"/>
        <v>0.38650303794793217</v>
      </c>
      <c r="H317" s="128">
        <f t="shared" si="28"/>
        <v>58523.516999999993</v>
      </c>
      <c r="I317" s="122">
        <f t="shared" si="29"/>
        <v>-5.1861021376512814E-2</v>
      </c>
      <c r="J317" s="128">
        <f t="shared" si="30"/>
        <v>83.542267281926769</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0.90235279187817274</v>
      </c>
      <c r="F318" s="128">
        <f t="shared" si="26"/>
        <v>355.52700000000004</v>
      </c>
      <c r="G318" s="122">
        <f t="shared" si="27"/>
        <v>0.90224438970267729</v>
      </c>
      <c r="H318" s="128">
        <f t="shared" si="28"/>
        <v>136616.041</v>
      </c>
      <c r="I318" s="122">
        <f t="shared" si="29"/>
        <v>3.643310936569414E-2</v>
      </c>
      <c r="J318" s="128">
        <f t="shared" si="30"/>
        <v>100.01201472425127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0.55354822335025411</v>
      </c>
      <c r="F319" s="128">
        <f t="shared" si="26"/>
        <v>218.0980000000001</v>
      </c>
      <c r="G319" s="122">
        <f t="shared" si="27"/>
        <v>0.58034568545351284</v>
      </c>
      <c r="H319" s="128">
        <f t="shared" si="28"/>
        <v>87874.78300000001</v>
      </c>
      <c r="I319" s="122">
        <f t="shared" si="29"/>
        <v>8.5474875314563145E-2</v>
      </c>
      <c r="J319" s="128">
        <f t="shared" si="30"/>
        <v>95.382499986655759</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0.81084263959390834</v>
      </c>
      <c r="F320" s="128">
        <f t="shared" si="26"/>
        <v>319.47199999999987</v>
      </c>
      <c r="G320" s="122">
        <f t="shared" si="27"/>
        <v>0.85516336234793755</v>
      </c>
      <c r="H320" s="128">
        <f t="shared" si="28"/>
        <v>129487.126</v>
      </c>
      <c r="I320" s="122">
        <f t="shared" si="29"/>
        <v>-7.8585836841628592E-2</v>
      </c>
      <c r="J320" s="128">
        <f t="shared" si="30"/>
        <v>94.81727998351775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0.61341116751269043</v>
      </c>
      <c r="F321" s="128">
        <f t="shared" si="26"/>
        <v>241.68400000000003</v>
      </c>
      <c r="G321" s="122">
        <f t="shared" si="27"/>
        <v>0.61991716308497002</v>
      </c>
      <c r="H321" s="128">
        <f t="shared" si="28"/>
        <v>93866.616999999998</v>
      </c>
      <c r="I321" s="122">
        <f t="shared" si="29"/>
        <v>0.15057943285633599</v>
      </c>
      <c r="J321" s="128">
        <f t="shared" si="30"/>
        <v>98.950505654674402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0.42977157360406093</v>
      </c>
      <c r="F322" s="128">
        <f t="shared" si="26"/>
        <v>169.33</v>
      </c>
      <c r="G322" s="122">
        <f t="shared" si="27"/>
        <v>0.43310079382900313</v>
      </c>
      <c r="H322" s="128">
        <f t="shared" si="28"/>
        <v>65579.255999999994</v>
      </c>
      <c r="I322" s="122">
        <f t="shared" si="29"/>
        <v>0.181287333258487</v>
      </c>
      <c r="J322" s="128">
        <f t="shared" si="30"/>
        <v>99.231305905604813</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0.26162182741116752</v>
      </c>
      <c r="F323" s="128">
        <f t="shared" si="26"/>
        <v>103.07899999999999</v>
      </c>
      <c r="G323" s="122">
        <f t="shared" si="27"/>
        <v>0.27632477644665759</v>
      </c>
      <c r="H323" s="128">
        <f t="shared" si="28"/>
        <v>41840.544999999998</v>
      </c>
      <c r="I323" s="122">
        <f t="shared" si="29"/>
        <v>5.3920114975878022E-2</v>
      </c>
      <c r="J323" s="128">
        <f t="shared" si="30"/>
        <v>94.679105788283024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8.983248730964466E-2</v>
      </c>
      <c r="F324" s="128">
        <f t="shared" si="26"/>
        <v>35.393999999999998</v>
      </c>
      <c r="G324" s="122">
        <f t="shared" si="27"/>
        <v>0.10629117410083344</v>
      </c>
      <c r="H324" s="128">
        <f t="shared" si="28"/>
        <v>16094.396999999997</v>
      </c>
      <c r="I324" s="122">
        <f t="shared" si="29"/>
        <v>-1.370351486274422E-2</v>
      </c>
      <c r="J324" s="128">
        <f t="shared" si="30"/>
        <v>84.515471834401595</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1.1126903553299494E-2</v>
      </c>
      <c r="F325" s="128">
        <f t="shared" si="26"/>
        <v>4.3840000000000003</v>
      </c>
      <c r="G325" s="122">
        <f t="shared" si="27"/>
        <v>1.4119972526383917E-2</v>
      </c>
      <c r="H325" s="128">
        <f t="shared" si="28"/>
        <v>2138.018</v>
      </c>
      <c r="I325" s="122">
        <f t="shared" si="29"/>
        <v>-9.5687582201741034E-2</v>
      </c>
      <c r="J325" s="128">
        <f t="shared" si="30"/>
        <v>78.802586425067645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7.4368020304568544E-2</v>
      </c>
      <c r="F326" s="128">
        <f t="shared" si="26"/>
        <v>29.301000000000005</v>
      </c>
      <c r="G326" s="122">
        <f t="shared" si="27"/>
        <v>9.8409356879631218E-2</v>
      </c>
      <c r="H326" s="128">
        <f t="shared" si="28"/>
        <v>14900.948</v>
      </c>
      <c r="I326" s="122">
        <f t="shared" si="29"/>
        <v>-7.7700490957843371E-2</v>
      </c>
      <c r="J326" s="128">
        <f t="shared" si="30"/>
        <v>75.57007043093607</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2.1761421319796952E-2</v>
      </c>
      <c r="F327" s="128">
        <f t="shared" si="26"/>
        <v>8.5739999999999998</v>
      </c>
      <c r="G327" s="122">
        <f t="shared" si="27"/>
        <v>2.6878422644599716E-2</v>
      </c>
      <c r="H327" s="128">
        <f t="shared" si="28"/>
        <v>4069.877</v>
      </c>
      <c r="I327" s="122">
        <f t="shared" si="29"/>
        <v>-0.12188164073879723</v>
      </c>
      <c r="J327" s="128">
        <f t="shared" si="30"/>
        <v>80.962419586661099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0.1362969543147208</v>
      </c>
      <c r="F328" s="128">
        <f t="shared" si="26"/>
        <v>53.700999999999993</v>
      </c>
      <c r="G328" s="122">
        <f t="shared" si="27"/>
        <v>0.19371003447410481</v>
      </c>
      <c r="H328" s="128">
        <f t="shared" si="28"/>
        <v>29331.186000000002</v>
      </c>
      <c r="I328" s="122">
        <f t="shared" si="29"/>
        <v>-0.16170260472892944</v>
      </c>
      <c r="J328" s="128">
        <f t="shared" si="30"/>
        <v>70.361328820547499</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0.18406598984771572</v>
      </c>
      <c r="F329" s="128">
        <f t="shared" ref="F329:F392" si="32">SUMPRODUCT($K$2:$AI$2,$K329:$AI329)</f>
        <v>72.521999999999991</v>
      </c>
      <c r="G329" s="122">
        <f t="shared" ref="G329:G392" si="33">SUMPRODUCT($K$3:$AI$3,$K329:$AI329)/$J$3</f>
        <v>0.21265735249441944</v>
      </c>
      <c r="H329" s="128">
        <f t="shared" ref="H329:H392" si="34">SUMPRODUCT($K$3:$AI$3,$K329:$AI329)</f>
        <v>32200.151000000005</v>
      </c>
      <c r="I329" s="122">
        <f t="shared" ref="I329:I392" si="35">CORREL($K$4:$AI$4,$K329:$AI329)</f>
        <v>-5.3126204809675961E-3</v>
      </c>
      <c r="J329" s="128">
        <f t="shared" si="30"/>
        <v>86.555196746628354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4.6776649746192896E-2</v>
      </c>
      <c r="F330" s="128">
        <f t="shared" si="32"/>
        <v>18.43</v>
      </c>
      <c r="G330" s="122">
        <f t="shared" si="33"/>
        <v>6.5865795347977124E-2</v>
      </c>
      <c r="H330" s="128">
        <f t="shared" si="34"/>
        <v>9973.2669999999998</v>
      </c>
      <c r="I330" s="122">
        <f t="shared" si="35"/>
        <v>-0.12167085743836274</v>
      </c>
      <c r="J330" s="128">
        <f t="shared" ref="J330:J393" si="36">$E330/$G330*100</f>
        <v>71.018120253564206</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0.1354467005076142</v>
      </c>
      <c r="F331" s="128">
        <f t="shared" si="32"/>
        <v>53.366</v>
      </c>
      <c r="G331" s="122">
        <f t="shared" si="33"/>
        <v>0.1316044393665218</v>
      </c>
      <c r="H331" s="128">
        <f t="shared" si="34"/>
        <v>19927.280999999999</v>
      </c>
      <c r="I331" s="122">
        <f t="shared" si="35"/>
        <v>0.14077281980232781</v>
      </c>
      <c r="J331" s="128">
        <f t="shared" si="36"/>
        <v>102.91955283544168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0.11520304568527918</v>
      </c>
      <c r="F332" s="128">
        <f t="shared" si="32"/>
        <v>45.39</v>
      </c>
      <c r="G332" s="122">
        <f t="shared" si="33"/>
        <v>0.10570558321996062</v>
      </c>
      <c r="H332" s="128">
        <f t="shared" si="34"/>
        <v>16005.727999999997</v>
      </c>
      <c r="I332" s="122">
        <f t="shared" si="35"/>
        <v>0.61586419524696123</v>
      </c>
      <c r="J332" s="128">
        <f t="shared" si="36"/>
        <v>108.98482575471485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0.12962690355329948</v>
      </c>
      <c r="F333" s="128">
        <f t="shared" si="32"/>
        <v>51.072999999999993</v>
      </c>
      <c r="G333" s="122">
        <f t="shared" si="33"/>
        <v>0.12775848974362358</v>
      </c>
      <c r="H333" s="128">
        <f t="shared" si="34"/>
        <v>19344.934999999998</v>
      </c>
      <c r="I333" s="122">
        <f t="shared" si="35"/>
        <v>0.26817348520540712</v>
      </c>
      <c r="J333" s="128">
        <f t="shared" si="36"/>
        <v>101.46245765226662</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0.17338071065989846</v>
      </c>
      <c r="F334" s="128">
        <f t="shared" si="32"/>
        <v>68.311999999999998</v>
      </c>
      <c r="G334" s="122">
        <f t="shared" si="33"/>
        <v>0.21515459192434191</v>
      </c>
      <c r="H334" s="128">
        <f t="shared" si="34"/>
        <v>32578.278000000006</v>
      </c>
      <c r="I334" s="122">
        <f t="shared" si="35"/>
        <v>-7.4579936604650954E-2</v>
      </c>
      <c r="J334" s="128">
        <f t="shared" si="36"/>
        <v>80.584248334735491</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0.11747208121827413</v>
      </c>
      <c r="F335" s="128">
        <f t="shared" si="32"/>
        <v>46.284000000000006</v>
      </c>
      <c r="G335" s="122">
        <f t="shared" si="33"/>
        <v>0.1233877081984969</v>
      </c>
      <c r="H335" s="128">
        <f t="shared" si="34"/>
        <v>18683.120000000003</v>
      </c>
      <c r="I335" s="122">
        <f t="shared" si="35"/>
        <v>4.3025954725099735E-2</v>
      </c>
      <c r="J335" s="128">
        <f t="shared" si="36"/>
        <v>95.205659407575553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6.6489847715736045E-2</v>
      </c>
      <c r="F336" s="128">
        <f t="shared" si="32"/>
        <v>26.197000000000003</v>
      </c>
      <c r="G336" s="122">
        <f t="shared" si="33"/>
        <v>6.6695108903829112E-2</v>
      </c>
      <c r="H336" s="128">
        <f t="shared" si="34"/>
        <v>10098.839999999997</v>
      </c>
      <c r="I336" s="122">
        <f t="shared" si="35"/>
        <v>0.15144111729017642</v>
      </c>
      <c r="J336" s="128">
        <f t="shared" si="36"/>
        <v>99.69223951880933</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2.535279187817259E-2</v>
      </c>
      <c r="F337" s="128">
        <f t="shared" si="32"/>
        <v>9.9890000000000008</v>
      </c>
      <c r="G337" s="122">
        <f t="shared" si="33"/>
        <v>2.5043396425788213E-2</v>
      </c>
      <c r="H337" s="128">
        <f t="shared" si="34"/>
        <v>3792.0209999999997</v>
      </c>
      <c r="I337" s="122">
        <f t="shared" si="35"/>
        <v>7.8475210958654673E-2</v>
      </c>
      <c r="J337" s="128">
        <f t="shared" si="36"/>
        <v>101.23543726707045</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9.9416243654822326E-3</v>
      </c>
      <c r="F338" s="128">
        <f t="shared" si="32"/>
        <v>3.9169999999999994</v>
      </c>
      <c r="G338" s="122">
        <f t="shared" si="33"/>
        <v>1.1837965103224185E-2</v>
      </c>
      <c r="H338" s="128">
        <f t="shared" si="34"/>
        <v>1792.4809999999998</v>
      </c>
      <c r="I338" s="122">
        <f t="shared" si="35"/>
        <v>-7.4062681176304102E-2</v>
      </c>
      <c r="J338" s="128">
        <f t="shared" si="36"/>
        <v>83.980855483131421</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4.706852791878173E-2</v>
      </c>
      <c r="F339" s="128">
        <f t="shared" si="32"/>
        <v>18.545000000000002</v>
      </c>
      <c r="G339" s="122">
        <f t="shared" si="33"/>
        <v>4.2896524851734938E-2</v>
      </c>
      <c r="H339" s="128">
        <f t="shared" si="34"/>
        <v>6495.3060000000005</v>
      </c>
      <c r="I339" s="122">
        <f t="shared" si="35"/>
        <v>0.13438060800777277</v>
      </c>
      <c r="J339" s="128">
        <f t="shared" si="36"/>
        <v>109.72573671519234</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4.7659898477157354E-2</v>
      </c>
      <c r="F340" s="128">
        <f t="shared" si="32"/>
        <v>18.777999999999999</v>
      </c>
      <c r="G340" s="122">
        <f t="shared" si="33"/>
        <v>4.2690142519383426E-2</v>
      </c>
      <c r="H340" s="128">
        <f t="shared" si="34"/>
        <v>6464.0559999999996</v>
      </c>
      <c r="I340" s="122">
        <f t="shared" si="35"/>
        <v>0.2199705535705721</v>
      </c>
      <c r="J340" s="128">
        <f t="shared" si="36"/>
        <v>111.64146021652988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0.31822842639593912</v>
      </c>
      <c r="F341" s="128">
        <f t="shared" si="32"/>
        <v>125.38200000000001</v>
      </c>
      <c r="G341" s="122">
        <f t="shared" si="33"/>
        <v>0.34063172806403469</v>
      </c>
      <c r="H341" s="128">
        <f t="shared" si="34"/>
        <v>51577.775000000001</v>
      </c>
      <c r="I341" s="122">
        <f t="shared" si="35"/>
        <v>-0.17135428527774055</v>
      </c>
      <c r="J341" s="128">
        <f t="shared" si="36"/>
        <v>93.423013823338266</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0.2223730964467005</v>
      </c>
      <c r="F342" s="128">
        <f t="shared" si="32"/>
        <v>87.614999999999995</v>
      </c>
      <c r="G342" s="122">
        <f t="shared" si="33"/>
        <v>0.23923552681979693</v>
      </c>
      <c r="H342" s="128">
        <f t="shared" si="34"/>
        <v>36224.56500000001</v>
      </c>
      <c r="I342" s="122">
        <f t="shared" si="35"/>
        <v>-0.30090544874449454</v>
      </c>
      <c r="J342" s="128">
        <f t="shared" si="36"/>
        <v>92.951535836983794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0.36918020304568538</v>
      </c>
      <c r="F343" s="128">
        <f t="shared" si="32"/>
        <v>145.45700000000005</v>
      </c>
      <c r="G343" s="122">
        <f t="shared" si="33"/>
        <v>0.33859306687447993</v>
      </c>
      <c r="H343" s="128">
        <f t="shared" si="34"/>
        <v>51269.084999999999</v>
      </c>
      <c r="I343" s="122">
        <f t="shared" si="35"/>
        <v>0.37299541999023306</v>
      </c>
      <c r="J343" s="128">
        <f t="shared" si="36"/>
        <v>109.03359789778106</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6.0906091370558364E-2</v>
      </c>
      <c r="F344" s="128">
        <f t="shared" si="32"/>
        <v>23.996999999999996</v>
      </c>
      <c r="G344" s="122">
        <f t="shared" si="33"/>
        <v>6.1435833256283927E-2</v>
      </c>
      <c r="H344" s="128">
        <f t="shared" si="34"/>
        <v>9302.491</v>
      </c>
      <c r="I344" s="122">
        <f t="shared" si="35"/>
        <v>5.4161231823417359E-2</v>
      </c>
      <c r="J344" s="128">
        <f t="shared" si="36"/>
        <v>99.137731422123451</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0.1982664974619289</v>
      </c>
      <c r="F345" s="128">
        <f t="shared" si="32"/>
        <v>78.11699999999999</v>
      </c>
      <c r="G345" s="122">
        <f t="shared" si="33"/>
        <v>0.1851485820708238</v>
      </c>
      <c r="H345" s="128">
        <f t="shared" si="34"/>
        <v>28034.827999999998</v>
      </c>
      <c r="I345" s="122">
        <f t="shared" si="35"/>
        <v>0.2578401607988528</v>
      </c>
      <c r="J345" s="128">
        <f t="shared" si="36"/>
        <v>107.08507472451892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6.4832487309644651E-2</v>
      </c>
      <c r="F346" s="128">
        <f t="shared" si="32"/>
        <v>25.543999999999993</v>
      </c>
      <c r="G346" s="122">
        <f t="shared" si="33"/>
        <v>5.4750861852619896E-2</v>
      </c>
      <c r="H346" s="128">
        <f t="shared" si="34"/>
        <v>8290.2659999999996</v>
      </c>
      <c r="I346" s="122">
        <f t="shared" si="35"/>
        <v>0.12232278985978789</v>
      </c>
      <c r="J346" s="128">
        <f t="shared" si="36"/>
        <v>118.41363791525839</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5.9908629441624381E-2</v>
      </c>
      <c r="F347" s="128">
        <f t="shared" si="32"/>
        <v>23.604000000000006</v>
      </c>
      <c r="G347" s="122">
        <f t="shared" si="33"/>
        <v>4.6355578596996391E-2</v>
      </c>
      <c r="H347" s="128">
        <f t="shared" si="34"/>
        <v>7019.0689999999995</v>
      </c>
      <c r="I347" s="122">
        <f t="shared" si="35"/>
        <v>0.31204820016373869</v>
      </c>
      <c r="J347" s="128">
        <f t="shared" si="36"/>
        <v>129.23715171900832</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0.39912182741116747</v>
      </c>
      <c r="F348" s="128">
        <f t="shared" si="32"/>
        <v>157.25399999999999</v>
      </c>
      <c r="G348" s="122">
        <f t="shared" si="33"/>
        <v>0.38727181048488285</v>
      </c>
      <c r="H348" s="128">
        <f t="shared" si="34"/>
        <v>58639.922999999995</v>
      </c>
      <c r="I348" s="122">
        <f t="shared" si="35"/>
        <v>5.2608054615826835E-2</v>
      </c>
      <c r="J348" s="128">
        <f t="shared" si="36"/>
        <v>103.05987076917576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0.37187055837563449</v>
      </c>
      <c r="F349" s="128">
        <f t="shared" si="32"/>
        <v>146.517</v>
      </c>
      <c r="G349" s="122">
        <f t="shared" si="33"/>
        <v>0.38745178908716271</v>
      </c>
      <c r="H349" s="128">
        <f t="shared" si="34"/>
        <v>58667.175000000003</v>
      </c>
      <c r="I349" s="122">
        <f t="shared" si="35"/>
        <v>6.5802598817247893E-3</v>
      </c>
      <c r="J349" s="128">
        <f t="shared" si="36"/>
        <v>95.978536904362315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0.12248477157360405</v>
      </c>
      <c r="F350" s="128">
        <f t="shared" si="32"/>
        <v>48.258999999999993</v>
      </c>
      <c r="G350" s="122">
        <f t="shared" si="33"/>
        <v>0.11810364685836557</v>
      </c>
      <c r="H350" s="128">
        <f t="shared" si="34"/>
        <v>17883.017999999996</v>
      </c>
      <c r="I350" s="122">
        <f t="shared" si="35"/>
        <v>1.0686505472086192E-2</v>
      </c>
      <c r="J350" s="128">
        <f t="shared" si="36"/>
        <v>103.70955921496015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5.1459390862944161E-2</v>
      </c>
      <c r="F351" s="128">
        <f t="shared" si="32"/>
        <v>20.274999999999999</v>
      </c>
      <c r="G351" s="122">
        <f t="shared" si="33"/>
        <v>5.0733730467976065E-2</v>
      </c>
      <c r="H351" s="128">
        <f t="shared" si="34"/>
        <v>7682</v>
      </c>
      <c r="I351" s="122">
        <f t="shared" si="35"/>
        <v>-0.22963781009969042</v>
      </c>
      <c r="J351" s="128">
        <f t="shared" si="36"/>
        <v>101.43033123776723</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5.5015228426395932E-2</v>
      </c>
      <c r="F352" s="128">
        <f t="shared" si="32"/>
        <v>21.675999999999998</v>
      </c>
      <c r="G352" s="122">
        <f t="shared" si="33"/>
        <v>5.6445891505633408E-2</v>
      </c>
      <c r="H352" s="128">
        <f t="shared" si="34"/>
        <v>8546.9239999999991</v>
      </c>
      <c r="I352" s="122">
        <f t="shared" si="35"/>
        <v>-4.2023318051773499E-2</v>
      </c>
      <c r="J352" s="128">
        <f t="shared" si="36"/>
        <v>97.46542566504651</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0.15398984771573604</v>
      </c>
      <c r="F353" s="128">
        <f t="shared" si="32"/>
        <v>60.672000000000004</v>
      </c>
      <c r="G353" s="122">
        <f t="shared" si="33"/>
        <v>0.14323974692572877</v>
      </c>
      <c r="H353" s="128">
        <f t="shared" si="34"/>
        <v>21689.075999999997</v>
      </c>
      <c r="I353" s="122">
        <f t="shared" si="35"/>
        <v>2.8507844292715964E-2</v>
      </c>
      <c r="J353" s="128">
        <f t="shared" si="36"/>
        <v>107.50497052719683</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0.39565228426395932</v>
      </c>
      <c r="F354" s="128">
        <f t="shared" si="32"/>
        <v>155.88699999999997</v>
      </c>
      <c r="G354" s="122">
        <f t="shared" si="33"/>
        <v>0.38495620071589909</v>
      </c>
      <c r="H354" s="128">
        <f t="shared" si="34"/>
        <v>58289.29800000001</v>
      </c>
      <c r="I354" s="122">
        <f t="shared" si="35"/>
        <v>0.34830561437412011</v>
      </c>
      <c r="J354" s="128">
        <f t="shared" si="36"/>
        <v>102.7785196155222</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0.18886548223350252</v>
      </c>
      <c r="F355" s="128">
        <f t="shared" si="32"/>
        <v>74.412999999999997</v>
      </c>
      <c r="G355" s="122">
        <f t="shared" si="33"/>
        <v>0.21040800961576558</v>
      </c>
      <c r="H355" s="128">
        <f t="shared" si="34"/>
        <v>31859.559999999994</v>
      </c>
      <c r="I355" s="122">
        <f t="shared" si="35"/>
        <v>-0.42293977435276303</v>
      </c>
      <c r="J355" s="128">
        <f t="shared" si="36"/>
        <v>89.761545949889111</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8.6324873096446708E-2</v>
      </c>
      <c r="F356" s="128">
        <f t="shared" si="32"/>
        <v>34.012</v>
      </c>
      <c r="G356" s="122">
        <f t="shared" si="33"/>
        <v>8.4025571596507684E-2</v>
      </c>
      <c r="H356" s="128">
        <f t="shared" si="34"/>
        <v>12722.984</v>
      </c>
      <c r="I356" s="122">
        <f t="shared" si="35"/>
        <v>-0.14270781570769206</v>
      </c>
      <c r="J356" s="128">
        <f t="shared" si="36"/>
        <v>102.73643065587261</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0.17452284263959392</v>
      </c>
      <c r="F357" s="128">
        <f t="shared" si="32"/>
        <v>68.762</v>
      </c>
      <c r="G357" s="122">
        <f t="shared" si="33"/>
        <v>0.17714439498606505</v>
      </c>
      <c r="H357" s="128">
        <f t="shared" si="34"/>
        <v>26822.85</v>
      </c>
      <c r="I357" s="122">
        <f t="shared" si="35"/>
        <v>4.4147010189314051E-2</v>
      </c>
      <c r="J357" s="128">
        <f t="shared" si="36"/>
        <v>98.520104264841493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0.59944162436548232</v>
      </c>
      <c r="F358" s="128">
        <f t="shared" si="32"/>
        <v>236.18000000000004</v>
      </c>
      <c r="G358" s="122">
        <f t="shared" si="33"/>
        <v>0.61109903049835557</v>
      </c>
      <c r="H358" s="128">
        <f t="shared" si="34"/>
        <v>92531.393000000011</v>
      </c>
      <c r="I358" s="122">
        <f t="shared" si="35"/>
        <v>-0.10049674866429978</v>
      </c>
      <c r="J358" s="128">
        <f t="shared" si="36"/>
        <v>98.092386740760077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9.8687817258883231E-2</v>
      </c>
      <c r="F359" s="128">
        <f t="shared" si="32"/>
        <v>38.882999999999996</v>
      </c>
      <c r="G359" s="122">
        <f t="shared" si="33"/>
        <v>0.10246448903036626</v>
      </c>
      <c r="H359" s="128">
        <f t="shared" si="34"/>
        <v>15514.967999999999</v>
      </c>
      <c r="I359" s="122">
        <f t="shared" si="35"/>
        <v>-1.7959535534082277E-2</v>
      </c>
      <c r="J359" s="128">
        <f t="shared" si="36"/>
        <v>96.314165222291038</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0.19443401015228426</v>
      </c>
      <c r="F360" s="128">
        <f t="shared" si="32"/>
        <v>76.606999999999999</v>
      </c>
      <c r="G360" s="122">
        <f t="shared" si="33"/>
        <v>0.18741485820708237</v>
      </c>
      <c r="H360" s="128">
        <f t="shared" si="34"/>
        <v>28377.982999999997</v>
      </c>
      <c r="I360" s="122">
        <f t="shared" si="35"/>
        <v>0.15543820067281516</v>
      </c>
      <c r="J360" s="128">
        <f t="shared" si="36"/>
        <v>103.74524838230603</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6.3895939086294415E-2</v>
      </c>
      <c r="F361" s="128">
        <f t="shared" si="32"/>
        <v>25.175000000000001</v>
      </c>
      <c r="G361" s="122">
        <f t="shared" si="33"/>
        <v>5.9695201363114028E-2</v>
      </c>
      <c r="H361" s="128">
        <f t="shared" si="34"/>
        <v>9038.9279999999999</v>
      </c>
      <c r="I361" s="122">
        <f t="shared" si="35"/>
        <v>-3.2985129023911187E-2</v>
      </c>
      <c r="J361" s="128">
        <f t="shared" si="36"/>
        <v>107.03697722305708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9.979695431472084E-3</v>
      </c>
      <c r="F362" s="128">
        <f t="shared" si="32"/>
        <v>3.9320000000000013</v>
      </c>
      <c r="G362" s="122">
        <f t="shared" si="33"/>
        <v>9.5477155952396649E-3</v>
      </c>
      <c r="H362" s="128">
        <f t="shared" si="34"/>
        <v>1445.6959999999997</v>
      </c>
      <c r="I362" s="122">
        <f t="shared" si="35"/>
        <v>-4.2357783888292755E-2</v>
      </c>
      <c r="J362" s="128">
        <f t="shared" si="36"/>
        <v>104.52443133567779</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3.3568527918781725E-2</v>
      </c>
      <c r="F363" s="128">
        <f t="shared" si="32"/>
        <v>13.226000000000001</v>
      </c>
      <c r="G363" s="122">
        <f t="shared" si="33"/>
        <v>2.9892271724629833E-2</v>
      </c>
      <c r="H363" s="128">
        <f t="shared" si="34"/>
        <v>4526.2280000000001</v>
      </c>
      <c r="I363" s="122">
        <f t="shared" si="35"/>
        <v>0.36219388046427692</v>
      </c>
      <c r="J363" s="128">
        <f t="shared" si="36"/>
        <v>112.29834998162028</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0.57635532994923855</v>
      </c>
      <c r="F364" s="128">
        <f t="shared" si="32"/>
        <v>227.084</v>
      </c>
      <c r="G364" s="122">
        <f t="shared" si="33"/>
        <v>0.57424652947469912</v>
      </c>
      <c r="H364" s="128">
        <f t="shared" si="34"/>
        <v>86951.260999999984</v>
      </c>
      <c r="I364" s="122">
        <f t="shared" si="35"/>
        <v>-9.1666997623598728E-2</v>
      </c>
      <c r="J364" s="128">
        <f t="shared" si="36"/>
        <v>100.36722911960278</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0.60346192893401018</v>
      </c>
      <c r="F365" s="128">
        <f t="shared" si="32"/>
        <v>237.76400000000001</v>
      </c>
      <c r="G365" s="122">
        <f t="shared" si="33"/>
        <v>0.58811882999379184</v>
      </c>
      <c r="H365" s="128">
        <f t="shared" si="34"/>
        <v>89051.776999999973</v>
      </c>
      <c r="I365" s="122">
        <f t="shared" si="35"/>
        <v>0.23468684991459321</v>
      </c>
      <c r="J365" s="128">
        <f t="shared" si="36"/>
        <v>102.60884334214913</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0.41913451776649741</v>
      </c>
      <c r="F366" s="128">
        <f t="shared" si="32"/>
        <v>165.13899999999998</v>
      </c>
      <c r="G366" s="122">
        <f t="shared" si="33"/>
        <v>0.37499342878653796</v>
      </c>
      <c r="H366" s="128">
        <f t="shared" si="34"/>
        <v>56780.755000000005</v>
      </c>
      <c r="I366" s="122">
        <f t="shared" si="35"/>
        <v>0.42771536329624993</v>
      </c>
      <c r="J366" s="128">
        <f t="shared" si="36"/>
        <v>111.77116333019434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0.3965634517766497</v>
      </c>
      <c r="F367" s="128">
        <f t="shared" si="32"/>
        <v>156.24599999999998</v>
      </c>
      <c r="G367" s="122">
        <f t="shared" si="33"/>
        <v>0.40283647254619659</v>
      </c>
      <c r="H367" s="128">
        <f t="shared" si="34"/>
        <v>60996.692999999992</v>
      </c>
      <c r="I367" s="122">
        <f t="shared" si="35"/>
        <v>0.13973912114913875</v>
      </c>
      <c r="J367" s="128">
        <f t="shared" si="36"/>
        <v>98.442787285397173</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7.9109137055837553E-2</v>
      </c>
      <c r="F368" s="128">
        <f t="shared" si="32"/>
        <v>31.168999999999997</v>
      </c>
      <c r="G368" s="122">
        <f t="shared" si="33"/>
        <v>6.9362480022190226E-2</v>
      </c>
      <c r="H368" s="128">
        <f t="shared" si="34"/>
        <v>10502.727999999999</v>
      </c>
      <c r="I368" s="122">
        <f t="shared" si="35"/>
        <v>0.30299670334848172</v>
      </c>
      <c r="J368" s="128">
        <f t="shared" si="36"/>
        <v>114.05177126096011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0.22540355329949247</v>
      </c>
      <c r="F369" s="128">
        <f t="shared" si="32"/>
        <v>88.809000000000026</v>
      </c>
      <c r="G369" s="122">
        <f t="shared" si="33"/>
        <v>0.2545115045767346</v>
      </c>
      <c r="H369" s="128">
        <f t="shared" si="34"/>
        <v>38537.623</v>
      </c>
      <c r="I369" s="122">
        <f t="shared" si="35"/>
        <v>-0.31866382352693662</v>
      </c>
      <c r="J369" s="128">
        <f t="shared" si="36"/>
        <v>88.563208046076298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0.17211928934010157</v>
      </c>
      <c r="F370" s="128">
        <f t="shared" si="32"/>
        <v>67.815000000000012</v>
      </c>
      <c r="G370" s="122">
        <f t="shared" si="33"/>
        <v>0.18030343156031645</v>
      </c>
      <c r="H370" s="128">
        <f t="shared" si="34"/>
        <v>27301.184999999998</v>
      </c>
      <c r="I370" s="122">
        <f t="shared" si="35"/>
        <v>-0.16673002370097961</v>
      </c>
      <c r="J370" s="128">
        <f t="shared" si="36"/>
        <v>95.460906013052195</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0.35548477157360409</v>
      </c>
      <c r="F371" s="128">
        <f t="shared" si="32"/>
        <v>140.06100000000001</v>
      </c>
      <c r="G371" s="122">
        <f t="shared" si="33"/>
        <v>0.34789057443632848</v>
      </c>
      <c r="H371" s="128">
        <f t="shared" si="34"/>
        <v>52676.89499999999</v>
      </c>
      <c r="I371" s="122">
        <f t="shared" si="35"/>
        <v>0.23585173752918098</v>
      </c>
      <c r="J371" s="128">
        <f t="shared" si="36"/>
        <v>102.18292695902444</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0.21769543147208123</v>
      </c>
      <c r="F372" s="128">
        <f t="shared" si="32"/>
        <v>85.772000000000006</v>
      </c>
      <c r="G372" s="122">
        <f t="shared" si="33"/>
        <v>0.19199862631919587</v>
      </c>
      <c r="H372" s="128">
        <f t="shared" si="34"/>
        <v>29072.047999999999</v>
      </c>
      <c r="I372" s="122">
        <f t="shared" si="35"/>
        <v>0.43957541860732008</v>
      </c>
      <c r="J372" s="128">
        <f t="shared" si="36"/>
        <v>113.3838484397095</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0.20352030456852788</v>
      </c>
      <c r="F373" s="128">
        <f t="shared" si="32"/>
        <v>80.186999999999983</v>
      </c>
      <c r="G373" s="122">
        <f t="shared" si="33"/>
        <v>0.21305822953677897</v>
      </c>
      <c r="H373" s="128">
        <f t="shared" si="34"/>
        <v>32260.850999999999</v>
      </c>
      <c r="I373" s="122">
        <f t="shared" si="35"/>
        <v>0.12105882412295446</v>
      </c>
      <c r="J373" s="128">
        <f t="shared" si="36"/>
        <v>95.523324778870077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8.5106598984771589E-2</v>
      </c>
      <c r="F374" s="128">
        <f t="shared" si="32"/>
        <v>33.532000000000004</v>
      </c>
      <c r="G374" s="122">
        <f t="shared" si="33"/>
        <v>8.0801212537479017E-2</v>
      </c>
      <c r="H374" s="128">
        <f t="shared" si="34"/>
        <v>12234.757999999998</v>
      </c>
      <c r="I374" s="122">
        <f t="shared" si="35"/>
        <v>0.15513265741035065</v>
      </c>
      <c r="J374" s="128">
        <f t="shared" si="36"/>
        <v>105.32836861240857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9.2956852791878194E-2</v>
      </c>
      <c r="F375" s="128">
        <f t="shared" si="32"/>
        <v>36.625000000000007</v>
      </c>
      <c r="G375" s="122">
        <f t="shared" si="33"/>
        <v>0.10754310583946426</v>
      </c>
      <c r="H375" s="128">
        <f t="shared" si="34"/>
        <v>16283.962</v>
      </c>
      <c r="I375" s="122">
        <f t="shared" si="35"/>
        <v>-0.20201144535850055</v>
      </c>
      <c r="J375" s="128">
        <f t="shared" si="36"/>
        <v>86.436831135080112</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3.5058375634517761E-2</v>
      </c>
      <c r="F376" s="128">
        <f t="shared" si="32"/>
        <v>13.812999999999999</v>
      </c>
      <c r="G376" s="122">
        <f t="shared" si="33"/>
        <v>3.3295143245849243E-2</v>
      </c>
      <c r="H376" s="128">
        <f t="shared" si="34"/>
        <v>5041.4840000000004</v>
      </c>
      <c r="I376" s="122">
        <f t="shared" si="35"/>
        <v>-8.350899332101637E-2</v>
      </c>
      <c r="J376" s="128">
        <f t="shared" si="36"/>
        <v>105.29576453733482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0.39097715736040611</v>
      </c>
      <c r="F377" s="128">
        <f t="shared" si="32"/>
        <v>154.04500000000002</v>
      </c>
      <c r="G377" s="122">
        <f t="shared" si="33"/>
        <v>0.3723251925134396</v>
      </c>
      <c r="H377" s="128">
        <f t="shared" si="34"/>
        <v>56376.735999999997</v>
      </c>
      <c r="I377" s="122">
        <f t="shared" si="35"/>
        <v>0.30766667117030139</v>
      </c>
      <c r="J377" s="128">
        <f t="shared" si="36"/>
        <v>105.00958979462376</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0.27452538071065991</v>
      </c>
      <c r="F378" s="128">
        <f t="shared" si="32"/>
        <v>108.163</v>
      </c>
      <c r="G378" s="122">
        <f t="shared" si="33"/>
        <v>0.24506102312802966</v>
      </c>
      <c r="H378" s="128">
        <f t="shared" si="34"/>
        <v>37106.649999999994</v>
      </c>
      <c r="I378" s="122">
        <f t="shared" si="35"/>
        <v>0.47221186765158302</v>
      </c>
      <c r="J378" s="128">
        <f t="shared" si="36"/>
        <v>112.02327371629266</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0.15391370558375633</v>
      </c>
      <c r="F379" s="128">
        <f t="shared" si="32"/>
        <v>60.641999999999996</v>
      </c>
      <c r="G379" s="122">
        <f t="shared" si="33"/>
        <v>0.16056623386915692</v>
      </c>
      <c r="H379" s="128">
        <f t="shared" si="34"/>
        <v>24312.618000000002</v>
      </c>
      <c r="I379" s="122">
        <f t="shared" si="35"/>
        <v>9.5380561638631831E-2</v>
      </c>
      <c r="J379" s="128">
        <f t="shared" si="36"/>
        <v>95.856832333240362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1.4949238578680203E-2</v>
      </c>
      <c r="F380" s="128">
        <f t="shared" si="32"/>
        <v>5.89</v>
      </c>
      <c r="G380" s="122">
        <f t="shared" si="33"/>
        <v>1.200507205219987E-2</v>
      </c>
      <c r="H380" s="128">
        <f t="shared" si="34"/>
        <v>1817.7839999999999</v>
      </c>
      <c r="I380" s="122">
        <f t="shared" si="35"/>
        <v>0.37234339181445231</v>
      </c>
      <c r="J380" s="128">
        <f t="shared" si="36"/>
        <v>124.52435531980693</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4.6581979695431475</v>
      </c>
      <c r="F381" s="128">
        <f t="shared" si="32"/>
        <v>1835.33</v>
      </c>
      <c r="G381" s="122">
        <f t="shared" si="33"/>
        <v>4.8935454371342901</v>
      </c>
      <c r="H381" s="128">
        <f t="shared" si="34"/>
        <v>740970.8629999999</v>
      </c>
      <c r="I381" s="122">
        <f t="shared" si="35"/>
        <v>4.3947571761947926E-2</v>
      </c>
      <c r="J381" s="128">
        <f t="shared" si="36"/>
        <v>95.190655310866703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0.55400253807106581</v>
      </c>
      <c r="F382" s="128">
        <f t="shared" si="32"/>
        <v>218.27699999999993</v>
      </c>
      <c r="G382" s="122">
        <f t="shared" si="33"/>
        <v>0.60593096593535778</v>
      </c>
      <c r="H382" s="128">
        <f t="shared" si="34"/>
        <v>91748.85500000001</v>
      </c>
      <c r="I382" s="122">
        <f t="shared" si="35"/>
        <v>-9.9362207168842809E-2</v>
      </c>
      <c r="J382" s="128">
        <f t="shared" si="36"/>
        <v>91.429976221114302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7.2789340101522854E-2</v>
      </c>
      <c r="F383" s="128">
        <f t="shared" si="32"/>
        <v>28.679000000000002</v>
      </c>
      <c r="G383" s="122">
        <f t="shared" si="33"/>
        <v>8.8273501168949539E-2</v>
      </c>
      <c r="H383" s="128">
        <f t="shared" si="34"/>
        <v>13366.197000000002</v>
      </c>
      <c r="I383" s="122">
        <f t="shared" si="35"/>
        <v>-9.2760070352406132E-2</v>
      </c>
      <c r="J383" s="128">
        <f t="shared" si="36"/>
        <v>82.458879661076267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3.7451776649746193E-2</v>
      </c>
      <c r="F384" s="128">
        <f t="shared" si="32"/>
        <v>14.756</v>
      </c>
      <c r="G384" s="122">
        <f t="shared" si="33"/>
        <v>3.698947284999142E-2</v>
      </c>
      <c r="H384" s="128">
        <f t="shared" si="34"/>
        <v>5600.8720000000003</v>
      </c>
      <c r="I384" s="122">
        <f t="shared" si="35"/>
        <v>-0.15117213603565011</v>
      </c>
      <c r="J384" s="128">
        <f t="shared" si="36"/>
        <v>101.24982532632897</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0.22710406091370555</v>
      </c>
      <c r="F385" s="128">
        <f t="shared" si="32"/>
        <v>89.478999999999985</v>
      </c>
      <c r="G385" s="122">
        <f t="shared" si="33"/>
        <v>0.24254991480537322</v>
      </c>
      <c r="H385" s="128">
        <f t="shared" si="34"/>
        <v>36726.423000000003</v>
      </c>
      <c r="I385" s="122">
        <f t="shared" si="35"/>
        <v>-2.2399512771281521E-2</v>
      </c>
      <c r="J385" s="128">
        <f t="shared" si="36"/>
        <v>93.631886490637726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0.92105076142131947</v>
      </c>
      <c r="F386" s="128">
        <f t="shared" si="32"/>
        <v>362.89399999999989</v>
      </c>
      <c r="G386" s="122">
        <f t="shared" si="33"/>
        <v>0.70191489783249028</v>
      </c>
      <c r="H386" s="128">
        <f t="shared" si="34"/>
        <v>106282.55000000002</v>
      </c>
      <c r="I386" s="122">
        <f t="shared" si="35"/>
        <v>0.28804698577399479</v>
      </c>
      <c r="J386" s="128">
        <f t="shared" si="36"/>
        <v>131.21971969330178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0.32057868020304564</v>
      </c>
      <c r="F387" s="128">
        <f t="shared" si="32"/>
        <v>126.30799999999999</v>
      </c>
      <c r="G387" s="122">
        <f t="shared" si="33"/>
        <v>0.40008750610891702</v>
      </c>
      <c r="H387" s="128">
        <f t="shared" si="34"/>
        <v>60580.45</v>
      </c>
      <c r="I387" s="122">
        <f t="shared" si="35"/>
        <v>-0.10670320322942653</v>
      </c>
      <c r="J387" s="128">
        <f t="shared" si="36"/>
        <v>80.127141014939255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2.6269035532994929E-3</v>
      </c>
      <c r="F388" s="128">
        <f t="shared" si="32"/>
        <v>1.0350000000000001</v>
      </c>
      <c r="G388" s="122">
        <f t="shared" si="33"/>
        <v>2.420518036164789E-3</v>
      </c>
      <c r="H388" s="128">
        <f t="shared" si="34"/>
        <v>366.51000000000005</v>
      </c>
      <c r="I388" s="122">
        <f t="shared" si="35"/>
        <v>0.25623557252446683</v>
      </c>
      <c r="J388" s="128">
        <f t="shared" si="36"/>
        <v>108.52650193269014</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1.4276649746192893E-2</v>
      </c>
      <c r="F389" s="128">
        <f t="shared" si="32"/>
        <v>5.625</v>
      </c>
      <c r="G389" s="122">
        <f t="shared" si="33"/>
        <v>1.5683531680513545E-2</v>
      </c>
      <c r="H389" s="128">
        <f t="shared" si="34"/>
        <v>2374.7690000000002</v>
      </c>
      <c r="I389" s="122">
        <f t="shared" si="35"/>
        <v>-1.3159667388283917E-2</v>
      </c>
      <c r="J389" s="128">
        <f t="shared" si="36"/>
        <v>91.029559138974591</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1.8604060913705589E-3</v>
      </c>
      <c r="F390" s="128">
        <f t="shared" si="32"/>
        <v>0.73300000000000021</v>
      </c>
      <c r="G390" s="122">
        <f t="shared" si="33"/>
        <v>1.8699560157973295E-3</v>
      </c>
      <c r="H390" s="128">
        <f t="shared" si="34"/>
        <v>283.14500000000004</v>
      </c>
      <c r="I390" s="122">
        <f t="shared" si="35"/>
        <v>-0.1471898299959106</v>
      </c>
      <c r="J390" s="128">
        <f t="shared" si="36"/>
        <v>99.489296841952807</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1.3197969543147208E-2</v>
      </c>
      <c r="F391" s="128">
        <f t="shared" si="32"/>
        <v>5.2</v>
      </c>
      <c r="G391" s="122">
        <f t="shared" si="33"/>
        <v>1.7614471198932755E-2</v>
      </c>
      <c r="H391" s="128">
        <f t="shared" si="34"/>
        <v>2667.1480000000001</v>
      </c>
      <c r="I391" s="122">
        <f t="shared" si="35"/>
        <v>-6.1224973046871904E-2</v>
      </c>
      <c r="J391" s="128">
        <f t="shared" si="36"/>
        <v>74.926856413077331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1.1167512690355329E-4</v>
      </c>
      <c r="F392" s="128">
        <f t="shared" si="32"/>
        <v>4.3999999999999997E-2</v>
      </c>
      <c r="G392" s="122">
        <f t="shared" si="33"/>
        <v>2.2511854601170274E-4</v>
      </c>
      <c r="H392" s="128">
        <f t="shared" si="34"/>
        <v>34.087000000000003</v>
      </c>
      <c r="I392" s="122">
        <f t="shared" si="35"/>
        <v>-0.13261763687742509</v>
      </c>
      <c r="J392" s="128">
        <f t="shared" si="36"/>
        <v>49.607253103770439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2.1319796954314724E-3</v>
      </c>
      <c r="F393" s="128">
        <f t="shared" ref="F393:F456" si="38">SUMPRODUCT($K$2:$AI$2,$K393:$AI393)</f>
        <v>0.84000000000000019</v>
      </c>
      <c r="G393" s="122">
        <f t="shared" ref="G393:G456" si="39">SUMPRODUCT($K$3:$AI$3,$K393:$AI393)/$J$3</f>
        <v>4.3611261540900028E-3</v>
      </c>
      <c r="H393" s="128">
        <f t="shared" ref="H393:H456" si="40">SUMPRODUCT($K$3:$AI$3,$K393:$AI393)</f>
        <v>660.35300000000007</v>
      </c>
      <c r="I393" s="122">
        <f t="shared" ref="I393:I456" si="41">CORREL($K$4:$AI$4,$K393:$AI393)</f>
        <v>-0.25584258696484452</v>
      </c>
      <c r="J393" s="128">
        <f t="shared" si="36"/>
        <v>48.885989996690057</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2.1015228426395942E-3</v>
      </c>
      <c r="F394" s="128">
        <f t="shared" si="38"/>
        <v>0.82800000000000007</v>
      </c>
      <c r="G394" s="122">
        <f t="shared" si="39"/>
        <v>2.3452627824961368E-3</v>
      </c>
      <c r="H394" s="128">
        <f t="shared" si="40"/>
        <v>355.11500000000001</v>
      </c>
      <c r="I394" s="122">
        <f t="shared" si="41"/>
        <v>0.1420622004877494</v>
      </c>
      <c r="J394" s="128">
        <f t="shared" ref="J394:J457" si="42">$E394/$G394*100</f>
        <v>89.607137346156037</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5.3299492385786806E-5</v>
      </c>
      <c r="F395" s="128">
        <f t="shared" si="38"/>
        <v>2.1000000000000001E-2</v>
      </c>
      <c r="G395" s="122">
        <f t="shared" si="39"/>
        <v>1.679456867743597E-4</v>
      </c>
      <c r="H395" s="128">
        <f t="shared" si="40"/>
        <v>25.43</v>
      </c>
      <c r="I395" s="122">
        <f t="shared" si="41"/>
        <v>-0.12327512003772971</v>
      </c>
      <c r="J395" s="128">
        <f t="shared" si="42"/>
        <v>31.736148399807579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6.7258883248730967E-4</v>
      </c>
      <c r="F396" s="128">
        <f t="shared" si="38"/>
        <v>0.26500000000000001</v>
      </c>
      <c r="G396" s="122">
        <f t="shared" si="39"/>
        <v>1.3564569602028821E-3</v>
      </c>
      <c r="H396" s="128">
        <f t="shared" si="40"/>
        <v>205.392</v>
      </c>
      <c r="I396" s="122">
        <f t="shared" si="41"/>
        <v>-0.12771807966163687</v>
      </c>
      <c r="J396" s="128">
        <f t="shared" si="42"/>
        <v>49.584236892168853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8.5025380710659904E-3</v>
      </c>
      <c r="F397" s="128">
        <f t="shared" si="38"/>
        <v>3.35</v>
      </c>
      <c r="G397" s="122">
        <f t="shared" si="39"/>
        <v>1.0444900870438128E-2</v>
      </c>
      <c r="H397" s="128">
        <f t="shared" si="40"/>
        <v>1581.5460000000005</v>
      </c>
      <c r="I397" s="122">
        <f t="shared" si="41"/>
        <v>4.7590774607416682E-2</v>
      </c>
      <c r="J397" s="128">
        <f t="shared" si="42"/>
        <v>81.403722031775857</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9.1192893401015242E-3</v>
      </c>
      <c r="F398" s="128">
        <f t="shared" si="38"/>
        <v>3.5930000000000009</v>
      </c>
      <c r="G398" s="122">
        <f t="shared" si="39"/>
        <v>1.3988185024237541E-2</v>
      </c>
      <c r="H398" s="128">
        <f t="shared" si="40"/>
        <v>2118.0630000000001</v>
      </c>
      <c r="I398" s="122">
        <f t="shared" si="41"/>
        <v>-6.4239979924694948E-2</v>
      </c>
      <c r="J398" s="128">
        <f t="shared" si="42"/>
        <v>65.192798953548248</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6.299492385786803E-3</v>
      </c>
      <c r="F400" s="128">
        <f t="shared" si="38"/>
        <v>2.4820000000000002</v>
      </c>
      <c r="G400" s="122">
        <f t="shared" si="39"/>
        <v>7.3761970175276383E-3</v>
      </c>
      <c r="H400" s="128">
        <f t="shared" si="40"/>
        <v>1116.8889999999999</v>
      </c>
      <c r="I400" s="122">
        <f t="shared" si="41"/>
        <v>-4.0276514543788056E-2</v>
      </c>
      <c r="J400" s="128">
        <f t="shared" si="42"/>
        <v>85.402984367387106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5.5076142131979706E-4</v>
      </c>
      <c r="F401" s="128">
        <f t="shared" si="38"/>
        <v>0.21700000000000003</v>
      </c>
      <c r="G401" s="122">
        <f t="shared" si="39"/>
        <v>7.5742646184733648E-4</v>
      </c>
      <c r="H401" s="128">
        <f t="shared" si="40"/>
        <v>114.688</v>
      </c>
      <c r="I401" s="122">
        <f t="shared" si="41"/>
        <v>-2.8997936372060839E-2</v>
      </c>
      <c r="J401" s="128">
        <f t="shared" si="42"/>
        <v>72.714837553537464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0.69214467005076141</v>
      </c>
      <c r="F402" s="128">
        <f t="shared" si="38"/>
        <v>272.70499999999998</v>
      </c>
      <c r="G402" s="122">
        <f t="shared" si="39"/>
        <v>0.81798162701924471</v>
      </c>
      <c r="H402" s="128">
        <f t="shared" si="40"/>
        <v>123857.14199999999</v>
      </c>
      <c r="I402" s="122">
        <f t="shared" si="41"/>
        <v>-1.4943200348482802E-2</v>
      </c>
      <c r="J402" s="128">
        <f t="shared" si="42"/>
        <v>84.616163393909247</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0.16505837563451772</v>
      </c>
      <c r="F403" s="128">
        <f t="shared" si="38"/>
        <v>65.032999999999987</v>
      </c>
      <c r="G403" s="122">
        <f t="shared" si="39"/>
        <v>0.16627541639699375</v>
      </c>
      <c r="H403" s="128">
        <f t="shared" si="40"/>
        <v>25177.091</v>
      </c>
      <c r="I403" s="122">
        <f t="shared" si="41"/>
        <v>7.3750565952441074E-2</v>
      </c>
      <c r="J403" s="128">
        <f t="shared" si="42"/>
        <v>99.268057305855578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0.62329949238578686</v>
      </c>
      <c r="F404" s="128">
        <f t="shared" si="38"/>
        <v>245.58</v>
      </c>
      <c r="G404" s="122">
        <f t="shared" si="39"/>
        <v>0.76848142228797112</v>
      </c>
      <c r="H404" s="128">
        <f t="shared" si="40"/>
        <v>116361.92000000001</v>
      </c>
      <c r="I404" s="122">
        <f t="shared" si="41"/>
        <v>-6.2497773981625107E-2</v>
      </c>
      <c r="J404" s="128">
        <f t="shared" si="42"/>
        <v>81.107945398349443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0.11725634517766501</v>
      </c>
      <c r="F405" s="128">
        <f t="shared" si="38"/>
        <v>46.199000000000012</v>
      </c>
      <c r="G405" s="122">
        <f t="shared" si="39"/>
        <v>7.6332576047761821E-2</v>
      </c>
      <c r="H405" s="128">
        <f t="shared" si="40"/>
        <v>11558.126</v>
      </c>
      <c r="I405" s="122">
        <f t="shared" si="41"/>
        <v>0.14900093969649603</v>
      </c>
      <c r="J405" s="128">
        <f t="shared" si="42"/>
        <v>153.61245650126742</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0.47147461928934015</v>
      </c>
      <c r="F406" s="128">
        <f t="shared" si="38"/>
        <v>185.76100000000002</v>
      </c>
      <c r="G406" s="122">
        <f t="shared" si="39"/>
        <v>0.47234429196000477</v>
      </c>
      <c r="H406" s="128">
        <f t="shared" si="40"/>
        <v>71521.428</v>
      </c>
      <c r="I406" s="122">
        <f t="shared" si="41"/>
        <v>9.849030928621326E-2</v>
      </c>
      <c r="J406" s="128">
        <f t="shared" si="42"/>
        <v>99.815881617399057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0.39440862944162436</v>
      </c>
      <c r="F407" s="128">
        <f t="shared" si="38"/>
        <v>155.39699999999999</v>
      </c>
      <c r="G407" s="122">
        <f t="shared" si="39"/>
        <v>0.43772399582612365</v>
      </c>
      <c r="H407" s="128">
        <f t="shared" si="40"/>
        <v>66279.291999999987</v>
      </c>
      <c r="I407" s="122">
        <f t="shared" si="41"/>
        <v>9.8452386233649231E-3</v>
      </c>
      <c r="J407" s="128">
        <f t="shared" si="42"/>
        <v>90.104411273421391</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0.17263959390862946</v>
      </c>
      <c r="F408" s="128">
        <f t="shared" si="38"/>
        <v>68.02000000000001</v>
      </c>
      <c r="G408" s="122">
        <f t="shared" si="39"/>
        <v>0.1873534454292092</v>
      </c>
      <c r="H408" s="128">
        <f t="shared" si="40"/>
        <v>28368.684000000001</v>
      </c>
      <c r="I408" s="122">
        <f t="shared" si="41"/>
        <v>1.6760917567970133E-2</v>
      </c>
      <c r="J408" s="128">
        <f t="shared" si="42"/>
        <v>92.146474014997864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0.91226649746192889</v>
      </c>
      <c r="F409" s="128">
        <f t="shared" si="38"/>
        <v>359.43299999999999</v>
      </c>
      <c r="G409" s="122">
        <f t="shared" si="39"/>
        <v>0.89804866660502725</v>
      </c>
      <c r="H409" s="128">
        <f t="shared" si="40"/>
        <v>135980.73300000001</v>
      </c>
      <c r="I409" s="122">
        <f t="shared" si="41"/>
        <v>0.21889953879902443</v>
      </c>
      <c r="J409" s="128">
        <f t="shared" si="42"/>
        <v>101.58319157809683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7.5213197969543136E-2</v>
      </c>
      <c r="F410" s="128">
        <f t="shared" si="38"/>
        <v>29.633999999999993</v>
      </c>
      <c r="G410" s="122">
        <f t="shared" si="39"/>
        <v>8.767013168843861E-2</v>
      </c>
      <c r="H410" s="128">
        <f t="shared" si="40"/>
        <v>13274.835999999998</v>
      </c>
      <c r="I410" s="122">
        <f t="shared" si="41"/>
        <v>-0.21855185913157185</v>
      </c>
      <c r="J410" s="128">
        <f t="shared" si="42"/>
        <v>85.791131507404572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1.9190355329949241E-2</v>
      </c>
      <c r="F411" s="128">
        <f t="shared" si="38"/>
        <v>7.5610000000000008</v>
      </c>
      <c r="G411" s="122">
        <f t="shared" si="39"/>
        <v>2.3910644705385099E-2</v>
      </c>
      <c r="H411" s="128">
        <f t="shared" si="40"/>
        <v>3620.5020000000009</v>
      </c>
      <c r="I411" s="122">
        <f t="shared" si="41"/>
        <v>-0.39472359344681851</v>
      </c>
      <c r="J411" s="128">
        <f t="shared" si="42"/>
        <v>80.25862776350499</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0.39282994923857856</v>
      </c>
      <c r="F412" s="128">
        <f t="shared" si="38"/>
        <v>154.77499999999995</v>
      </c>
      <c r="G412" s="122">
        <f t="shared" si="39"/>
        <v>0.4198674133854628</v>
      </c>
      <c r="H412" s="128">
        <f t="shared" si="40"/>
        <v>63575.484000000004</v>
      </c>
      <c r="I412" s="122">
        <f t="shared" si="41"/>
        <v>-0.35383911425350117</v>
      </c>
      <c r="J412" s="128">
        <f t="shared" si="42"/>
        <v>93.560475691867452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0.50099492385786804</v>
      </c>
      <c r="F413" s="128">
        <f t="shared" si="38"/>
        <v>197.39200000000002</v>
      </c>
      <c r="G413" s="122">
        <f t="shared" si="39"/>
        <v>0.45413358385396713</v>
      </c>
      <c r="H413" s="128">
        <f t="shared" si="40"/>
        <v>68763.998999999996</v>
      </c>
      <c r="I413" s="122">
        <f t="shared" si="41"/>
        <v>0.33824528431598805</v>
      </c>
      <c r="J413" s="128">
        <f t="shared" si="42"/>
        <v>110.31884486635319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9.5581218274111659E-2</v>
      </c>
      <c r="F414" s="128">
        <f t="shared" si="38"/>
        <v>37.658999999999992</v>
      </c>
      <c r="G414" s="122">
        <f t="shared" si="39"/>
        <v>0.11263865590616703</v>
      </c>
      <c r="H414" s="128">
        <f t="shared" si="40"/>
        <v>17055.52</v>
      </c>
      <c r="I414" s="122">
        <f t="shared" si="41"/>
        <v>-0.23451213320408257</v>
      </c>
      <c r="J414" s="128">
        <f t="shared" si="42"/>
        <v>84.856497536454114</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7.2423857868020317E-2</v>
      </c>
      <c r="F415" s="128">
        <f t="shared" si="38"/>
        <v>28.535000000000004</v>
      </c>
      <c r="G415" s="122">
        <f t="shared" si="39"/>
        <v>9.1546454186424334E-2</v>
      </c>
      <c r="H415" s="128">
        <f t="shared" si="40"/>
        <v>13861.780999999999</v>
      </c>
      <c r="I415" s="122">
        <f t="shared" si="41"/>
        <v>-0.41828121800805873</v>
      </c>
      <c r="J415" s="128">
        <f t="shared" si="42"/>
        <v>79.111592591600612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0.2324593908629442</v>
      </c>
      <c r="F416" s="128">
        <f t="shared" si="38"/>
        <v>91.589000000000013</v>
      </c>
      <c r="G416" s="122">
        <f t="shared" si="39"/>
        <v>0.24631241992365505</v>
      </c>
      <c r="H416" s="128">
        <f t="shared" si="40"/>
        <v>37296.133999999998</v>
      </c>
      <c r="I416" s="122">
        <f t="shared" si="41"/>
        <v>-0.30426613313025264</v>
      </c>
      <c r="J416" s="128">
        <f t="shared" si="42"/>
        <v>94.375830067763289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0.26828426395939087</v>
      </c>
      <c r="F417" s="128">
        <f t="shared" si="38"/>
        <v>105.70399999999999</v>
      </c>
      <c r="G417" s="122">
        <f t="shared" si="39"/>
        <v>0.2605573181523993</v>
      </c>
      <c r="H417" s="128">
        <f t="shared" si="40"/>
        <v>39453.067999999999</v>
      </c>
      <c r="I417" s="122">
        <f t="shared" si="41"/>
        <v>0.21100513567345447</v>
      </c>
      <c r="J417" s="128">
        <f t="shared" si="42"/>
        <v>102.96554549370673</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0.33097208121827404</v>
      </c>
      <c r="F418" s="128">
        <f t="shared" si="38"/>
        <v>130.40299999999996</v>
      </c>
      <c r="G418" s="122">
        <f t="shared" si="39"/>
        <v>0.28854043772867161</v>
      </c>
      <c r="H418" s="128">
        <f t="shared" si="40"/>
        <v>43690.216</v>
      </c>
      <c r="I418" s="122">
        <f t="shared" si="41"/>
        <v>0.38525312256328154</v>
      </c>
      <c r="J418" s="128">
        <f t="shared" si="42"/>
        <v>114.70561416750292</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7.6322335025380703E-2</v>
      </c>
      <c r="F419" s="128">
        <f t="shared" si="38"/>
        <v>30.070999999999998</v>
      </c>
      <c r="G419" s="122">
        <f t="shared" si="39"/>
        <v>7.7982994095814231E-2</v>
      </c>
      <c r="H419" s="128">
        <f t="shared" si="40"/>
        <v>11808.028999999999</v>
      </c>
      <c r="I419" s="122">
        <f t="shared" si="41"/>
        <v>0.13669095146090723</v>
      </c>
      <c r="J419" s="128">
        <f t="shared" si="42"/>
        <v>97.870485623579484</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0.24711928934010152</v>
      </c>
      <c r="F420" s="128">
        <f t="shared" si="38"/>
        <v>97.364999999999995</v>
      </c>
      <c r="G420" s="122">
        <f t="shared" si="39"/>
        <v>0.22638863939558046</v>
      </c>
      <c r="H420" s="128">
        <f t="shared" si="40"/>
        <v>34279.315000000002</v>
      </c>
      <c r="I420" s="122">
        <f t="shared" si="41"/>
        <v>0.34650066083291869</v>
      </c>
      <c r="J420" s="128">
        <f t="shared" si="42"/>
        <v>109.15710699965706</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0.89585532994923867</v>
      </c>
      <c r="F421" s="128">
        <f t="shared" si="38"/>
        <v>352.96700000000004</v>
      </c>
      <c r="G421" s="122">
        <f t="shared" si="39"/>
        <v>0.88916369255966932</v>
      </c>
      <c r="H421" s="128">
        <f t="shared" si="40"/>
        <v>134635.38800000001</v>
      </c>
      <c r="I421" s="122">
        <f t="shared" si="41"/>
        <v>0.29210854600412067</v>
      </c>
      <c r="J421" s="128">
        <f t="shared" si="42"/>
        <v>100.75257654418006</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0.77858629441624361</v>
      </c>
      <c r="F422" s="128">
        <f t="shared" si="38"/>
        <v>306.76299999999998</v>
      </c>
      <c r="G422" s="122">
        <f t="shared" si="39"/>
        <v>0.74022456379030233</v>
      </c>
      <c r="H422" s="128">
        <f t="shared" si="40"/>
        <v>112083.323</v>
      </c>
      <c r="I422" s="122">
        <f t="shared" si="41"/>
        <v>0.317579835178672</v>
      </c>
      <c r="J422" s="128">
        <f t="shared" si="42"/>
        <v>105.18244496366225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0.33525380710659897</v>
      </c>
      <c r="F423" s="128">
        <f t="shared" si="38"/>
        <v>132.09</v>
      </c>
      <c r="G423" s="122">
        <f t="shared" si="39"/>
        <v>0.31491588846768542</v>
      </c>
      <c r="H423" s="128">
        <f t="shared" si="40"/>
        <v>47683.933999999994</v>
      </c>
      <c r="I423" s="122">
        <f t="shared" si="41"/>
        <v>0.1981391836642224</v>
      </c>
      <c r="J423" s="128">
        <f t="shared" si="42"/>
        <v>106.45820658267628</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0.44939847715736042</v>
      </c>
      <c r="F424" s="128">
        <f t="shared" si="38"/>
        <v>177.06300000000002</v>
      </c>
      <c r="G424" s="122">
        <f t="shared" si="39"/>
        <v>0.47334081813258666</v>
      </c>
      <c r="H424" s="128">
        <f t="shared" si="40"/>
        <v>71672.320000000007</v>
      </c>
      <c r="I424" s="122">
        <f t="shared" si="41"/>
        <v>3.5976248713995754E-2</v>
      </c>
      <c r="J424" s="128">
        <f t="shared" si="42"/>
        <v>94.941838933375109</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3.5147208121827415E-2</v>
      </c>
      <c r="F425" s="128">
        <f t="shared" si="38"/>
        <v>13.848000000000003</v>
      </c>
      <c r="G425" s="122">
        <f t="shared" si="39"/>
        <v>3.6301608791557145E-2</v>
      </c>
      <c r="H425" s="128">
        <f t="shared" si="40"/>
        <v>5496.7169999999996</v>
      </c>
      <c r="I425" s="122">
        <f t="shared" si="41"/>
        <v>-0.11719253493793667</v>
      </c>
      <c r="J425" s="128">
        <f t="shared" si="42"/>
        <v>96.819973802378101</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5.2550761421319793E-2</v>
      </c>
      <c r="F426" s="128">
        <f t="shared" si="38"/>
        <v>20.704999999999998</v>
      </c>
      <c r="G426" s="122">
        <f t="shared" si="39"/>
        <v>5.0970241318733567E-2</v>
      </c>
      <c r="H426" s="128">
        <f t="shared" si="40"/>
        <v>7717.811999999999</v>
      </c>
      <c r="I426" s="122">
        <f t="shared" si="41"/>
        <v>0.11664457266304736</v>
      </c>
      <c r="J426" s="128">
        <f t="shared" si="42"/>
        <v>103.10086839240708</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0.1567005076142132</v>
      </c>
      <c r="F427" s="128">
        <f t="shared" si="38"/>
        <v>61.739999999999995</v>
      </c>
      <c r="G427" s="122">
        <f t="shared" si="39"/>
        <v>0.15540460843492845</v>
      </c>
      <c r="H427" s="128">
        <f t="shared" si="40"/>
        <v>23531.054999999997</v>
      </c>
      <c r="I427" s="122">
        <f t="shared" si="41"/>
        <v>4.9231350565110549E-4</v>
      </c>
      <c r="J427" s="128">
        <f t="shared" si="42"/>
        <v>100.8338872265988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0.52614213197969528</v>
      </c>
      <c r="F428" s="128">
        <f t="shared" si="38"/>
        <v>207.29999999999995</v>
      </c>
      <c r="G428" s="122">
        <f t="shared" si="39"/>
        <v>0.50198383943784752</v>
      </c>
      <c r="H428" s="128">
        <f t="shared" si="40"/>
        <v>76009.388999999996</v>
      </c>
      <c r="I428" s="122">
        <f t="shared" si="41"/>
        <v>0.48296235887630345</v>
      </c>
      <c r="J428" s="128">
        <f t="shared" si="42"/>
        <v>104.81256380063981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0.27801269035532994</v>
      </c>
      <c r="F429" s="128">
        <f t="shared" si="38"/>
        <v>109.53699999999999</v>
      </c>
      <c r="G429" s="122">
        <f t="shared" si="39"/>
        <v>0.23724907210503368</v>
      </c>
      <c r="H429" s="128">
        <f t="shared" si="40"/>
        <v>35923.779999999992</v>
      </c>
      <c r="I429" s="122">
        <f t="shared" si="41"/>
        <v>0.18519417178807626</v>
      </c>
      <c r="J429" s="128">
        <f t="shared" si="42"/>
        <v>117.18178195118487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0.15134263959390862</v>
      </c>
      <c r="F430" s="128">
        <f t="shared" si="38"/>
        <v>59.628999999999998</v>
      </c>
      <c r="G430" s="122">
        <f t="shared" si="39"/>
        <v>0.12308522104373323</v>
      </c>
      <c r="H430" s="128">
        <f t="shared" si="40"/>
        <v>18637.317999999999</v>
      </c>
      <c r="I430" s="122">
        <f t="shared" si="41"/>
        <v>6.8406351408865446E-2</v>
      </c>
      <c r="J430" s="128">
        <f t="shared" si="42"/>
        <v>122.95760474779931</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0.30067005076142134</v>
      </c>
      <c r="F431" s="128">
        <f t="shared" si="38"/>
        <v>118.46400000000001</v>
      </c>
      <c r="G431" s="122">
        <f t="shared" si="39"/>
        <v>0.26889186226208239</v>
      </c>
      <c r="H431" s="128">
        <f t="shared" si="40"/>
        <v>40715.067999999992</v>
      </c>
      <c r="I431" s="122">
        <f t="shared" si="41"/>
        <v>0.1700693136162745</v>
      </c>
      <c r="J431" s="128">
        <f t="shared" si="42"/>
        <v>111.81820388017749</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0.15503299492385786</v>
      </c>
      <c r="F432" s="128">
        <f t="shared" si="38"/>
        <v>61.082999999999998</v>
      </c>
      <c r="G432" s="122">
        <f t="shared" si="39"/>
        <v>0.13212858444834824</v>
      </c>
      <c r="H432" s="128">
        <f t="shared" si="40"/>
        <v>20006.645999999993</v>
      </c>
      <c r="I432" s="122">
        <f t="shared" si="41"/>
        <v>9.3660436733179656E-2</v>
      </c>
      <c r="J432" s="128">
        <f t="shared" si="42"/>
        <v>117.33493972643249</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0.19796446700507611</v>
      </c>
      <c r="F433" s="128">
        <f t="shared" si="38"/>
        <v>77.99799999999999</v>
      </c>
      <c r="G433" s="122">
        <f t="shared" si="39"/>
        <v>0.17133054854772881</v>
      </c>
      <c r="H433" s="128">
        <f t="shared" si="40"/>
        <v>25942.528999999999</v>
      </c>
      <c r="I433" s="122">
        <f t="shared" si="41"/>
        <v>0.14244099332704949</v>
      </c>
      <c r="J433" s="128">
        <f t="shared" si="42"/>
        <v>115.54534126173517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0.23152538071065989</v>
      </c>
      <c r="F434" s="128">
        <f t="shared" si="38"/>
        <v>91.221000000000004</v>
      </c>
      <c r="G434" s="122">
        <f t="shared" si="39"/>
        <v>0.19234205312446342</v>
      </c>
      <c r="H434" s="128">
        <f t="shared" si="40"/>
        <v>29124.049000000003</v>
      </c>
      <c r="I434" s="122">
        <f t="shared" si="41"/>
        <v>0.2591263070358662</v>
      </c>
      <c r="J434" s="128">
        <f t="shared" si="42"/>
        <v>120.37169040763081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0.51242639593908623</v>
      </c>
      <c r="F435" s="128">
        <f t="shared" si="38"/>
        <v>201.89599999999996</v>
      </c>
      <c r="G435" s="122">
        <f t="shared" si="39"/>
        <v>0.46277986765113793</v>
      </c>
      <c r="H435" s="128">
        <f t="shared" si="40"/>
        <v>70073.202000000005</v>
      </c>
      <c r="I435" s="122">
        <f t="shared" si="41"/>
        <v>0.30020413569848858</v>
      </c>
      <c r="J435" s="128">
        <f t="shared" si="42"/>
        <v>110.72789284026803</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0.27094162436548219</v>
      </c>
      <c r="F436" s="128">
        <f t="shared" si="38"/>
        <v>106.75099999999998</v>
      </c>
      <c r="G436" s="122">
        <f t="shared" si="39"/>
        <v>0.23078772008611922</v>
      </c>
      <c r="H436" s="128">
        <f t="shared" si="40"/>
        <v>34945.415000000001</v>
      </c>
      <c r="I436" s="122">
        <f t="shared" si="41"/>
        <v>0.17602188326589638</v>
      </c>
      <c r="J436" s="128">
        <f t="shared" si="42"/>
        <v>117.39863120289911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0.25580964467005074</v>
      </c>
      <c r="F437" s="128">
        <f t="shared" si="38"/>
        <v>100.789</v>
      </c>
      <c r="G437" s="122">
        <f t="shared" si="39"/>
        <v>0.21824923721089962</v>
      </c>
      <c r="H437" s="128">
        <f t="shared" si="40"/>
        <v>33046.862999999998</v>
      </c>
      <c r="I437" s="122">
        <f t="shared" si="41"/>
        <v>0.12167741147050153</v>
      </c>
      <c r="J437" s="128">
        <f t="shared" si="42"/>
        <v>117.20986883580974</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0.7272284263959391</v>
      </c>
      <c r="F438" s="128">
        <f t="shared" si="38"/>
        <v>286.52800000000002</v>
      </c>
      <c r="G438" s="122">
        <f t="shared" si="39"/>
        <v>0.68837276281551729</v>
      </c>
      <c r="H438" s="128">
        <f t="shared" si="40"/>
        <v>104232.027</v>
      </c>
      <c r="I438" s="122">
        <f t="shared" si="41"/>
        <v>0.26220088971793831</v>
      </c>
      <c r="J438" s="128">
        <f t="shared" si="42"/>
        <v>105.64456725764366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0.38560406091370558</v>
      </c>
      <c r="F439" s="128">
        <f t="shared" si="38"/>
        <v>151.928</v>
      </c>
      <c r="G439" s="122">
        <f t="shared" si="39"/>
        <v>0.31949282119695144</v>
      </c>
      <c r="H439" s="128">
        <f t="shared" si="40"/>
        <v>48376.963999999993</v>
      </c>
      <c r="I439" s="122">
        <f t="shared" si="41"/>
        <v>0.33293384379771801</v>
      </c>
      <c r="J439" s="128">
        <f t="shared" si="42"/>
        <v>120.69255874641385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0.27683756345177668</v>
      </c>
      <c r="F440" s="128">
        <f t="shared" si="38"/>
        <v>109.07400000000001</v>
      </c>
      <c r="G440" s="122">
        <f t="shared" si="39"/>
        <v>0.22098192420980334</v>
      </c>
      <c r="H440" s="128">
        <f t="shared" si="40"/>
        <v>33460.641000000003</v>
      </c>
      <c r="I440" s="122">
        <f t="shared" si="41"/>
        <v>0.25518906676583214</v>
      </c>
      <c r="J440" s="128">
        <f t="shared" si="42"/>
        <v>125.276112261989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8.1459390862944153E-2</v>
      </c>
      <c r="F441" s="128">
        <f t="shared" si="38"/>
        <v>32.094999999999999</v>
      </c>
      <c r="G441" s="122">
        <f t="shared" si="39"/>
        <v>5.7510428086489054E-2</v>
      </c>
      <c r="H441" s="128">
        <f t="shared" si="40"/>
        <v>8708.1139999999996</v>
      </c>
      <c r="I441" s="122">
        <f t="shared" si="41"/>
        <v>9.8210314637125803E-2</v>
      </c>
      <c r="J441" s="128">
        <f t="shared" si="42"/>
        <v>141.6428177867823</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7.5175126903553283E-2</v>
      </c>
      <c r="F442" s="128">
        <f t="shared" si="38"/>
        <v>29.618999999999993</v>
      </c>
      <c r="G442" s="122">
        <f t="shared" si="39"/>
        <v>5.5055601051394149E-2</v>
      </c>
      <c r="H442" s="128">
        <f t="shared" si="40"/>
        <v>8336.4089999999997</v>
      </c>
      <c r="I442" s="122">
        <f t="shared" si="41"/>
        <v>4.1174555415454853E-2</v>
      </c>
      <c r="J442" s="128">
        <f t="shared" si="42"/>
        <v>136.54401272157151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0.8078680203045685</v>
      </c>
      <c r="F443" s="128">
        <f t="shared" si="38"/>
        <v>318.3</v>
      </c>
      <c r="G443" s="122">
        <f t="shared" si="39"/>
        <v>0.79565486930219664</v>
      </c>
      <c r="H443" s="128">
        <f t="shared" si="40"/>
        <v>120476.46900000001</v>
      </c>
      <c r="I443" s="122">
        <f t="shared" si="41"/>
        <v>0.19314472013501877</v>
      </c>
      <c r="J443" s="128">
        <f t="shared" si="42"/>
        <v>101.53498099158031</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0.65204314720812195</v>
      </c>
      <c r="F444" s="128">
        <f t="shared" si="38"/>
        <v>256.90500000000003</v>
      </c>
      <c r="G444" s="122">
        <f t="shared" si="39"/>
        <v>0.6209622898202326</v>
      </c>
      <c r="H444" s="128">
        <f t="shared" si="40"/>
        <v>94024.867999999988</v>
      </c>
      <c r="I444" s="122">
        <f t="shared" si="41"/>
        <v>0.45911918478040964</v>
      </c>
      <c r="J444" s="128">
        <f t="shared" si="42"/>
        <v>105.00527292839107</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0.48744162436548238</v>
      </c>
      <c r="F445" s="128">
        <f t="shared" si="38"/>
        <v>192.05200000000005</v>
      </c>
      <c r="G445" s="122">
        <f t="shared" si="39"/>
        <v>0.45306335442285595</v>
      </c>
      <c r="H445" s="128">
        <f t="shared" si="40"/>
        <v>68601.947</v>
      </c>
      <c r="I445" s="122">
        <f t="shared" si="41"/>
        <v>0.38728985105575148</v>
      </c>
      <c r="J445" s="128">
        <f t="shared" si="42"/>
        <v>107.58796084631913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7.0281725888324875E-2</v>
      </c>
      <c r="F446" s="128">
        <f t="shared" si="38"/>
        <v>27.690999999999999</v>
      </c>
      <c r="G446" s="122">
        <f t="shared" si="39"/>
        <v>5.3236590101573132E-2</v>
      </c>
      <c r="H446" s="128">
        <f t="shared" si="40"/>
        <v>8060.978000000001</v>
      </c>
      <c r="I446" s="122">
        <f t="shared" si="41"/>
        <v>2.7573354599191337E-2</v>
      </c>
      <c r="J446" s="128">
        <f t="shared" si="42"/>
        <v>132.01770765977002</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0.43435025380710662</v>
      </c>
      <c r="F447" s="128">
        <f t="shared" si="38"/>
        <v>171.13400000000001</v>
      </c>
      <c r="G447" s="122">
        <f t="shared" si="39"/>
        <v>0.36580804131609185</v>
      </c>
      <c r="H447" s="128">
        <f t="shared" si="40"/>
        <v>55389.921999999999</v>
      </c>
      <c r="I447" s="122">
        <f t="shared" si="41"/>
        <v>0.28386078024318284</v>
      </c>
      <c r="J447" s="128">
        <f t="shared" si="42"/>
        <v>118.73720770172682</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0.19573857868020303</v>
      </c>
      <c r="F448" s="128">
        <f t="shared" si="38"/>
        <v>77.120999999999995</v>
      </c>
      <c r="G448" s="122">
        <f t="shared" si="39"/>
        <v>0.14928911357962726</v>
      </c>
      <c r="H448" s="128">
        <f t="shared" si="40"/>
        <v>22605.059000000001</v>
      </c>
      <c r="I448" s="122">
        <f t="shared" si="41"/>
        <v>0.22314780554319283</v>
      </c>
      <c r="J448" s="128">
        <f t="shared" si="42"/>
        <v>131.11376575747482</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0.17320050761421318</v>
      </c>
      <c r="F449" s="128">
        <f t="shared" si="38"/>
        <v>68.241</v>
      </c>
      <c r="G449" s="122">
        <f t="shared" si="39"/>
        <v>0.15460086647558413</v>
      </c>
      <c r="H449" s="128">
        <f t="shared" si="40"/>
        <v>23409.353999999999</v>
      </c>
      <c r="I449" s="122">
        <f t="shared" si="41"/>
        <v>5.7944531696612615E-2</v>
      </c>
      <c r="J449" s="128">
        <f t="shared" si="42"/>
        <v>112.03074831509205</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0.15180203045685281</v>
      </c>
      <c r="F450" s="128">
        <f t="shared" si="38"/>
        <v>59.81</v>
      </c>
      <c r="G450" s="122">
        <f t="shared" si="39"/>
        <v>0.10807553263152332</v>
      </c>
      <c r="H450" s="128">
        <f t="shared" si="40"/>
        <v>16364.580999999998</v>
      </c>
      <c r="I450" s="122">
        <f t="shared" si="41"/>
        <v>0.30018721676208021</v>
      </c>
      <c r="J450" s="128">
        <f t="shared" si="42"/>
        <v>140.45920178289774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0.1279187817258883</v>
      </c>
      <c r="F451" s="128">
        <f t="shared" si="38"/>
        <v>50.399999999999991</v>
      </c>
      <c r="G451" s="122">
        <f t="shared" si="39"/>
        <v>0.1058775046559854</v>
      </c>
      <c r="H451" s="128">
        <f t="shared" si="40"/>
        <v>16031.759999999998</v>
      </c>
      <c r="I451" s="122">
        <f t="shared" si="41"/>
        <v>6.8060411729841369E-2</v>
      </c>
      <c r="J451" s="128">
        <f t="shared" si="42"/>
        <v>120.81771490697564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0.23331218274111673</v>
      </c>
      <c r="F452" s="128">
        <f t="shared" si="38"/>
        <v>91.924999999999997</v>
      </c>
      <c r="G452" s="122">
        <f t="shared" si="39"/>
        <v>0.19583193543700222</v>
      </c>
      <c r="H452" s="128">
        <f t="shared" si="40"/>
        <v>29652.480000000003</v>
      </c>
      <c r="I452" s="122">
        <f t="shared" si="41"/>
        <v>0.24263960532291437</v>
      </c>
      <c r="J452" s="128">
        <f t="shared" si="42"/>
        <v>119.13898630500522</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0.17113197969543151</v>
      </c>
      <c r="F453" s="128">
        <f t="shared" si="38"/>
        <v>67.426000000000016</v>
      </c>
      <c r="G453" s="122">
        <f t="shared" si="39"/>
        <v>0.14374555204797315</v>
      </c>
      <c r="H453" s="128">
        <f t="shared" si="40"/>
        <v>21765.663999999997</v>
      </c>
      <c r="I453" s="122">
        <f t="shared" si="41"/>
        <v>0.12618357197542726</v>
      </c>
      <c r="J453" s="128">
        <f t="shared" si="42"/>
        <v>119.05201744142909</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9.6152284263959387E-2</v>
      </c>
      <c r="F454" s="128">
        <f t="shared" si="38"/>
        <v>37.884</v>
      </c>
      <c r="G454" s="122">
        <f t="shared" si="39"/>
        <v>6.7877029151091686E-2</v>
      </c>
      <c r="H454" s="128">
        <f t="shared" si="40"/>
        <v>10277.804</v>
      </c>
      <c r="I454" s="122">
        <f t="shared" si="41"/>
        <v>0.13558574368312123</v>
      </c>
      <c r="J454" s="128">
        <f t="shared" si="42"/>
        <v>141.65658907953684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8.3969543147208114E-2</v>
      </c>
      <c r="F455" s="128">
        <f t="shared" si="38"/>
        <v>33.083999999999996</v>
      </c>
      <c r="G455" s="122">
        <f t="shared" si="39"/>
        <v>6.2694613586231476E-2</v>
      </c>
      <c r="H455" s="128">
        <f t="shared" si="40"/>
        <v>9493.0929999999971</v>
      </c>
      <c r="I455" s="122">
        <f t="shared" si="41"/>
        <v>6.0485745600372176E-2</v>
      </c>
      <c r="J455" s="128">
        <f t="shared" si="42"/>
        <v>133.93422232631622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0.32645685279187814</v>
      </c>
      <c r="F456" s="128">
        <f t="shared" si="38"/>
        <v>128.624</v>
      </c>
      <c r="G456" s="122">
        <f t="shared" si="39"/>
        <v>0.29794161196158975</v>
      </c>
      <c r="H456" s="128">
        <f t="shared" si="40"/>
        <v>45113.722999999998</v>
      </c>
      <c r="I456" s="122">
        <f t="shared" si="41"/>
        <v>0.21207132181171276</v>
      </c>
      <c r="J456" s="128">
        <f t="shared" si="42"/>
        <v>109.57074798734878</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7.1796954314720801E-2</v>
      </c>
      <c r="F457" s="128">
        <f t="shared" ref="F457:F520" si="44">SUMPRODUCT($K$2:$AI$2,$K457:$AI457)</f>
        <v>28.287999999999997</v>
      </c>
      <c r="G457" s="122">
        <f t="shared" ref="G457:G520" si="45">SUMPRODUCT($K$3:$AI$3,$K457:$AI457)/$J$3</f>
        <v>5.3643833626121067E-2</v>
      </c>
      <c r="H457" s="128">
        <f t="shared" ref="H457:H520" si="46">SUMPRODUCT($K$3:$AI$3,$K457:$AI457)</f>
        <v>8122.6419999999998</v>
      </c>
      <c r="I457" s="122">
        <f t="shared" ref="I457:I520" si="47">CORREL($K$4:$AI$4,$K457:$AI457)</f>
        <v>2.2240956193715376E-2</v>
      </c>
      <c r="J457" s="128">
        <f t="shared" si="42"/>
        <v>133.84008834103972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0.5927030456852791</v>
      </c>
      <c r="F458" s="128">
        <f t="shared" si="44"/>
        <v>233.52499999999998</v>
      </c>
      <c r="G458" s="122">
        <f t="shared" si="45"/>
        <v>0.54536452733492713</v>
      </c>
      <c r="H458" s="128">
        <f t="shared" si="46"/>
        <v>82578.005999999994</v>
      </c>
      <c r="I458" s="122">
        <f t="shared" si="47"/>
        <v>0.23655262190748538</v>
      </c>
      <c r="J458" s="128">
        <f t="shared" ref="J458:J521" si="48">$E458/$G458*100</f>
        <v>108.68016087912511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0.59685025380710666</v>
      </c>
      <c r="F459" s="128">
        <f t="shared" si="44"/>
        <v>235.15900000000002</v>
      </c>
      <c r="G459" s="122">
        <f t="shared" si="45"/>
        <v>0.56692323898083452</v>
      </c>
      <c r="H459" s="128">
        <f t="shared" si="46"/>
        <v>85842.383000000002</v>
      </c>
      <c r="I459" s="122">
        <f t="shared" si="47"/>
        <v>0.22971763443996332</v>
      </c>
      <c r="J459" s="128">
        <f t="shared" si="48"/>
        <v>105.27884778194527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0.46475126903553304</v>
      </c>
      <c r="F460" s="128">
        <f t="shared" si="44"/>
        <v>183.11200000000002</v>
      </c>
      <c r="G460" s="122">
        <f t="shared" si="45"/>
        <v>0.41919693827682314</v>
      </c>
      <c r="H460" s="128">
        <f t="shared" si="46"/>
        <v>63473.962000000007</v>
      </c>
      <c r="I460" s="122">
        <f t="shared" si="47"/>
        <v>0.31084413718203613</v>
      </c>
      <c r="J460" s="128">
        <f t="shared" si="48"/>
        <v>110.86704758531118</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0.25853045685279186</v>
      </c>
      <c r="F461" s="128">
        <f t="shared" si="44"/>
        <v>101.86099999999999</v>
      </c>
      <c r="G461" s="122">
        <f t="shared" si="45"/>
        <v>0.24957568452891996</v>
      </c>
      <c r="H461" s="128">
        <f t="shared" si="46"/>
        <v>37790.251000000004</v>
      </c>
      <c r="I461" s="122">
        <f t="shared" si="47"/>
        <v>8.0623218487278422E-3</v>
      </c>
      <c r="J461" s="128">
        <f t="shared" si="48"/>
        <v>103.58799870298834</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0.12021573604060913</v>
      </c>
      <c r="F462" s="128">
        <f t="shared" si="44"/>
        <v>47.364999999999995</v>
      </c>
      <c r="G462" s="122">
        <f t="shared" si="45"/>
        <v>0.11503987636872763</v>
      </c>
      <c r="H462" s="128">
        <f t="shared" si="46"/>
        <v>17419.108</v>
      </c>
      <c r="I462" s="122">
        <f t="shared" si="47"/>
        <v>-4.6195944832623223E-2</v>
      </c>
      <c r="J462" s="128">
        <f t="shared" si="48"/>
        <v>104.49918744287568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0.11071065989847717</v>
      </c>
      <c r="F463" s="128">
        <f t="shared" si="44"/>
        <v>43.620000000000005</v>
      </c>
      <c r="G463" s="122">
        <f t="shared" si="45"/>
        <v>9.909798042504854E-2</v>
      </c>
      <c r="H463" s="128">
        <f t="shared" si="46"/>
        <v>15005.218000000001</v>
      </c>
      <c r="I463" s="122">
        <f t="shared" si="47"/>
        <v>-2.5064868935292053E-2</v>
      </c>
      <c r="J463" s="128">
        <f t="shared" si="48"/>
        <v>111.71838156904896</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0.12283502538071064</v>
      </c>
      <c r="F464" s="128">
        <f t="shared" si="44"/>
        <v>48.396999999999991</v>
      </c>
      <c r="G464" s="122">
        <f t="shared" si="45"/>
        <v>0.11071544994650569</v>
      </c>
      <c r="H464" s="128">
        <f t="shared" si="46"/>
        <v>16764.311999999998</v>
      </c>
      <c r="I464" s="122">
        <f t="shared" si="47"/>
        <v>1.4949528796217453E-2</v>
      </c>
      <c r="J464" s="128">
        <f t="shared" si="48"/>
        <v>110.94659818486107</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6.1208121827411165E-2</v>
      </c>
      <c r="F465" s="128">
        <f t="shared" si="44"/>
        <v>24.116</v>
      </c>
      <c r="G465" s="122">
        <f t="shared" si="45"/>
        <v>4.8667721142796765E-2</v>
      </c>
      <c r="H465" s="128">
        <f t="shared" si="46"/>
        <v>7369.1690000000008</v>
      </c>
      <c r="I465" s="122">
        <f t="shared" si="47"/>
        <v>-1.3643510081228313E-2</v>
      </c>
      <c r="J465" s="128">
        <f t="shared" si="48"/>
        <v>125.76738830203165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8.092385786802031E-2</v>
      </c>
      <c r="F466" s="128">
        <f t="shared" si="44"/>
        <v>31.884000000000004</v>
      </c>
      <c r="G466" s="122">
        <f t="shared" si="45"/>
        <v>5.9353115217477444E-2</v>
      </c>
      <c r="H466" s="128">
        <f t="shared" si="46"/>
        <v>8987.1299999999992</v>
      </c>
      <c r="I466" s="122">
        <f t="shared" si="47"/>
        <v>6.7396910536947435E-2</v>
      </c>
      <c r="J466" s="128">
        <f t="shared" si="48"/>
        <v>136.34306737145116</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0.11290101522842638</v>
      </c>
      <c r="F467" s="128">
        <f t="shared" si="44"/>
        <v>44.482999999999997</v>
      </c>
      <c r="G467" s="122">
        <f t="shared" si="45"/>
        <v>0.10194887661968854</v>
      </c>
      <c r="H467" s="128">
        <f t="shared" si="46"/>
        <v>15436.895</v>
      </c>
      <c r="I467" s="122">
        <f t="shared" si="47"/>
        <v>-3.5614356096565908E-2</v>
      </c>
      <c r="J467" s="128">
        <f t="shared" si="48"/>
        <v>110.74277517504567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0.19768020304568532</v>
      </c>
      <c r="F468" s="128">
        <f t="shared" si="44"/>
        <v>77.88600000000001</v>
      </c>
      <c r="G468" s="122">
        <f t="shared" si="45"/>
        <v>0.19422194851338678</v>
      </c>
      <c r="H468" s="128">
        <f t="shared" si="46"/>
        <v>29408.699000000001</v>
      </c>
      <c r="I468" s="122">
        <f t="shared" si="47"/>
        <v>-1.7949251132766585E-2</v>
      </c>
      <c r="J468" s="128">
        <f t="shared" si="48"/>
        <v>101.78056834398414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0.50397208121827408</v>
      </c>
      <c r="F469" s="128">
        <f t="shared" si="44"/>
        <v>198.565</v>
      </c>
      <c r="G469" s="122">
        <f t="shared" si="45"/>
        <v>0.4666252096844497</v>
      </c>
      <c r="H469" s="128">
        <f t="shared" si="46"/>
        <v>70655.456000000006</v>
      </c>
      <c r="I469" s="122">
        <f t="shared" si="47"/>
        <v>0.27749824841078641</v>
      </c>
      <c r="J469" s="128">
        <f t="shared" si="48"/>
        <v>108.003612054968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0.29553553299492386</v>
      </c>
      <c r="F470" s="128">
        <f t="shared" si="44"/>
        <v>116.441</v>
      </c>
      <c r="G470" s="122">
        <f t="shared" si="45"/>
        <v>0.23485590880872814</v>
      </c>
      <c r="H470" s="128">
        <f t="shared" si="46"/>
        <v>35561.411999999997</v>
      </c>
      <c r="I470" s="122">
        <f t="shared" si="47"/>
        <v>0.3261491432953188</v>
      </c>
      <c r="J470" s="128">
        <f t="shared" si="48"/>
        <v>125.83695870969743</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0.29278680203045687</v>
      </c>
      <c r="F471" s="128">
        <f t="shared" si="44"/>
        <v>115.358</v>
      </c>
      <c r="G471" s="122">
        <f t="shared" si="45"/>
        <v>0.28292761758839768</v>
      </c>
      <c r="H471" s="128">
        <f t="shared" si="46"/>
        <v>42840.334000000003</v>
      </c>
      <c r="I471" s="122">
        <f t="shared" si="47"/>
        <v>8.6189176514927801E-2</v>
      </c>
      <c r="J471" s="128">
        <f t="shared" si="48"/>
        <v>103.48470203301336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0.18611675126903557</v>
      </c>
      <c r="F472" s="128">
        <f t="shared" si="44"/>
        <v>73.330000000000013</v>
      </c>
      <c r="G472" s="122">
        <f t="shared" si="45"/>
        <v>0.1817973886856252</v>
      </c>
      <c r="H472" s="128">
        <f t="shared" si="46"/>
        <v>27527.396999999997</v>
      </c>
      <c r="I472" s="122">
        <f t="shared" si="47"/>
        <v>-3.7126721336160251E-3</v>
      </c>
      <c r="J472" s="128">
        <f t="shared" si="48"/>
        <v>102.37592113651294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0.17775888324873099</v>
      </c>
      <c r="F473" s="128">
        <f t="shared" si="44"/>
        <v>70.037000000000006</v>
      </c>
      <c r="G473" s="122">
        <f t="shared" si="45"/>
        <v>0.15782650675613205</v>
      </c>
      <c r="H473" s="128">
        <f t="shared" si="46"/>
        <v>23897.774000000005</v>
      </c>
      <c r="I473" s="122">
        <f t="shared" si="47"/>
        <v>6.9647638452380908E-2</v>
      </c>
      <c r="J473" s="128">
        <f t="shared" si="48"/>
        <v>112.62929586561638</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9.0327411167512681E-2</v>
      </c>
      <c r="F474" s="128">
        <f t="shared" si="44"/>
        <v>35.588999999999999</v>
      </c>
      <c r="G474" s="122">
        <f t="shared" si="45"/>
        <v>7.7976429486586799E-2</v>
      </c>
      <c r="H474" s="128">
        <f t="shared" si="46"/>
        <v>11807.035</v>
      </c>
      <c r="I474" s="122">
        <f t="shared" si="47"/>
        <v>-1.4797425164789777E-2</v>
      </c>
      <c r="J474" s="128">
        <f t="shared" si="48"/>
        <v>115.83937833810465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6.8149746192893421E-2</v>
      </c>
      <c r="F475" s="128">
        <f t="shared" si="44"/>
        <v>26.85100000000001</v>
      </c>
      <c r="G475" s="122">
        <f t="shared" si="45"/>
        <v>5.5948236008928925E-2</v>
      </c>
      <c r="H475" s="128">
        <f t="shared" si="46"/>
        <v>8471.57</v>
      </c>
      <c r="I475" s="122">
        <f t="shared" si="47"/>
        <v>-2.3139193218496928E-2</v>
      </c>
      <c r="J475" s="128">
        <f t="shared" si="48"/>
        <v>121.80856994672223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8.7093908629441621E-2</v>
      </c>
      <c r="F476" s="128">
        <f t="shared" si="44"/>
        <v>34.314999999999998</v>
      </c>
      <c r="G476" s="122">
        <f t="shared" si="45"/>
        <v>6.1286471885773158E-2</v>
      </c>
      <c r="H476" s="128">
        <f t="shared" si="46"/>
        <v>9279.875</v>
      </c>
      <c r="I476" s="122">
        <f t="shared" si="47"/>
        <v>0.22716876820405774</v>
      </c>
      <c r="J476" s="128">
        <f t="shared" si="48"/>
        <v>142.10951609642146</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0.1520456852791878</v>
      </c>
      <c r="F477" s="128">
        <f t="shared" si="44"/>
        <v>59.905999999999992</v>
      </c>
      <c r="G477" s="122">
        <f t="shared" si="45"/>
        <v>0.13668334015770914</v>
      </c>
      <c r="H477" s="128">
        <f t="shared" si="46"/>
        <v>20696.318000000003</v>
      </c>
      <c r="I477" s="122">
        <f t="shared" si="47"/>
        <v>3.8918022666410937E-2</v>
      </c>
      <c r="J477" s="128">
        <f t="shared" si="48"/>
        <v>111.23936911678713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0.6325406091370559</v>
      </c>
      <c r="F478" s="128">
        <f t="shared" si="44"/>
        <v>249.221</v>
      </c>
      <c r="G478" s="122">
        <f t="shared" si="45"/>
        <v>0.59298479044763508</v>
      </c>
      <c r="H478" s="128">
        <f t="shared" si="46"/>
        <v>89788.571000000011</v>
      </c>
      <c r="I478" s="122">
        <f t="shared" si="47"/>
        <v>0.3701356788719144</v>
      </c>
      <c r="J478" s="128">
        <f t="shared" si="48"/>
        <v>106.67062955519664</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0.21092893401015228</v>
      </c>
      <c r="F479" s="128">
        <f t="shared" si="44"/>
        <v>83.105999999999995</v>
      </c>
      <c r="G479" s="122">
        <f t="shared" si="45"/>
        <v>0.20394737745842631</v>
      </c>
      <c r="H479" s="128">
        <f t="shared" si="46"/>
        <v>30881.303999999996</v>
      </c>
      <c r="I479" s="122">
        <f t="shared" si="47"/>
        <v>-3.0020622206869923E-3</v>
      </c>
      <c r="J479" s="128">
        <f t="shared" si="48"/>
        <v>103.42321467367195</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0.30110406091370562</v>
      </c>
      <c r="F480" s="128">
        <f t="shared" si="44"/>
        <v>118.63500000000001</v>
      </c>
      <c r="G480" s="122">
        <f t="shared" si="45"/>
        <v>0.27970980332589257</v>
      </c>
      <c r="H480" s="128">
        <f t="shared" si="46"/>
        <v>42353.099000000002</v>
      </c>
      <c r="I480" s="122">
        <f t="shared" si="47"/>
        <v>0.17551653282515559</v>
      </c>
      <c r="J480" s="128">
        <f t="shared" si="48"/>
        <v>107.64873355650191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0.5560685279187817</v>
      </c>
      <c r="F481" s="128">
        <f t="shared" si="44"/>
        <v>219.09099999999998</v>
      </c>
      <c r="G481" s="122">
        <f t="shared" si="45"/>
        <v>0.53143749091917736</v>
      </c>
      <c r="H481" s="128">
        <f t="shared" si="46"/>
        <v>80469.202000000005</v>
      </c>
      <c r="I481" s="122">
        <f t="shared" si="47"/>
        <v>0.15790558577640934</v>
      </c>
      <c r="J481" s="128">
        <f t="shared" si="48"/>
        <v>104.6347947633507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0.83009644670050764</v>
      </c>
      <c r="F482" s="128">
        <f t="shared" si="44"/>
        <v>327.05799999999999</v>
      </c>
      <c r="G482" s="122">
        <f t="shared" si="45"/>
        <v>0.82217704632210165</v>
      </c>
      <c r="H482" s="128">
        <f t="shared" si="46"/>
        <v>124492.40399999999</v>
      </c>
      <c r="I482" s="122">
        <f t="shared" si="47"/>
        <v>0.13661911358063022</v>
      </c>
      <c r="J482" s="128">
        <f t="shared" si="48"/>
        <v>100.96322323930499</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0.52221065989847715</v>
      </c>
      <c r="F483" s="128">
        <f t="shared" si="44"/>
        <v>205.75099999999998</v>
      </c>
      <c r="G483" s="122">
        <f t="shared" si="45"/>
        <v>0.50310474316131493</v>
      </c>
      <c r="H483" s="128">
        <f t="shared" si="46"/>
        <v>76179.113999999987</v>
      </c>
      <c r="I483" s="122">
        <f t="shared" si="47"/>
        <v>0.31528870722331387</v>
      </c>
      <c r="J483" s="128">
        <f t="shared" si="48"/>
        <v>103.79760218858365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0.73239340101522854</v>
      </c>
      <c r="F484" s="128">
        <f t="shared" si="44"/>
        <v>288.56300000000005</v>
      </c>
      <c r="G484" s="122">
        <f t="shared" si="45"/>
        <v>0.72984647135743441</v>
      </c>
      <c r="H484" s="128">
        <f t="shared" si="46"/>
        <v>110511.893</v>
      </c>
      <c r="I484" s="122">
        <f t="shared" si="47"/>
        <v>0.1413973730451358</v>
      </c>
      <c r="J484" s="128">
        <f t="shared" si="48"/>
        <v>100.34896786622221</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0.74147461928933989</v>
      </c>
      <c r="F485" s="128">
        <f t="shared" si="44"/>
        <v>292.14099999999991</v>
      </c>
      <c r="G485" s="122">
        <f t="shared" si="45"/>
        <v>0.73583387708198489</v>
      </c>
      <c r="H485" s="128">
        <f t="shared" si="46"/>
        <v>111418.49399999999</v>
      </c>
      <c r="I485" s="122">
        <f t="shared" si="47"/>
        <v>0.18904401414195784</v>
      </c>
      <c r="J485" s="128">
        <f t="shared" si="48"/>
        <v>100.76657821595873</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0.59027411167512689</v>
      </c>
      <c r="F486" s="128">
        <f t="shared" si="44"/>
        <v>232.56800000000001</v>
      </c>
      <c r="G486" s="122">
        <f t="shared" si="45"/>
        <v>0.59415070203014164</v>
      </c>
      <c r="H486" s="128">
        <f t="shared" si="46"/>
        <v>89965.11099999999</v>
      </c>
      <c r="I486" s="122">
        <f t="shared" si="47"/>
        <v>1.4064986382066928E-2</v>
      </c>
      <c r="J486" s="128">
        <f t="shared" si="48"/>
        <v>99.347540894630114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0.33090101522842641</v>
      </c>
      <c r="F487" s="128">
        <f t="shared" si="44"/>
        <v>130.375</v>
      </c>
      <c r="G487" s="122">
        <f t="shared" si="45"/>
        <v>0.33761288618262031</v>
      </c>
      <c r="H487" s="128">
        <f t="shared" si="46"/>
        <v>51120.667999999998</v>
      </c>
      <c r="I487" s="122">
        <f t="shared" si="47"/>
        <v>-0.10803233448254951</v>
      </c>
      <c r="J487" s="128">
        <f t="shared" si="48"/>
        <v>98.011962449038947</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0.80403553299492403</v>
      </c>
      <c r="F488" s="128">
        <f t="shared" si="44"/>
        <v>316.79000000000008</v>
      </c>
      <c r="G488" s="122">
        <f t="shared" si="45"/>
        <v>0.79604523900725144</v>
      </c>
      <c r="H488" s="128">
        <f t="shared" si="46"/>
        <v>120535.57799999999</v>
      </c>
      <c r="I488" s="122">
        <f t="shared" si="47"/>
        <v>0.20268916794026254</v>
      </c>
      <c r="J488" s="128">
        <f t="shared" si="48"/>
        <v>101.00374873137075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0.66645939086294392</v>
      </c>
      <c r="F489" s="128">
        <f t="shared" si="44"/>
        <v>262.58499999999992</v>
      </c>
      <c r="G489" s="122">
        <f t="shared" si="45"/>
        <v>0.67757534110871886</v>
      </c>
      <c r="H489" s="128">
        <f t="shared" si="46"/>
        <v>102597.10299999999</v>
      </c>
      <c r="I489" s="122">
        <f t="shared" si="47"/>
        <v>-3.7396854632677501E-2</v>
      </c>
      <c r="J489" s="128">
        <f t="shared" si="48"/>
        <v>98.359451772907519</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0.66191624365482238</v>
      </c>
      <c r="F490" s="128">
        <f t="shared" si="44"/>
        <v>260.79500000000002</v>
      </c>
      <c r="G490" s="122">
        <f t="shared" si="45"/>
        <v>0.65962422565348899</v>
      </c>
      <c r="H490" s="128">
        <f t="shared" si="46"/>
        <v>99878.981</v>
      </c>
      <c r="I490" s="122">
        <f t="shared" si="47"/>
        <v>0.1515966551541898</v>
      </c>
      <c r="J490" s="128">
        <f t="shared" si="48"/>
        <v>100.34747329042723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0.79276395939086297</v>
      </c>
      <c r="F491" s="128">
        <f t="shared" si="44"/>
        <v>312.34899999999999</v>
      </c>
      <c r="G491" s="122">
        <f t="shared" si="45"/>
        <v>0.79480078326222792</v>
      </c>
      <c r="H491" s="128">
        <f t="shared" si="46"/>
        <v>120347.14500000002</v>
      </c>
      <c r="I491" s="122">
        <f t="shared" si="47"/>
        <v>0.11059520742260448</v>
      </c>
      <c r="J491" s="128">
        <f t="shared" si="48"/>
        <v>99.74373152187836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0.75378172588832493</v>
      </c>
      <c r="F492" s="128">
        <f t="shared" si="44"/>
        <v>296.99</v>
      </c>
      <c r="G492" s="122">
        <f t="shared" si="45"/>
        <v>0.74253269096144447</v>
      </c>
      <c r="H492" s="128">
        <f t="shared" si="46"/>
        <v>112432.815</v>
      </c>
      <c r="I492" s="122">
        <f t="shared" si="47"/>
        <v>0.23022966013118315</v>
      </c>
      <c r="J492" s="128">
        <f t="shared" si="48"/>
        <v>101.51495483819237</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0.50758121827411162</v>
      </c>
      <c r="F493" s="128">
        <f t="shared" si="44"/>
        <v>199.98699999999999</v>
      </c>
      <c r="G493" s="122">
        <f t="shared" si="45"/>
        <v>0.49409436130446843</v>
      </c>
      <c r="H493" s="128">
        <f t="shared" si="46"/>
        <v>74814.78</v>
      </c>
      <c r="I493" s="122">
        <f t="shared" si="47"/>
        <v>0.23472871902594661</v>
      </c>
      <c r="J493" s="128">
        <f t="shared" si="48"/>
        <v>102.72961159363088</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0.27235532994923856</v>
      </c>
      <c r="F494" s="128">
        <f t="shared" si="44"/>
        <v>107.30799999999999</v>
      </c>
      <c r="G494" s="122">
        <f t="shared" si="45"/>
        <v>0.27602300915346922</v>
      </c>
      <c r="H494" s="128">
        <f t="shared" si="46"/>
        <v>41794.852000000006</v>
      </c>
      <c r="I494" s="122">
        <f t="shared" si="47"/>
        <v>-1.1527593604699534E-2</v>
      </c>
      <c r="J494" s="128">
        <f t="shared" si="48"/>
        <v>98.671241497048015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0.73954060913705577</v>
      </c>
      <c r="F495" s="128">
        <f t="shared" si="44"/>
        <v>291.37899999999996</v>
      </c>
      <c r="G495" s="122">
        <f t="shared" si="45"/>
        <v>0.74541302222985395</v>
      </c>
      <c r="H495" s="128">
        <f t="shared" si="46"/>
        <v>112868.94900000002</v>
      </c>
      <c r="I495" s="122">
        <f t="shared" si="47"/>
        <v>0.10061450079300134</v>
      </c>
      <c r="J495" s="128">
        <f t="shared" si="48"/>
        <v>99.212193385724433</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0.59564213197969529</v>
      </c>
      <c r="F496" s="128">
        <f t="shared" si="44"/>
        <v>234.68299999999996</v>
      </c>
      <c r="G496" s="122">
        <f t="shared" si="45"/>
        <v>0.60738048977004044</v>
      </c>
      <c r="H496" s="128">
        <f t="shared" si="46"/>
        <v>91968.338999999978</v>
      </c>
      <c r="I496" s="122">
        <f t="shared" si="47"/>
        <v>-7.0637269553016045E-3</v>
      </c>
      <c r="J496" s="128">
        <f t="shared" si="48"/>
        <v>98.067379840470451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0.52542893401015234</v>
      </c>
      <c r="F497" s="128">
        <f t="shared" si="44"/>
        <v>207.01900000000001</v>
      </c>
      <c r="G497" s="122">
        <f t="shared" si="45"/>
        <v>0.51160291378832112</v>
      </c>
      <c r="H497" s="128">
        <f t="shared" si="46"/>
        <v>77465.89</v>
      </c>
      <c r="I497" s="122">
        <f t="shared" si="47"/>
        <v>0.13908855692710931</v>
      </c>
      <c r="J497" s="128">
        <f t="shared" si="48"/>
        <v>102.70249051543749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9.776649746192892E-2</v>
      </c>
      <c r="F498" s="128">
        <f t="shared" si="44"/>
        <v>38.519999999999996</v>
      </c>
      <c r="G498" s="122">
        <f t="shared" si="45"/>
        <v>9.4819526080122576E-2</v>
      </c>
      <c r="H498" s="128">
        <f t="shared" si="46"/>
        <v>14357.383</v>
      </c>
      <c r="I498" s="122">
        <f t="shared" si="47"/>
        <v>0.14623029437185267</v>
      </c>
      <c r="J498" s="128">
        <f t="shared" si="48"/>
        <v>103.10797944646563</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0.44553045685279191</v>
      </c>
      <c r="F499" s="128">
        <f t="shared" si="44"/>
        <v>175.53900000000002</v>
      </c>
      <c r="G499" s="122">
        <f t="shared" si="45"/>
        <v>0.45247447463313478</v>
      </c>
      <c r="H499" s="128">
        <f t="shared" si="46"/>
        <v>68512.78</v>
      </c>
      <c r="I499" s="122">
        <f t="shared" si="47"/>
        <v>-7.0960322560521764E-3</v>
      </c>
      <c r="J499" s="128">
        <f t="shared" si="48"/>
        <v>98.465323864738878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0.43311675126903543</v>
      </c>
      <c r="F500" s="128">
        <f t="shared" si="44"/>
        <v>170.64799999999997</v>
      </c>
      <c r="G500" s="122">
        <f t="shared" si="45"/>
        <v>0.40074310187692347</v>
      </c>
      <c r="H500" s="128">
        <f t="shared" si="46"/>
        <v>60679.718999999997</v>
      </c>
      <c r="I500" s="122">
        <f t="shared" si="47"/>
        <v>0.37486058402961414</v>
      </c>
      <c r="J500" s="128">
        <f t="shared" si="48"/>
        <v>108.07840465387588</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0.42141878172588831</v>
      </c>
      <c r="F501" s="128">
        <f t="shared" si="44"/>
        <v>166.03899999999999</v>
      </c>
      <c r="G501" s="122">
        <f t="shared" si="45"/>
        <v>0.42482686998903696</v>
      </c>
      <c r="H501" s="128">
        <f t="shared" si="46"/>
        <v>64326.434999999998</v>
      </c>
      <c r="I501" s="122">
        <f t="shared" si="47"/>
        <v>4.8099338438305272E-2</v>
      </c>
      <c r="J501" s="128">
        <f t="shared" si="48"/>
        <v>99.197770079082659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0.2086294416243655</v>
      </c>
      <c r="F502" s="128">
        <f t="shared" si="44"/>
        <v>82.2</v>
      </c>
      <c r="G502" s="122">
        <f t="shared" si="45"/>
        <v>0.21852380166162541</v>
      </c>
      <c r="H502" s="128">
        <f t="shared" si="46"/>
        <v>33088.436999999998</v>
      </c>
      <c r="I502" s="122">
        <f t="shared" si="47"/>
        <v>-0.21902868441475676</v>
      </c>
      <c r="J502" s="128">
        <f t="shared" si="48"/>
        <v>95.472181994810384</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0.49431725888324884</v>
      </c>
      <c r="F503" s="128">
        <f t="shared" si="44"/>
        <v>194.76100000000005</v>
      </c>
      <c r="G503" s="122">
        <f t="shared" si="45"/>
        <v>0.47836442827140763</v>
      </c>
      <c r="H503" s="128">
        <f t="shared" si="46"/>
        <v>72432.985000000001</v>
      </c>
      <c r="I503" s="122">
        <f t="shared" si="47"/>
        <v>0.27148220827237951</v>
      </c>
      <c r="J503" s="128">
        <f t="shared" si="48"/>
        <v>103.33486974971937</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0.38357360406091362</v>
      </c>
      <c r="F504" s="128">
        <f t="shared" si="44"/>
        <v>151.12799999999996</v>
      </c>
      <c r="G504" s="122">
        <f t="shared" si="45"/>
        <v>0.37468226366746366</v>
      </c>
      <c r="H504" s="128">
        <f t="shared" si="46"/>
        <v>56733.63900000001</v>
      </c>
      <c r="I504" s="122">
        <f t="shared" si="47"/>
        <v>0.37858872313405317</v>
      </c>
      <c r="J504" s="128">
        <f t="shared" si="48"/>
        <v>102.3730347698927</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0.2205228426395939</v>
      </c>
      <c r="F505" s="128">
        <f t="shared" si="44"/>
        <v>86.885999999999996</v>
      </c>
      <c r="G505" s="122">
        <f t="shared" si="45"/>
        <v>0.20033597062436434</v>
      </c>
      <c r="H505" s="128">
        <f t="shared" si="46"/>
        <v>30334.471999999998</v>
      </c>
      <c r="I505" s="122">
        <f t="shared" si="47"/>
        <v>0.35608330977629293</v>
      </c>
      <c r="J505" s="128">
        <f t="shared" si="48"/>
        <v>110.07650895259371</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0.44984771573604049</v>
      </c>
      <c r="F506" s="128">
        <f t="shared" si="44"/>
        <v>177.23999999999995</v>
      </c>
      <c r="G506" s="122">
        <f t="shared" si="45"/>
        <v>0.42543290758034047</v>
      </c>
      <c r="H506" s="128">
        <f t="shared" si="46"/>
        <v>64418.19999999999</v>
      </c>
      <c r="I506" s="122">
        <f t="shared" si="47"/>
        <v>0.35464871642317625</v>
      </c>
      <c r="J506" s="128">
        <f t="shared" si="48"/>
        <v>105.73881515056271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0.47507360406091376</v>
      </c>
      <c r="F507" s="128">
        <f t="shared" si="44"/>
        <v>187.17900000000003</v>
      </c>
      <c r="G507" s="122">
        <f t="shared" si="45"/>
        <v>0.47354543053005582</v>
      </c>
      <c r="H507" s="128">
        <f t="shared" si="46"/>
        <v>71703.301999999996</v>
      </c>
      <c r="I507" s="122">
        <f t="shared" si="47"/>
        <v>0.19679207766024534</v>
      </c>
      <c r="J507" s="128">
        <f t="shared" si="48"/>
        <v>100.32270895933837</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0.27503807106598988</v>
      </c>
      <c r="F508" s="128">
        <f t="shared" si="44"/>
        <v>108.36500000000001</v>
      </c>
      <c r="G508" s="122">
        <f t="shared" si="45"/>
        <v>0.27718590920498232</v>
      </c>
      <c r="H508" s="128">
        <f t="shared" si="46"/>
        <v>41970.936000000009</v>
      </c>
      <c r="I508" s="122">
        <f t="shared" si="47"/>
        <v>4.1217737156348175E-2</v>
      </c>
      <c r="J508" s="128">
        <f t="shared" si="48"/>
        <v>99.225127227732173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0.1319467005076142</v>
      </c>
      <c r="F509" s="128">
        <f t="shared" si="44"/>
        <v>51.986999999999995</v>
      </c>
      <c r="G509" s="122">
        <f t="shared" si="45"/>
        <v>0.13921432062238304</v>
      </c>
      <c r="H509" s="128">
        <f t="shared" si="46"/>
        <v>21079.553999999993</v>
      </c>
      <c r="I509" s="122">
        <f t="shared" si="47"/>
        <v>-9.122130110162277E-2</v>
      </c>
      <c r="J509" s="128">
        <f t="shared" si="48"/>
        <v>94.779545608327069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0.29244670050761429</v>
      </c>
      <c r="F510" s="128">
        <f t="shared" si="44"/>
        <v>115.22400000000003</v>
      </c>
      <c r="G510" s="122">
        <f t="shared" si="45"/>
        <v>0.26769425035332656</v>
      </c>
      <c r="H510" s="128">
        <f t="shared" si="46"/>
        <v>40533.728000000003</v>
      </c>
      <c r="I510" s="122">
        <f t="shared" si="47"/>
        <v>0.33359287714647923</v>
      </c>
      <c r="J510" s="128">
        <f t="shared" si="48"/>
        <v>109.24653783994884</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0.27085532994923855</v>
      </c>
      <c r="F511" s="128">
        <f t="shared" si="44"/>
        <v>106.71699999999998</v>
      </c>
      <c r="G511" s="122">
        <f t="shared" si="45"/>
        <v>0.2636266824287733</v>
      </c>
      <c r="H511" s="128">
        <f t="shared" si="46"/>
        <v>39917.824999999997</v>
      </c>
      <c r="I511" s="122">
        <f t="shared" si="47"/>
        <v>0.13273590853870157</v>
      </c>
      <c r="J511" s="128">
        <f t="shared" si="48"/>
        <v>102.74200147491455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0.24829187817258883</v>
      </c>
      <c r="F512" s="128">
        <f t="shared" si="44"/>
        <v>97.826999999999998</v>
      </c>
      <c r="G512" s="122">
        <f t="shared" si="45"/>
        <v>0.23739754190386875</v>
      </c>
      <c r="H512" s="128">
        <f t="shared" si="46"/>
        <v>35946.260999999999</v>
      </c>
      <c r="I512" s="122">
        <f t="shared" si="47"/>
        <v>0.26406711108140218</v>
      </c>
      <c r="J512" s="128">
        <f t="shared" si="48"/>
        <v>104.58906869100255</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6.1073604060913701E-2</v>
      </c>
      <c r="F513" s="128">
        <f t="shared" si="44"/>
        <v>24.062999999999999</v>
      </c>
      <c r="G513" s="122">
        <f t="shared" si="45"/>
        <v>4.9229635842502208E-2</v>
      </c>
      <c r="H513" s="128">
        <f t="shared" si="46"/>
        <v>7454.2529999999997</v>
      </c>
      <c r="I513" s="122">
        <f t="shared" si="47"/>
        <v>0.42741663965723065</v>
      </c>
      <c r="J513" s="128">
        <f t="shared" si="48"/>
        <v>124.05861431984442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0.49587563451776656</v>
      </c>
      <c r="F514" s="128">
        <f t="shared" si="44"/>
        <v>195.37500000000003</v>
      </c>
      <c r="G514" s="122">
        <f t="shared" si="45"/>
        <v>0.50592774306885568</v>
      </c>
      <c r="H514" s="128">
        <f t="shared" si="46"/>
        <v>76606.566999999995</v>
      </c>
      <c r="I514" s="122">
        <f t="shared" si="47"/>
        <v>8.4757423389662679E-3</v>
      </c>
      <c r="J514" s="128">
        <f t="shared" si="48"/>
        <v>98.0131335573505</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6.0218274111675137E-2</v>
      </c>
      <c r="F515" s="128">
        <f t="shared" si="44"/>
        <v>23.726000000000003</v>
      </c>
      <c r="G515" s="122">
        <f t="shared" si="45"/>
        <v>5.6210318456194105E-2</v>
      </c>
      <c r="H515" s="128">
        <f t="shared" si="46"/>
        <v>8511.253999999999</v>
      </c>
      <c r="I515" s="122">
        <f t="shared" si="47"/>
        <v>0.20998496262325383</v>
      </c>
      <c r="J515" s="128">
        <f t="shared" si="48"/>
        <v>107.13028455550295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0.13704060913705585</v>
      </c>
      <c r="F516" s="128">
        <f t="shared" si="44"/>
        <v>53.994</v>
      </c>
      <c r="G516" s="122">
        <f t="shared" si="45"/>
        <v>0.13904031885244819</v>
      </c>
      <c r="H516" s="128">
        <f t="shared" si="46"/>
        <v>21053.207000000002</v>
      </c>
      <c r="I516" s="122">
        <f t="shared" si="47"/>
        <v>-0.29870733168458052</v>
      </c>
      <c r="J516" s="128">
        <f t="shared" si="48"/>
        <v>98.561777093222531</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8.321573604060914E-2</v>
      </c>
      <c r="F517" s="128">
        <f t="shared" si="44"/>
        <v>32.786999999999999</v>
      </c>
      <c r="G517" s="122">
        <f t="shared" si="45"/>
        <v>7.575946717034962E-2</v>
      </c>
      <c r="H517" s="128">
        <f t="shared" si="46"/>
        <v>11471.347</v>
      </c>
      <c r="I517" s="122">
        <f t="shared" si="47"/>
        <v>0.28536580808677997</v>
      </c>
      <c r="J517" s="128">
        <f t="shared" si="48"/>
        <v>109.8420291862582</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3.3644670050761424E-2</v>
      </c>
      <c r="F518" s="128">
        <f t="shared" si="44"/>
        <v>13.256</v>
      </c>
      <c r="G518" s="122">
        <f t="shared" si="45"/>
        <v>3.1414455348769625E-2</v>
      </c>
      <c r="H518" s="128">
        <f t="shared" si="46"/>
        <v>4756.713999999999</v>
      </c>
      <c r="I518" s="122">
        <f t="shared" si="47"/>
        <v>0.11470348253402976</v>
      </c>
      <c r="J518" s="128">
        <f t="shared" si="48"/>
        <v>107.09932633633628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3.2515228426395933E-2</v>
      </c>
      <c r="F519" s="128">
        <f t="shared" si="44"/>
        <v>12.810999999999998</v>
      </c>
      <c r="G519" s="122">
        <f t="shared" si="45"/>
        <v>3.4610000132084699E-2</v>
      </c>
      <c r="H519" s="128">
        <f t="shared" si="46"/>
        <v>5240.5770000000011</v>
      </c>
      <c r="I519" s="122">
        <f t="shared" si="47"/>
        <v>-0.33925762972866458</v>
      </c>
      <c r="J519" s="128">
        <f t="shared" si="48"/>
        <v>93.947495817121251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0.10473857868020306</v>
      </c>
      <c r="F520" s="128">
        <f t="shared" si="44"/>
        <v>41.267000000000003</v>
      </c>
      <c r="G520" s="122">
        <f t="shared" si="45"/>
        <v>0.10553181259823799</v>
      </c>
      <c r="H520" s="128">
        <f t="shared" si="46"/>
        <v>15979.415999999999</v>
      </c>
      <c r="I520" s="122">
        <f t="shared" si="47"/>
        <v>5.270652468820302E-2</v>
      </c>
      <c r="J520" s="128">
        <f t="shared" si="48"/>
        <v>99.248346163583122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0.26932994923857867</v>
      </c>
      <c r="F521" s="128">
        <f t="shared" ref="F521:F584" si="50">SUMPRODUCT($K$2:$AI$2,$K521:$AI521)</f>
        <v>106.116</v>
      </c>
      <c r="G521" s="122">
        <f t="shared" ref="G521:G584" si="51">SUMPRODUCT($K$3:$AI$3,$K521:$AI521)/$J$3</f>
        <v>0.28006081839675601</v>
      </c>
      <c r="H521" s="128">
        <f t="shared" ref="H521:H584" si="52">SUMPRODUCT($K$3:$AI$3,$K521:$AI521)</f>
        <v>42406.249000000003</v>
      </c>
      <c r="I521" s="122">
        <f t="shared" ref="I521:I584" si="53">CORREL($K$4:$AI$4,$K521:$AI521)</f>
        <v>4.372296975942886E-2</v>
      </c>
      <c r="J521" s="128">
        <f t="shared" si="48"/>
        <v>96.168378990103804</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0.14775634517766498</v>
      </c>
      <c r="F522" s="128">
        <f t="shared" si="50"/>
        <v>58.216000000000001</v>
      </c>
      <c r="G522" s="122">
        <f t="shared" si="51"/>
        <v>0.15454622964244674</v>
      </c>
      <c r="H522" s="128">
        <f t="shared" si="52"/>
        <v>23401.081000000002</v>
      </c>
      <c r="I522" s="122">
        <f t="shared" si="53"/>
        <v>-0.12328746951524505</v>
      </c>
      <c r="J522" s="128">
        <f t="shared" ref="J522:J585" si="54">$E522/$G522*100</f>
        <v>95.60656738084738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2.6053299492385783E-2</v>
      </c>
      <c r="F523" s="128">
        <f t="shared" si="50"/>
        <v>10.264999999999999</v>
      </c>
      <c r="G523" s="122">
        <f t="shared" si="51"/>
        <v>2.5607662233023812E-2</v>
      </c>
      <c r="H523" s="128">
        <f t="shared" si="52"/>
        <v>3877.4609999999998</v>
      </c>
      <c r="I523" s="122">
        <f t="shared" si="53"/>
        <v>-7.4886521784868154E-2</v>
      </c>
      <c r="J523" s="128">
        <f t="shared" si="54"/>
        <v>101.74024967725197</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2.0964467005076141E-2</v>
      </c>
      <c r="F524" s="128">
        <f t="shared" si="50"/>
        <v>8.26</v>
      </c>
      <c r="G524" s="122">
        <f t="shared" si="51"/>
        <v>2.0227945158435588E-2</v>
      </c>
      <c r="H524" s="128">
        <f t="shared" si="52"/>
        <v>3062.875</v>
      </c>
      <c r="I524" s="122">
        <f t="shared" si="53"/>
        <v>6.2711160196496529E-2</v>
      </c>
      <c r="J524" s="128">
        <f t="shared" si="54"/>
        <v>103.64111055706222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0.10819543147208123</v>
      </c>
      <c r="F525" s="128">
        <f t="shared" si="50"/>
        <v>42.629000000000005</v>
      </c>
      <c r="G525" s="122">
        <f t="shared" si="51"/>
        <v>0.10780160879155716</v>
      </c>
      <c r="H525" s="128">
        <f t="shared" si="52"/>
        <v>16323.104000000001</v>
      </c>
      <c r="I525" s="122">
        <f t="shared" si="53"/>
        <v>-4.4207514512139383E-3</v>
      </c>
      <c r="J525" s="128">
        <f t="shared" si="54"/>
        <v>100.36532170988799</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3.8086294416243643E-2</v>
      </c>
      <c r="F526" s="128">
        <f t="shared" si="50"/>
        <v>15.005999999999997</v>
      </c>
      <c r="G526" s="122">
        <f t="shared" si="51"/>
        <v>3.566329630559114E-2</v>
      </c>
      <c r="H526" s="128">
        <f t="shared" si="52"/>
        <v>5400.0649999999996</v>
      </c>
      <c r="I526" s="122">
        <f t="shared" si="53"/>
        <v>5.2995325165376306E-2</v>
      </c>
      <c r="J526" s="128">
        <f t="shared" si="54"/>
        <v>106.79409466217132</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1.8428934010152286E-2</v>
      </c>
      <c r="F527" s="128">
        <f t="shared" si="50"/>
        <v>7.261000000000001</v>
      </c>
      <c r="G527" s="122">
        <f t="shared" si="51"/>
        <v>1.7938626847534642E-2</v>
      </c>
      <c r="H527" s="128">
        <f t="shared" si="52"/>
        <v>2716.2310000000002</v>
      </c>
      <c r="I527" s="122">
        <f t="shared" si="53"/>
        <v>3.0185872174756389E-2</v>
      </c>
      <c r="J527" s="128">
        <f t="shared" si="54"/>
        <v>102.73324801716932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6.2347715736040615E-2</v>
      </c>
      <c r="F528" s="128">
        <f t="shared" si="50"/>
        <v>24.565000000000001</v>
      </c>
      <c r="G528" s="122">
        <f t="shared" si="51"/>
        <v>6.6145669603349666E-2</v>
      </c>
      <c r="H528" s="128">
        <f t="shared" si="52"/>
        <v>10015.645</v>
      </c>
      <c r="I528" s="122">
        <f t="shared" si="53"/>
        <v>-0.51457124095704787</v>
      </c>
      <c r="J528" s="128">
        <f t="shared" si="54"/>
        <v>94.25819726357912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2.7847715736040609E-2</v>
      </c>
      <c r="F529" s="128">
        <f t="shared" si="50"/>
        <v>10.972</v>
      </c>
      <c r="G529" s="122">
        <f t="shared" si="51"/>
        <v>2.6941961986025439E-2</v>
      </c>
      <c r="H529" s="128">
        <f t="shared" si="52"/>
        <v>4079.498</v>
      </c>
      <c r="I529" s="122">
        <f t="shared" si="53"/>
        <v>0.61272846237941436</v>
      </c>
      <c r="J529" s="128">
        <f t="shared" si="54"/>
        <v>103.36187004675077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6.257614213197972E-2</v>
      </c>
      <c r="F530" s="128">
        <f t="shared" si="50"/>
        <v>24.655000000000008</v>
      </c>
      <c r="G530" s="122">
        <f t="shared" si="51"/>
        <v>6.1307420518036157E-2</v>
      </c>
      <c r="H530" s="128">
        <f t="shared" si="52"/>
        <v>9283.0469999999987</v>
      </c>
      <c r="I530" s="122">
        <f t="shared" si="53"/>
        <v>4.1244838612589194E-2</v>
      </c>
      <c r="J530" s="128">
        <f t="shared" si="54"/>
        <v>102.06944217065912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2.0281725888324876E-2</v>
      </c>
      <c r="F531" s="128">
        <f t="shared" si="50"/>
        <v>7.9910000000000005</v>
      </c>
      <c r="G531" s="122">
        <f t="shared" si="51"/>
        <v>2.1789925900487391E-2</v>
      </c>
      <c r="H531" s="128">
        <f t="shared" si="52"/>
        <v>3299.3869999999997</v>
      </c>
      <c r="I531" s="122">
        <f t="shared" si="53"/>
        <v>-0.21054165766069832</v>
      </c>
      <c r="J531" s="128">
        <f t="shared" si="54"/>
        <v>93.078452771935403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7.2015228426395961E-2</v>
      </c>
      <c r="F532" s="128">
        <f t="shared" si="50"/>
        <v>28.374000000000006</v>
      </c>
      <c r="G532" s="122">
        <f t="shared" si="51"/>
        <v>7.2994353379386867E-2</v>
      </c>
      <c r="H532" s="128">
        <f t="shared" si="52"/>
        <v>11052.659</v>
      </c>
      <c r="I532" s="122">
        <f t="shared" si="53"/>
        <v>-0.12028294796401472</v>
      </c>
      <c r="J532" s="128">
        <f t="shared" si="54"/>
        <v>98.658629184778277</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0.29155076142131975</v>
      </c>
      <c r="F533" s="128">
        <f t="shared" si="50"/>
        <v>114.87099999999998</v>
      </c>
      <c r="G533" s="122">
        <f t="shared" si="51"/>
        <v>0.29674936269135771</v>
      </c>
      <c r="H533" s="128">
        <f t="shared" si="52"/>
        <v>44933.195</v>
      </c>
      <c r="I533" s="122">
        <f t="shared" si="53"/>
        <v>-4.662117228391803E-2</v>
      </c>
      <c r="J533" s="128">
        <f t="shared" si="54"/>
        <v>98.248150822333884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7.1434010152284275E-2</v>
      </c>
      <c r="F534" s="128">
        <f t="shared" si="50"/>
        <v>28.145000000000003</v>
      </c>
      <c r="G534" s="122">
        <f t="shared" si="51"/>
        <v>6.7588892998190431E-2</v>
      </c>
      <c r="H534" s="128">
        <f t="shared" si="52"/>
        <v>10234.174999999999</v>
      </c>
      <c r="I534" s="122">
        <f t="shared" si="53"/>
        <v>0.25061440555248443</v>
      </c>
      <c r="J534" s="128">
        <f t="shared" si="54"/>
        <v>105.68897785350144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4.2583756345177665E-2</v>
      </c>
      <c r="F535" s="128">
        <f t="shared" si="50"/>
        <v>16.777999999999999</v>
      </c>
      <c r="G535" s="122">
        <f t="shared" si="51"/>
        <v>4.0820602570368118E-2</v>
      </c>
      <c r="H535" s="128">
        <f t="shared" si="52"/>
        <v>6180.9739999999993</v>
      </c>
      <c r="I535" s="122">
        <f t="shared" si="53"/>
        <v>0.11145959509633573</v>
      </c>
      <c r="J535" s="128">
        <f t="shared" si="54"/>
        <v>104.31927424826755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2.6050761421319794E-2</v>
      </c>
      <c r="F536" s="128">
        <f t="shared" si="50"/>
        <v>10.263999999999999</v>
      </c>
      <c r="G536" s="122">
        <f t="shared" si="51"/>
        <v>2.6796682032519253E-2</v>
      </c>
      <c r="H536" s="128">
        <f t="shared" si="52"/>
        <v>4057.5000000000005</v>
      </c>
      <c r="I536" s="122">
        <f t="shared" si="53"/>
        <v>-9.4963135144393099E-2</v>
      </c>
      <c r="J536" s="128">
        <f t="shared" si="54"/>
        <v>97.216369510619842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3.4370558375634519E-2</v>
      </c>
      <c r="F537" s="128">
        <f t="shared" si="50"/>
        <v>13.542000000000002</v>
      </c>
      <c r="G537" s="122">
        <f t="shared" si="51"/>
        <v>3.0501868998401776E-2</v>
      </c>
      <c r="H537" s="128">
        <f t="shared" si="52"/>
        <v>4618.5320000000002</v>
      </c>
      <c r="I537" s="122">
        <f t="shared" si="53"/>
        <v>7.6677277178497177E-2</v>
      </c>
      <c r="J537" s="128">
        <f t="shared" si="54"/>
        <v>112.68345024180471</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0.26156598984771573</v>
      </c>
      <c r="F538" s="128">
        <f t="shared" si="50"/>
        <v>103.05699999999999</v>
      </c>
      <c r="G538" s="122">
        <f t="shared" si="51"/>
        <v>0.2409676392502873</v>
      </c>
      <c r="H538" s="128">
        <f t="shared" si="52"/>
        <v>36486.838000000003</v>
      </c>
      <c r="I538" s="122">
        <f t="shared" si="53"/>
        <v>0.51024470505554964</v>
      </c>
      <c r="J538" s="128">
        <f t="shared" si="54"/>
        <v>108.54818126679385</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0.40998730964467006</v>
      </c>
      <c r="F539" s="128">
        <f t="shared" si="50"/>
        <v>161.535</v>
      </c>
      <c r="G539" s="122">
        <f t="shared" si="51"/>
        <v>0.40878987306661024</v>
      </c>
      <c r="H539" s="128">
        <f t="shared" si="52"/>
        <v>61898.14499999999</v>
      </c>
      <c r="I539" s="122">
        <f t="shared" si="53"/>
        <v>0.14819022963073741</v>
      </c>
      <c r="J539" s="128">
        <f t="shared" si="54"/>
        <v>100.29292227057316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7.0307106598984773E-2</v>
      </c>
      <c r="F540" s="128">
        <f t="shared" si="50"/>
        <v>27.701000000000001</v>
      </c>
      <c r="G540" s="122">
        <f t="shared" si="51"/>
        <v>7.1966318403360235E-2</v>
      </c>
      <c r="H540" s="128">
        <f t="shared" si="52"/>
        <v>10896.996000000001</v>
      </c>
      <c r="I540" s="122">
        <f t="shared" si="53"/>
        <v>-0.19784137938742555</v>
      </c>
      <c r="J540" s="128">
        <f t="shared" si="54"/>
        <v>97.694460629379648</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7.1769035532994921E-2</v>
      </c>
      <c r="F541" s="128">
        <f t="shared" si="50"/>
        <v>28.277000000000001</v>
      </c>
      <c r="G541" s="122">
        <f t="shared" si="51"/>
        <v>6.6905618882827686E-2</v>
      </c>
      <c r="H541" s="128">
        <f t="shared" si="52"/>
        <v>10130.715000000002</v>
      </c>
      <c r="I541" s="122">
        <f t="shared" si="53"/>
        <v>0.12176165798187864</v>
      </c>
      <c r="J541" s="128">
        <f t="shared" si="54"/>
        <v>107.26907056742809</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1.1606598984771573E-2</v>
      </c>
      <c r="F542" s="128">
        <f t="shared" si="50"/>
        <v>4.5729999999999995</v>
      </c>
      <c r="G542" s="122">
        <f t="shared" si="51"/>
        <v>1.0986500944405552E-2</v>
      </c>
      <c r="H542" s="128">
        <f t="shared" si="52"/>
        <v>1663.5539999999999</v>
      </c>
      <c r="I542" s="122">
        <f t="shared" si="53"/>
        <v>-2.8214931643773179E-2</v>
      </c>
      <c r="J542" s="128">
        <f t="shared" si="54"/>
        <v>105.64418137770954</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3.8304568527918775E-2</v>
      </c>
      <c r="F543" s="128">
        <f t="shared" si="50"/>
        <v>15.091999999999999</v>
      </c>
      <c r="G543" s="122">
        <f t="shared" si="51"/>
        <v>3.7911714591396001E-2</v>
      </c>
      <c r="H543" s="128">
        <f t="shared" si="52"/>
        <v>5740.5159999999996</v>
      </c>
      <c r="I543" s="122">
        <f t="shared" si="53"/>
        <v>-9.2492160830986492E-2</v>
      </c>
      <c r="J543" s="128">
        <f t="shared" si="54"/>
        <v>101.03623363057268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4.3873096446700503E-2</v>
      </c>
      <c r="F544" s="128">
        <f t="shared" si="50"/>
        <v>17.285999999999998</v>
      </c>
      <c r="G544" s="122">
        <f t="shared" si="51"/>
        <v>4.4521661889603617E-2</v>
      </c>
      <c r="H544" s="128">
        <f t="shared" si="52"/>
        <v>6741.3810000000003</v>
      </c>
      <c r="I544" s="122">
        <f t="shared" si="53"/>
        <v>-0.1194405561353222</v>
      </c>
      <c r="J544" s="128">
        <f t="shared" si="54"/>
        <v>98.54325868492667</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2.5337563451776641E-2</v>
      </c>
      <c r="F545" s="128">
        <f t="shared" si="50"/>
        <v>9.982999999999997</v>
      </c>
      <c r="G545" s="122">
        <f t="shared" si="51"/>
        <v>2.5374143100556079E-2</v>
      </c>
      <c r="H545" s="128">
        <f t="shared" si="52"/>
        <v>3842.1020000000003</v>
      </c>
      <c r="I545" s="122">
        <f t="shared" si="53"/>
        <v>-7.4165558259148279E-2</v>
      </c>
      <c r="J545" s="128">
        <f t="shared" si="54"/>
        <v>99.855838880412733</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1.4124365482233503E-2</v>
      </c>
      <c r="F546" s="128">
        <f t="shared" si="50"/>
        <v>5.5650000000000004</v>
      </c>
      <c r="G546" s="122">
        <f t="shared" si="51"/>
        <v>1.2772094466972223E-2</v>
      </c>
      <c r="H546" s="128">
        <f t="shared" si="52"/>
        <v>1933.925</v>
      </c>
      <c r="I546" s="122">
        <f t="shared" si="53"/>
        <v>4.5018000790548844E-2</v>
      </c>
      <c r="J546" s="128">
        <f t="shared" si="54"/>
        <v>110.5876997602716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0.10111928934010156</v>
      </c>
      <c r="F547" s="128">
        <f t="shared" si="50"/>
        <v>39.841000000000015</v>
      </c>
      <c r="G547" s="122">
        <f t="shared" si="51"/>
        <v>7.8557588926019342E-2</v>
      </c>
      <c r="H547" s="128">
        <f t="shared" si="52"/>
        <v>11895.032999999998</v>
      </c>
      <c r="I547" s="122">
        <f t="shared" si="53"/>
        <v>0.32703082700570568</v>
      </c>
      <c r="J547" s="128">
        <f t="shared" si="54"/>
        <v>128.71995019517394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5.7246192893401014E-2</v>
      </c>
      <c r="F548" s="128">
        <f t="shared" si="50"/>
        <v>22.555</v>
      </c>
      <c r="G548" s="122">
        <f t="shared" si="51"/>
        <v>5.280642327860624E-2</v>
      </c>
      <c r="H548" s="128">
        <f t="shared" si="52"/>
        <v>7995.8429999999998</v>
      </c>
      <c r="I548" s="122">
        <f t="shared" si="53"/>
        <v>6.1304532870883159E-2</v>
      </c>
      <c r="J548" s="128">
        <f t="shared" si="54"/>
        <v>108.40763175981563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2.16497461928934E-2</v>
      </c>
      <c r="F549" s="128">
        <f t="shared" si="50"/>
        <v>8.5299999999999994</v>
      </c>
      <c r="G549" s="122">
        <f t="shared" si="51"/>
        <v>2.061562033575929E-2</v>
      </c>
      <c r="H549" s="128">
        <f t="shared" si="52"/>
        <v>3121.576</v>
      </c>
      <c r="I549" s="122">
        <f t="shared" si="53"/>
        <v>3.4382350301554697E-2</v>
      </c>
      <c r="J549" s="128">
        <f t="shared" si="54"/>
        <v>105.01622478631091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7.9434010152284268E-2</v>
      </c>
      <c r="F550" s="128">
        <f t="shared" si="50"/>
        <v>31.297000000000004</v>
      </c>
      <c r="G550" s="122">
        <f t="shared" si="51"/>
        <v>8.2830310795281942E-2</v>
      </c>
      <c r="H550" s="128">
        <f t="shared" si="52"/>
        <v>12542.000000000002</v>
      </c>
      <c r="I550" s="122">
        <f t="shared" si="53"/>
        <v>-4.1552329577778747E-2</v>
      </c>
      <c r="J550" s="128">
        <f t="shared" si="54"/>
        <v>95.899688640077969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0.13073096446700511</v>
      </c>
      <c r="F551" s="128">
        <f t="shared" si="50"/>
        <v>51.50800000000001</v>
      </c>
      <c r="G551" s="122">
        <f t="shared" si="51"/>
        <v>0.11109638220026682</v>
      </c>
      <c r="H551" s="128">
        <f t="shared" si="52"/>
        <v>16821.992000000002</v>
      </c>
      <c r="I551" s="122">
        <f t="shared" si="53"/>
        <v>0.25481755356629537</v>
      </c>
      <c r="J551" s="128">
        <f t="shared" si="54"/>
        <v>117.67346683832078</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3.1626903553299494E-2</v>
      </c>
      <c r="F552" s="128">
        <f t="shared" si="50"/>
        <v>12.461</v>
      </c>
      <c r="G552" s="122">
        <f t="shared" si="51"/>
        <v>2.9632315840917196E-2</v>
      </c>
      <c r="H552" s="128">
        <f t="shared" si="52"/>
        <v>4486.866</v>
      </c>
      <c r="I552" s="122">
        <f t="shared" si="53"/>
        <v>0.20346471230570159</v>
      </c>
      <c r="J552" s="128">
        <f t="shared" si="54"/>
        <v>106.73112328813703</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0.10741116751269035</v>
      </c>
      <c r="F553" s="128">
        <f t="shared" si="50"/>
        <v>42.32</v>
      </c>
      <c r="G553" s="122">
        <f t="shared" si="51"/>
        <v>0.11859768323448996</v>
      </c>
      <c r="H553" s="128">
        <f t="shared" si="52"/>
        <v>17957.824000000001</v>
      </c>
      <c r="I553" s="122">
        <f t="shared" si="53"/>
        <v>-6.7657284439585186E-2</v>
      </c>
      <c r="J553" s="128">
        <f t="shared" si="54"/>
        <v>90.567677701020713</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8.4931472081218276E-2</v>
      </c>
      <c r="F554" s="128">
        <f t="shared" si="50"/>
        <v>33.463000000000001</v>
      </c>
      <c r="G554" s="122">
        <f t="shared" si="51"/>
        <v>8.3435212458228228E-2</v>
      </c>
      <c r="H554" s="128">
        <f t="shared" si="52"/>
        <v>12633.593000000001</v>
      </c>
      <c r="I554" s="122">
        <f t="shared" si="53"/>
        <v>6.7432037920002991E-2</v>
      </c>
      <c r="J554" s="128">
        <f t="shared" si="54"/>
        <v>101.79331912618925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0.15246192893401014</v>
      </c>
      <c r="F555" s="128">
        <f t="shared" si="50"/>
        <v>60.07</v>
      </c>
      <c r="G555" s="122">
        <f t="shared" si="51"/>
        <v>0.16737982934657705</v>
      </c>
      <c r="H555" s="128">
        <f t="shared" si="52"/>
        <v>25344.319000000003</v>
      </c>
      <c r="I555" s="122">
        <f t="shared" si="53"/>
        <v>-0.11055943944444042</v>
      </c>
      <c r="J555" s="128">
        <f t="shared" si="54"/>
        <v>91.087396569345358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7.3748730964466991E-2</v>
      </c>
      <c r="F556" s="128">
        <f t="shared" si="50"/>
        <v>29.056999999999995</v>
      </c>
      <c r="G556" s="122">
        <f t="shared" si="51"/>
        <v>7.6255986738696838E-2</v>
      </c>
      <c r="H556" s="128">
        <f t="shared" si="52"/>
        <v>11546.528999999999</v>
      </c>
      <c r="I556" s="122">
        <f t="shared" si="53"/>
        <v>-1.6805133519175432E-2</v>
      </c>
      <c r="J556" s="128">
        <f t="shared" si="54"/>
        <v>96.712053857723518</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3.4421319796954321E-2</v>
      </c>
      <c r="F557" s="128">
        <f t="shared" si="50"/>
        <v>13.562000000000001</v>
      </c>
      <c r="G557" s="122">
        <f t="shared" si="51"/>
        <v>3.3353247302170153E-2</v>
      </c>
      <c r="H557" s="128">
        <f t="shared" si="52"/>
        <v>5050.2820000000002</v>
      </c>
      <c r="I557" s="122">
        <f t="shared" si="53"/>
        <v>-1.5971570629504338E-2</v>
      </c>
      <c r="J557" s="128">
        <f t="shared" si="54"/>
        <v>103.2023043666716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1.9974619289340103E-2</v>
      </c>
      <c r="F558" s="128">
        <f t="shared" si="50"/>
        <v>7.870000000000001</v>
      </c>
      <c r="G558" s="122">
        <f t="shared" si="51"/>
        <v>1.957271922756872E-2</v>
      </c>
      <c r="H558" s="128">
        <f t="shared" si="52"/>
        <v>2963.6620000000003</v>
      </c>
      <c r="I558" s="122">
        <f t="shared" si="53"/>
        <v>0.10228978757563785</v>
      </c>
      <c r="J558" s="128">
        <f t="shared" si="54"/>
        <v>102.05336855394775</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0.1059517766497462</v>
      </c>
      <c r="F559" s="128">
        <f t="shared" si="50"/>
        <v>41.745000000000005</v>
      </c>
      <c r="G559" s="122">
        <f t="shared" si="51"/>
        <v>0.10698247896551268</v>
      </c>
      <c r="H559" s="128">
        <f t="shared" si="52"/>
        <v>16199.072999999999</v>
      </c>
      <c r="I559" s="122">
        <f t="shared" si="53"/>
        <v>2.0629985524402067E-2</v>
      </c>
      <c r="J559" s="128">
        <f t="shared" si="54"/>
        <v>99.036569047816954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6.3596446700507625E-2</v>
      </c>
      <c r="F560" s="128">
        <f t="shared" si="50"/>
        <v>25.057000000000002</v>
      </c>
      <c r="G560" s="122">
        <f t="shared" si="51"/>
        <v>5.4529322801780508E-2</v>
      </c>
      <c r="H560" s="128">
        <f t="shared" si="52"/>
        <v>8256.7210000000014</v>
      </c>
      <c r="I560" s="122">
        <f t="shared" si="53"/>
        <v>0.49601811695099113</v>
      </c>
      <c r="J560" s="128">
        <f t="shared" si="54"/>
        <v>116.62797818283386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1.5507614213197964E-2</v>
      </c>
      <c r="F561" s="128">
        <f t="shared" si="50"/>
        <v>6.1099999999999977</v>
      </c>
      <c r="G561" s="122">
        <f t="shared" si="51"/>
        <v>1.5045813575664715E-2</v>
      </c>
      <c r="H561" s="128">
        <f t="shared" si="52"/>
        <v>2278.2069999999999</v>
      </c>
      <c r="I561" s="122">
        <f t="shared" si="53"/>
        <v>-2.9168461194036956E-2</v>
      </c>
      <c r="J561" s="128">
        <f t="shared" si="54"/>
        <v>103.06929655356205</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6.6002538071066E-2</v>
      </c>
      <c r="F562" s="128">
        <f t="shared" si="50"/>
        <v>26.005000000000003</v>
      </c>
      <c r="G562" s="122">
        <f t="shared" si="51"/>
        <v>6.4216308497008295E-2</v>
      </c>
      <c r="H562" s="128">
        <f t="shared" si="52"/>
        <v>9723.505000000001</v>
      </c>
      <c r="I562" s="122">
        <f t="shared" si="53"/>
        <v>1.5618532233594896E-2</v>
      </c>
      <c r="J562" s="128">
        <f t="shared" si="54"/>
        <v>102.78158246069364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4.5408629441624368E-2</v>
      </c>
      <c r="F563" s="128">
        <f t="shared" si="50"/>
        <v>17.891000000000002</v>
      </c>
      <c r="G563" s="122">
        <f t="shared" si="51"/>
        <v>4.5025366865233979E-2</v>
      </c>
      <c r="H563" s="128">
        <f t="shared" si="52"/>
        <v>6817.6509999999989</v>
      </c>
      <c r="I563" s="122">
        <f t="shared" si="53"/>
        <v>0.14564699439300016</v>
      </c>
      <c r="J563" s="128">
        <f t="shared" si="54"/>
        <v>100.85121477752206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6.0228426395939068E-2</v>
      </c>
      <c r="F564" s="128">
        <f t="shared" si="50"/>
        <v>23.729999999999993</v>
      </c>
      <c r="G564" s="122">
        <f t="shared" si="51"/>
        <v>5.7694778692097354E-2</v>
      </c>
      <c r="H564" s="128">
        <f t="shared" si="52"/>
        <v>8736.0279999999966</v>
      </c>
      <c r="I564" s="122">
        <f t="shared" si="53"/>
        <v>1.76641960143177E-2</v>
      </c>
      <c r="J564" s="128">
        <f t="shared" si="54"/>
        <v>104.39146793050919</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3.3342639593908631E-2</v>
      </c>
      <c r="F565" s="128">
        <f t="shared" si="50"/>
        <v>13.137</v>
      </c>
      <c r="G565" s="122">
        <f t="shared" si="51"/>
        <v>3.5712128016484178E-2</v>
      </c>
      <c r="H565" s="128">
        <f t="shared" si="52"/>
        <v>5407.4590000000007</v>
      </c>
      <c r="I565" s="122">
        <f t="shared" si="53"/>
        <v>-0.123440129400922</v>
      </c>
      <c r="J565" s="128">
        <f t="shared" si="54"/>
        <v>93.365031561597718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2.1870558375634518E-2</v>
      </c>
      <c r="F566" s="128">
        <f t="shared" si="50"/>
        <v>8.6170000000000009</v>
      </c>
      <c r="G566" s="122">
        <f t="shared" si="51"/>
        <v>1.8600450408802125E-2</v>
      </c>
      <c r="H566" s="128">
        <f t="shared" si="52"/>
        <v>2816.4430000000002</v>
      </c>
      <c r="I566" s="122">
        <f t="shared" si="53"/>
        <v>0.34449482219068872</v>
      </c>
      <c r="J566" s="128">
        <f t="shared" si="54"/>
        <v>117.58079989979655</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7.5423857868020305E-2</v>
      </c>
      <c r="F567" s="128">
        <f t="shared" si="50"/>
        <v>29.717000000000002</v>
      </c>
      <c r="G567" s="122">
        <f t="shared" si="51"/>
        <v>8.1072534308998939E-2</v>
      </c>
      <c r="H567" s="128">
        <f t="shared" si="52"/>
        <v>12275.841</v>
      </c>
      <c r="I567" s="122">
        <f t="shared" si="53"/>
        <v>1.2671725420555904E-2</v>
      </c>
      <c r="J567" s="128">
        <f t="shared" si="54"/>
        <v>93.032564617445743</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6.674111675126905E-2</v>
      </c>
      <c r="F568" s="128">
        <f t="shared" si="50"/>
        <v>26.296000000000006</v>
      </c>
      <c r="G568" s="122">
        <f t="shared" si="51"/>
        <v>6.8841841788955083E-2</v>
      </c>
      <c r="H568" s="128">
        <f t="shared" si="52"/>
        <v>10423.894</v>
      </c>
      <c r="I568" s="122">
        <f t="shared" si="53"/>
        <v>-7.9463289865411194E-2</v>
      </c>
      <c r="J568" s="128">
        <f t="shared" si="54"/>
        <v>96.94847641623808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2.0939086294416244E-2</v>
      </c>
      <c r="F569" s="128">
        <f t="shared" si="50"/>
        <v>8.25</v>
      </c>
      <c r="G569" s="122">
        <f t="shared" si="51"/>
        <v>1.9842218230329289E-2</v>
      </c>
      <c r="H569" s="128">
        <f t="shared" si="52"/>
        <v>3004.4690000000001</v>
      </c>
      <c r="I569" s="122">
        <f t="shared" si="53"/>
        <v>2.8591918330776885E-3</v>
      </c>
      <c r="J569" s="128">
        <f t="shared" si="54"/>
        <v>105.52795081353538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8.7200507614213191E-2</v>
      </c>
      <c r="F570" s="128">
        <f t="shared" si="50"/>
        <v>34.356999999999999</v>
      </c>
      <c r="G570" s="122">
        <f t="shared" si="51"/>
        <v>8.6944015902996982E-2</v>
      </c>
      <c r="H570" s="128">
        <f t="shared" si="52"/>
        <v>13164.888999999997</v>
      </c>
      <c r="I570" s="122">
        <f t="shared" si="53"/>
        <v>1.4526404311300993E-2</v>
      </c>
      <c r="J570" s="128">
        <f t="shared" si="54"/>
        <v>100.29500789508316</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9.2540609137055835E-2</v>
      </c>
      <c r="F571" s="128">
        <f t="shared" si="50"/>
        <v>36.460999999999999</v>
      </c>
      <c r="G571" s="122">
        <f t="shared" si="51"/>
        <v>9.2791695835369628E-2</v>
      </c>
      <c r="H571" s="128">
        <f t="shared" si="52"/>
        <v>14050.332999999999</v>
      </c>
      <c r="I571" s="122">
        <f t="shared" si="53"/>
        <v>9.9468234155668991E-3</v>
      </c>
      <c r="J571" s="128">
        <f t="shared" si="54"/>
        <v>99.729408223383189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3.1906091370558373E-2</v>
      </c>
      <c r="F572" s="128">
        <f t="shared" si="50"/>
        <v>12.571</v>
      </c>
      <c r="G572" s="122">
        <f t="shared" si="51"/>
        <v>2.8300406820853524E-2</v>
      </c>
      <c r="H572" s="128">
        <f t="shared" si="52"/>
        <v>4285.1909999999989</v>
      </c>
      <c r="I572" s="122">
        <f t="shared" si="53"/>
        <v>8.2732123270847321E-2</v>
      </c>
      <c r="J572" s="128">
        <f t="shared" si="54"/>
        <v>112.74075165254499</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0.19684263959390863</v>
      </c>
      <c r="F573" s="128">
        <f t="shared" si="50"/>
        <v>77.555999999999997</v>
      </c>
      <c r="G573" s="122">
        <f t="shared" si="51"/>
        <v>0.17416239152544613</v>
      </c>
      <c r="H573" s="128">
        <f t="shared" si="52"/>
        <v>26371.321000000004</v>
      </c>
      <c r="I573" s="122">
        <f t="shared" si="53"/>
        <v>0.38299813076085887</v>
      </c>
      <c r="J573" s="128">
        <f t="shared" si="54"/>
        <v>113.02247165407624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0.14958121827411169</v>
      </c>
      <c r="F574" s="128">
        <f t="shared" si="50"/>
        <v>58.935000000000002</v>
      </c>
      <c r="G574" s="122">
        <f t="shared" si="51"/>
        <v>0.14784542788836202</v>
      </c>
      <c r="H574" s="128">
        <f t="shared" si="52"/>
        <v>22386.458999999999</v>
      </c>
      <c r="I574" s="122">
        <f t="shared" si="53"/>
        <v>0.14425654047840772</v>
      </c>
      <c r="J574" s="128">
        <f t="shared" si="54"/>
        <v>101.17405753464379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3.6246192893401023E-2</v>
      </c>
      <c r="F575" s="128">
        <f t="shared" si="50"/>
        <v>14.281000000000002</v>
      </c>
      <c r="G575" s="122">
        <f t="shared" si="51"/>
        <v>3.4693352177416169E-2</v>
      </c>
      <c r="H575" s="128">
        <f t="shared" si="52"/>
        <v>5253.1980000000012</v>
      </c>
      <c r="I575" s="122">
        <f t="shared" si="53"/>
        <v>0.11219283317667367</v>
      </c>
      <c r="J575" s="128">
        <f t="shared" si="54"/>
        <v>104.47590278403736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3.4644670050761425E-2</v>
      </c>
      <c r="F576" s="128">
        <f t="shared" si="50"/>
        <v>13.650000000000002</v>
      </c>
      <c r="G576" s="122">
        <f t="shared" si="51"/>
        <v>3.3178512462190758E-2</v>
      </c>
      <c r="H576" s="128">
        <f t="shared" si="52"/>
        <v>5023.8240000000005</v>
      </c>
      <c r="I576" s="122">
        <f t="shared" si="53"/>
        <v>-4.3923118965374895E-3</v>
      </c>
      <c r="J576" s="128">
        <f t="shared" si="54"/>
        <v>104.41899735632047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3.2500000000000008E-2</v>
      </c>
      <c r="F577" s="128">
        <f t="shared" si="50"/>
        <v>12.805000000000003</v>
      </c>
      <c r="G577" s="122">
        <f t="shared" si="51"/>
        <v>3.0806753490338006E-2</v>
      </c>
      <c r="H577" s="128">
        <f t="shared" si="52"/>
        <v>4664.6970000000001</v>
      </c>
      <c r="I577" s="122">
        <f t="shared" si="53"/>
        <v>0.22258095776776288</v>
      </c>
      <c r="J577" s="128">
        <f t="shared" si="54"/>
        <v>105.49634842305944</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9.9208121827411164E-2</v>
      </c>
      <c r="F578" s="128">
        <f t="shared" si="50"/>
        <v>39.088000000000001</v>
      </c>
      <c r="G578" s="122">
        <f t="shared" si="51"/>
        <v>0.10763804171234596</v>
      </c>
      <c r="H578" s="128">
        <f t="shared" si="52"/>
        <v>16298.337000000001</v>
      </c>
      <c r="I578" s="122">
        <f t="shared" si="53"/>
        <v>-0.14923032008435361</v>
      </c>
      <c r="J578" s="128">
        <f t="shared" si="54"/>
        <v>92.168270854032173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3.6337563451776647E-2</v>
      </c>
      <c r="F579" s="128">
        <f t="shared" si="50"/>
        <v>14.317</v>
      </c>
      <c r="G579" s="122">
        <f t="shared" si="51"/>
        <v>3.4737600549472315E-2</v>
      </c>
      <c r="H579" s="128">
        <f t="shared" si="52"/>
        <v>5259.8979999999992</v>
      </c>
      <c r="I579" s="122">
        <f t="shared" si="53"/>
        <v>8.4032547383491613E-2</v>
      </c>
      <c r="J579" s="128">
        <f t="shared" si="54"/>
        <v>104.6058532454644</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2.7291878172588834E-2</v>
      </c>
      <c r="F580" s="128">
        <f t="shared" si="50"/>
        <v>10.753</v>
      </c>
      <c r="G580" s="122">
        <f t="shared" si="51"/>
        <v>2.8116941182686327E-2</v>
      </c>
      <c r="H580" s="128">
        <f t="shared" si="52"/>
        <v>4257.4109999999982</v>
      </c>
      <c r="I580" s="122">
        <f t="shared" si="53"/>
        <v>-0.21013104058458643</v>
      </c>
      <c r="J580" s="128">
        <f t="shared" si="54"/>
        <v>97.06560182084975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2.9817258883248734E-2</v>
      </c>
      <c r="F581" s="128">
        <f t="shared" si="50"/>
        <v>11.748000000000001</v>
      </c>
      <c r="G581" s="122">
        <f t="shared" si="51"/>
        <v>2.9114801410664512E-2</v>
      </c>
      <c r="H581" s="128">
        <f t="shared" si="52"/>
        <v>4408.5049999999992</v>
      </c>
      <c r="I581" s="122">
        <f t="shared" si="53"/>
        <v>-2.8972163659478245E-2</v>
      </c>
      <c r="J581" s="128">
        <f t="shared" si="54"/>
        <v>102.41271600199518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3.8987309644670044E-2</v>
      </c>
      <c r="F582" s="128">
        <f t="shared" si="50"/>
        <v>15.360999999999997</v>
      </c>
      <c r="G582" s="122">
        <f t="shared" si="51"/>
        <v>3.5793056307704497E-2</v>
      </c>
      <c r="H582" s="128">
        <f t="shared" si="52"/>
        <v>5419.7129999999997</v>
      </c>
      <c r="I582" s="122">
        <f t="shared" si="53"/>
        <v>3.8305713994223882E-2</v>
      </c>
      <c r="J582" s="128">
        <f t="shared" si="54"/>
        <v>108.92422627870977</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1.5730964467005077E-2</v>
      </c>
      <c r="F583" s="128">
        <f t="shared" si="50"/>
        <v>6.1980000000000004</v>
      </c>
      <c r="G583" s="122">
        <f t="shared" si="51"/>
        <v>1.3656791134475425E-2</v>
      </c>
      <c r="H583" s="128">
        <f t="shared" si="52"/>
        <v>2067.884</v>
      </c>
      <c r="I583" s="122">
        <f t="shared" si="53"/>
        <v>-2.7699418693231802E-2</v>
      </c>
      <c r="J583" s="128">
        <f t="shared" si="54"/>
        <v>115.18785278405244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1.2246192893401014E-2</v>
      </c>
      <c r="F584" s="128">
        <f t="shared" si="50"/>
        <v>4.8249999999999993</v>
      </c>
      <c r="G584" s="122">
        <f t="shared" si="51"/>
        <v>1.105894279411959E-2</v>
      </c>
      <c r="H584" s="128">
        <f t="shared" si="52"/>
        <v>1674.5230000000001</v>
      </c>
      <c r="I584" s="122">
        <f t="shared" si="53"/>
        <v>0.11898769785142657</v>
      </c>
      <c r="J584" s="128">
        <f t="shared" si="54"/>
        <v>110.73565639486556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2.632233502538071E-2</v>
      </c>
      <c r="F585" s="128">
        <f t="shared" ref="F585:F648" si="56">SUMPRODUCT($K$2:$AI$2,$K585:$AI585)</f>
        <v>10.371</v>
      </c>
      <c r="G585" s="122">
        <f t="shared" ref="G585:G648" si="57">SUMPRODUCT($K$3:$AI$3,$K585:$AI585)/$J$3</f>
        <v>2.3562991189950994E-2</v>
      </c>
      <c r="H585" s="128">
        <f t="shared" ref="H585:H648" si="58">SUMPRODUCT($K$3:$AI$3,$K585:$AI585)</f>
        <v>3567.8609999999999</v>
      </c>
      <c r="I585" s="122">
        <f t="shared" ref="I585:I648" si="59">CORREL($K$4:$AI$4,$K585:$AI585)</f>
        <v>0.16714091507213852</v>
      </c>
      <c r="J585" s="128">
        <f t="shared" si="54"/>
        <v>111.71049894805589</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0.19048730964467006</v>
      </c>
      <c r="F586" s="128">
        <f t="shared" si="56"/>
        <v>75.052000000000007</v>
      </c>
      <c r="G586" s="122">
        <f t="shared" si="57"/>
        <v>0.18203613837192409</v>
      </c>
      <c r="H586" s="128">
        <f t="shared" si="58"/>
        <v>27563.548000000003</v>
      </c>
      <c r="I586" s="122">
        <f t="shared" si="59"/>
        <v>0.22758168620911051</v>
      </c>
      <c r="J586" s="128">
        <f t="shared" ref="J586:J649" si="60">$E586/$G586*100</f>
        <v>104.64257885732509</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2.6365482233502532E-2</v>
      </c>
      <c r="F587" s="128">
        <f t="shared" si="56"/>
        <v>10.387999999999998</v>
      </c>
      <c r="G587" s="122">
        <f t="shared" si="57"/>
        <v>2.5864936797474539E-2</v>
      </c>
      <c r="H587" s="128">
        <f t="shared" si="58"/>
        <v>3916.4169999999999</v>
      </c>
      <c r="I587" s="122">
        <f t="shared" si="59"/>
        <v>-7.0478959408916186E-2</v>
      </c>
      <c r="J587" s="128">
        <f t="shared" si="60"/>
        <v>101.93522775619877</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6.9545685279187849E-2</v>
      </c>
      <c r="F588" s="128">
        <f t="shared" si="56"/>
        <v>27.40100000000001</v>
      </c>
      <c r="G588" s="122">
        <f t="shared" si="57"/>
        <v>6.9562059992867423E-2</v>
      </c>
      <c r="H588" s="128">
        <f t="shared" si="58"/>
        <v>10532.948</v>
      </c>
      <c r="I588" s="122">
        <f t="shared" si="59"/>
        <v>-0.13046333169425839</v>
      </c>
      <c r="J588" s="128">
        <f t="shared" si="60"/>
        <v>99.976460280674189</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4.881218274111674E-2</v>
      </c>
      <c r="F589" s="128">
        <f t="shared" si="56"/>
        <v>19.231999999999996</v>
      </c>
      <c r="G589" s="122">
        <f t="shared" si="57"/>
        <v>4.4432623598251196E-2</v>
      </c>
      <c r="H589" s="128">
        <f t="shared" si="58"/>
        <v>6727.8989999999994</v>
      </c>
      <c r="I589" s="122">
        <f t="shared" si="59"/>
        <v>0.21634173722038691</v>
      </c>
      <c r="J589" s="128">
        <f t="shared" si="60"/>
        <v>109.8566296297613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0.35707614213197969</v>
      </c>
      <c r="F590" s="128">
        <f t="shared" si="56"/>
        <v>140.68799999999999</v>
      </c>
      <c r="G590" s="122">
        <f t="shared" si="57"/>
        <v>0.386952363655576</v>
      </c>
      <c r="H590" s="128">
        <f t="shared" si="58"/>
        <v>58591.553000000007</v>
      </c>
      <c r="I590" s="122">
        <f t="shared" si="59"/>
        <v>-6.762215208189086E-2</v>
      </c>
      <c r="J590" s="128">
        <f t="shared" si="60"/>
        <v>92.279095741565499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0.42014720812182732</v>
      </c>
      <c r="F591" s="128">
        <f t="shared" si="56"/>
        <v>165.53799999999995</v>
      </c>
      <c r="G591" s="122">
        <f t="shared" si="57"/>
        <v>0.41174836545192778</v>
      </c>
      <c r="H591" s="128">
        <f t="shared" si="58"/>
        <v>62346.114000000001</v>
      </c>
      <c r="I591" s="122">
        <f t="shared" si="59"/>
        <v>-5.520640151510401E-2</v>
      </c>
      <c r="J591" s="128">
        <f t="shared" si="60"/>
        <v>102.039799881338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0.21903807106598985</v>
      </c>
      <c r="F592" s="128">
        <f t="shared" si="56"/>
        <v>86.301000000000002</v>
      </c>
      <c r="G592" s="122">
        <f t="shared" si="57"/>
        <v>0.24511364566960336</v>
      </c>
      <c r="H592" s="128">
        <f t="shared" si="58"/>
        <v>37114.618000000002</v>
      </c>
      <c r="I592" s="122">
        <f t="shared" si="59"/>
        <v>-0.10260721332772894</v>
      </c>
      <c r="J592" s="128">
        <f t="shared" si="60"/>
        <v>89.361842939270048</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0.31632233502538071</v>
      </c>
      <c r="F593" s="128">
        <f t="shared" si="56"/>
        <v>124.631</v>
      </c>
      <c r="G593" s="122">
        <f t="shared" si="57"/>
        <v>0.30413697182633509</v>
      </c>
      <c r="H593" s="128">
        <f t="shared" si="58"/>
        <v>46051.812000000005</v>
      </c>
      <c r="I593" s="122">
        <f t="shared" si="59"/>
        <v>0.35895852719736221</v>
      </c>
      <c r="J593" s="128">
        <f t="shared" si="60"/>
        <v>104.00653795093469</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0.22322588832487311</v>
      </c>
      <c r="F594" s="128">
        <f t="shared" si="56"/>
        <v>87.951000000000008</v>
      </c>
      <c r="G594" s="122">
        <f t="shared" si="57"/>
        <v>0.23261600998560281</v>
      </c>
      <c r="H594" s="128">
        <f t="shared" si="58"/>
        <v>35222.251000000004</v>
      </c>
      <c r="I594" s="122">
        <f t="shared" si="59"/>
        <v>7.6265452656336025E-2</v>
      </c>
      <c r="J594" s="128">
        <f t="shared" si="60"/>
        <v>95.963252202068603</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0.31930456852791883</v>
      </c>
      <c r="F595" s="128">
        <f t="shared" si="56"/>
        <v>125.80600000000001</v>
      </c>
      <c r="G595" s="122">
        <f t="shared" si="57"/>
        <v>0.33874606057404011</v>
      </c>
      <c r="H595" s="128">
        <f t="shared" si="58"/>
        <v>51292.251000000004</v>
      </c>
      <c r="I595" s="122">
        <f t="shared" si="59"/>
        <v>-0.21203630462888942</v>
      </c>
      <c r="J595" s="128">
        <f t="shared" si="60"/>
        <v>94.260747412626529</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0.46783756345177668</v>
      </c>
      <c r="F596" s="128">
        <f t="shared" si="56"/>
        <v>184.328</v>
      </c>
      <c r="G596" s="122">
        <f t="shared" si="57"/>
        <v>0.43661803088140116</v>
      </c>
      <c r="H596" s="128">
        <f t="shared" si="58"/>
        <v>66111.828999999998</v>
      </c>
      <c r="I596" s="122">
        <f t="shared" si="59"/>
        <v>0.18147049867274376</v>
      </c>
      <c r="J596" s="128">
        <f t="shared" si="60"/>
        <v>107.15030767450273</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0.62404060913705584</v>
      </c>
      <c r="F597" s="128">
        <f t="shared" si="56"/>
        <v>245.87200000000001</v>
      </c>
      <c r="G597" s="122">
        <f t="shared" si="57"/>
        <v>0.6110679575743968</v>
      </c>
      <c r="H597" s="128">
        <f t="shared" si="58"/>
        <v>92526.688000000009</v>
      </c>
      <c r="I597" s="122">
        <f t="shared" si="59"/>
        <v>0.19996968310035296</v>
      </c>
      <c r="J597" s="128">
        <f t="shared" si="60"/>
        <v>102.12294744011015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0.15694416243654821</v>
      </c>
      <c r="F598" s="128">
        <f t="shared" si="56"/>
        <v>61.835999999999991</v>
      </c>
      <c r="G598" s="122">
        <f t="shared" si="57"/>
        <v>0.16167178274709743</v>
      </c>
      <c r="H598" s="128">
        <f t="shared" si="58"/>
        <v>24480.017999999996</v>
      </c>
      <c r="I598" s="122">
        <f t="shared" si="59"/>
        <v>4.3164834470049512E-2</v>
      </c>
      <c r="J598" s="128">
        <f t="shared" si="60"/>
        <v>97.075791316073619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8.7124365482233485E-2</v>
      </c>
      <c r="F599" s="128">
        <f t="shared" si="56"/>
        <v>34.326999999999991</v>
      </c>
      <c r="G599" s="122">
        <f t="shared" si="57"/>
        <v>9.537506108917039E-2</v>
      </c>
      <c r="H599" s="128">
        <f t="shared" si="58"/>
        <v>14441.501000000002</v>
      </c>
      <c r="I599" s="122">
        <f t="shared" si="59"/>
        <v>-0.25285210200740632</v>
      </c>
      <c r="J599" s="128">
        <f t="shared" si="60"/>
        <v>91.349210671306452</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3.7220812182741127E-2</v>
      </c>
      <c r="F600" s="128">
        <f t="shared" si="56"/>
        <v>14.665000000000003</v>
      </c>
      <c r="G600" s="122">
        <f t="shared" si="57"/>
        <v>3.7324003751205287E-2</v>
      </c>
      <c r="H600" s="128">
        <f t="shared" si="58"/>
        <v>5651.5260000000017</v>
      </c>
      <c r="I600" s="122">
        <f t="shared" si="59"/>
        <v>-0.17832733454558689</v>
      </c>
      <c r="J600" s="128">
        <f t="shared" si="60"/>
        <v>99.723524922052803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1.0210659898477159E-2</v>
      </c>
      <c r="F601" s="128">
        <f t="shared" si="56"/>
        <v>4.0230000000000006</v>
      </c>
      <c r="G601" s="122">
        <f t="shared" si="57"/>
        <v>8.6379360445917892E-3</v>
      </c>
      <c r="H601" s="128">
        <f t="shared" si="58"/>
        <v>1307.9389999999996</v>
      </c>
      <c r="I601" s="122">
        <f t="shared" si="59"/>
        <v>0.10133695899461895</v>
      </c>
      <c r="J601" s="128">
        <f t="shared" si="60"/>
        <v>118.20717178000007</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1.8746192893401015E-2</v>
      </c>
      <c r="F602" s="128">
        <f t="shared" si="56"/>
        <v>7.3859999999999992</v>
      </c>
      <c r="G602" s="122">
        <f t="shared" si="57"/>
        <v>1.8241318733571963E-2</v>
      </c>
      <c r="H602" s="128">
        <f t="shared" si="58"/>
        <v>2762.0639999999994</v>
      </c>
      <c r="I602" s="122">
        <f t="shared" si="59"/>
        <v>-0.13992432118933928</v>
      </c>
      <c r="J602" s="128">
        <f t="shared" si="60"/>
        <v>102.76775033210654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6.4058375634517772E-2</v>
      </c>
      <c r="F603" s="128">
        <f t="shared" si="56"/>
        <v>25.239000000000001</v>
      </c>
      <c r="G603" s="122">
        <f t="shared" si="57"/>
        <v>7.8949220039889551E-2</v>
      </c>
      <c r="H603" s="128">
        <f t="shared" si="58"/>
        <v>11954.332999999997</v>
      </c>
      <c r="I603" s="122">
        <f t="shared" si="59"/>
        <v>-0.22537992475334312</v>
      </c>
      <c r="J603" s="128">
        <f t="shared" si="60"/>
        <v>81.138706122938146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1.6091370558375631E-2</v>
      </c>
      <c r="F604" s="128">
        <f t="shared" si="56"/>
        <v>6.3399999999999981</v>
      </c>
      <c r="G604" s="122">
        <f t="shared" si="57"/>
        <v>1.7771097227542301E-2</v>
      </c>
      <c r="H604" s="128">
        <f t="shared" si="58"/>
        <v>2690.864</v>
      </c>
      <c r="I604" s="122">
        <f t="shared" si="59"/>
        <v>-0.20567368504957514</v>
      </c>
      <c r="J604" s="128">
        <f t="shared" si="60"/>
        <v>90.547985598979409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2.2220812182741113E-2</v>
      </c>
      <c r="F605" s="128">
        <f t="shared" si="56"/>
        <v>8.754999999999999</v>
      </c>
      <c r="G605" s="122">
        <f t="shared" si="57"/>
        <v>2.5675025426303347E-2</v>
      </c>
      <c r="H605" s="128">
        <f t="shared" si="58"/>
        <v>3887.6610000000001</v>
      </c>
      <c r="I605" s="122">
        <f t="shared" si="59"/>
        <v>1.998120396690278E-2</v>
      </c>
      <c r="J605" s="128">
        <f t="shared" si="60"/>
        <v>86.546407700833313</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2.7010152284263959E-2</v>
      </c>
      <c r="F606" s="128">
        <f t="shared" si="56"/>
        <v>10.641999999999999</v>
      </c>
      <c r="G606" s="122">
        <f t="shared" si="57"/>
        <v>1.9230223619384753E-2</v>
      </c>
      <c r="H606" s="128">
        <f t="shared" si="58"/>
        <v>2911.8020000000006</v>
      </c>
      <c r="I606" s="122">
        <f t="shared" si="59"/>
        <v>0.30341328587434402</v>
      </c>
      <c r="J606" s="128">
        <f t="shared" si="60"/>
        <v>140.45677688863046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3.025888324873097E-2</v>
      </c>
      <c r="F607" s="128">
        <f t="shared" si="56"/>
        <v>11.922000000000002</v>
      </c>
      <c r="G607" s="122">
        <f t="shared" si="57"/>
        <v>2.9570242639580503E-2</v>
      </c>
      <c r="H607" s="128">
        <f t="shared" si="58"/>
        <v>4477.4670000000006</v>
      </c>
      <c r="I607" s="122">
        <f t="shared" si="59"/>
        <v>6.0244398079593496E-2</v>
      </c>
      <c r="J607" s="128">
        <f t="shared" si="60"/>
        <v>102.32882975477754</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3.6081218274111676E-2</v>
      </c>
      <c r="F608" s="128">
        <f t="shared" si="56"/>
        <v>14.216000000000001</v>
      </c>
      <c r="G608" s="122">
        <f t="shared" si="57"/>
        <v>2.5337218824710406E-2</v>
      </c>
      <c r="H608" s="128">
        <f t="shared" si="58"/>
        <v>3836.5110000000004</v>
      </c>
      <c r="I608" s="122">
        <f t="shared" si="59"/>
        <v>0.22958321638374948</v>
      </c>
      <c r="J608" s="128">
        <f t="shared" si="60"/>
        <v>142.40402044017185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3.062944162436549E-2</v>
      </c>
      <c r="F609" s="128">
        <f t="shared" si="56"/>
        <v>12.068000000000003</v>
      </c>
      <c r="G609" s="122">
        <f t="shared" si="57"/>
        <v>2.2877253695069277E-2</v>
      </c>
      <c r="H609" s="128">
        <f t="shared" si="58"/>
        <v>3464.0279999999998</v>
      </c>
      <c r="I609" s="122">
        <f t="shared" si="59"/>
        <v>0.29911293662577076</v>
      </c>
      <c r="J609" s="128">
        <f t="shared" si="60"/>
        <v>133.88600761535918</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2.1360406091370555E-2</v>
      </c>
      <c r="F610" s="128">
        <f t="shared" si="56"/>
        <v>8.4159999999999986</v>
      </c>
      <c r="G610" s="122">
        <f t="shared" si="57"/>
        <v>1.1985186701713139E-2</v>
      </c>
      <c r="H610" s="128">
        <f t="shared" si="58"/>
        <v>1814.7730000000001</v>
      </c>
      <c r="I610" s="122">
        <f t="shared" si="59"/>
        <v>0.32129878981081961</v>
      </c>
      <c r="J610" s="128">
        <f t="shared" si="60"/>
        <v>178.22339044845535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8.7842639593908631E-2</v>
      </c>
      <c r="F611" s="128">
        <f t="shared" si="56"/>
        <v>34.61</v>
      </c>
      <c r="G611" s="122">
        <f t="shared" si="57"/>
        <v>7.9317630664782243E-2</v>
      </c>
      <c r="H611" s="128">
        <f t="shared" si="58"/>
        <v>12010.116999999998</v>
      </c>
      <c r="I611" s="122">
        <f t="shared" si="59"/>
        <v>0.27108943228975529</v>
      </c>
      <c r="J611" s="128">
        <f t="shared" si="60"/>
        <v>110.74793694374885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2.8870558375634528E-2</v>
      </c>
      <c r="F612" s="128">
        <f t="shared" si="56"/>
        <v>11.375000000000004</v>
      </c>
      <c r="G612" s="122">
        <f t="shared" si="57"/>
        <v>2.3564761124833241E-2</v>
      </c>
      <c r="H612" s="128">
        <f t="shared" si="58"/>
        <v>3568.1289999999999</v>
      </c>
      <c r="I612" s="122">
        <f t="shared" si="59"/>
        <v>0.20230372450734152</v>
      </c>
      <c r="J612" s="128">
        <f t="shared" si="60"/>
        <v>122.51581173555748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5.0215736040609138E-2</v>
      </c>
      <c r="F613" s="128">
        <f t="shared" si="56"/>
        <v>19.785</v>
      </c>
      <c r="G613" s="122">
        <f t="shared" si="57"/>
        <v>4.1646528153852239E-2</v>
      </c>
      <c r="H613" s="128">
        <f t="shared" si="58"/>
        <v>6306.0339999999987</v>
      </c>
      <c r="I613" s="122">
        <f t="shared" si="59"/>
        <v>0.35235939354356433</v>
      </c>
      <c r="J613" s="128">
        <f t="shared" si="60"/>
        <v>120.5760438303529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3.8144670050761414E-2</v>
      </c>
      <c r="F614" s="128">
        <f t="shared" si="56"/>
        <v>15.028999999999996</v>
      </c>
      <c r="G614" s="122">
        <f t="shared" si="57"/>
        <v>2.7582282159320553E-2</v>
      </c>
      <c r="H614" s="128">
        <f t="shared" si="58"/>
        <v>4176.4539999999997</v>
      </c>
      <c r="I614" s="122">
        <f t="shared" si="59"/>
        <v>0.27408841610692142</v>
      </c>
      <c r="J614" s="128">
        <f t="shared" si="60"/>
        <v>138.29410427473147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4.9241116751269028E-2</v>
      </c>
      <c r="F615" s="128">
        <f t="shared" si="56"/>
        <v>19.400999999999996</v>
      </c>
      <c r="G615" s="122">
        <f t="shared" si="57"/>
        <v>2.986128465572125E-2</v>
      </c>
      <c r="H615" s="128">
        <f t="shared" si="58"/>
        <v>4521.5360000000001</v>
      </c>
      <c r="I615" s="122">
        <f t="shared" si="59"/>
        <v>0.27886491143704417</v>
      </c>
      <c r="J615" s="128">
        <f t="shared" si="60"/>
        <v>164.89952565331015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3.8096446700507623E-2</v>
      </c>
      <c r="F616" s="128">
        <f t="shared" si="56"/>
        <v>15.010000000000003</v>
      </c>
      <c r="G616" s="122">
        <f t="shared" si="57"/>
        <v>2.6728248953228815E-2</v>
      </c>
      <c r="H616" s="128">
        <f t="shared" si="58"/>
        <v>4047.1380000000008</v>
      </c>
      <c r="I616" s="122">
        <f t="shared" si="59"/>
        <v>0.22688930748736036</v>
      </c>
      <c r="J616" s="128">
        <f t="shared" si="60"/>
        <v>142.5325196842179</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3.402030456852792E-2</v>
      </c>
      <c r="F617" s="128">
        <f t="shared" si="56"/>
        <v>13.404000000000002</v>
      </c>
      <c r="G617" s="122">
        <f t="shared" si="57"/>
        <v>2.1681999498078166E-2</v>
      </c>
      <c r="H617" s="128">
        <f t="shared" si="58"/>
        <v>3283.0449999999996</v>
      </c>
      <c r="I617" s="122">
        <f t="shared" si="59"/>
        <v>0.32037892603763968</v>
      </c>
      <c r="J617" s="128">
        <f t="shared" si="60"/>
        <v>156.90575295670212</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3.325634517766498E-2</v>
      </c>
      <c r="F618" s="128">
        <f t="shared" si="56"/>
        <v>13.103000000000002</v>
      </c>
      <c r="G618" s="122">
        <f t="shared" si="57"/>
        <v>2.2868595543462468E-2</v>
      </c>
      <c r="H618" s="128">
        <f t="shared" si="58"/>
        <v>3462.7170000000001</v>
      </c>
      <c r="I618" s="122">
        <f t="shared" si="59"/>
        <v>0.31689332925391128</v>
      </c>
      <c r="J618" s="128">
        <f t="shared" si="60"/>
        <v>145.42364490403565</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5.7383248730964474E-2</v>
      </c>
      <c r="F619" s="128">
        <f t="shared" si="56"/>
        <v>22.609000000000002</v>
      </c>
      <c r="G619" s="122">
        <f t="shared" si="57"/>
        <v>5.3961536937484317E-2</v>
      </c>
      <c r="H619" s="128">
        <f t="shared" si="58"/>
        <v>8170.7480000000005</v>
      </c>
      <c r="I619" s="122">
        <f t="shared" si="59"/>
        <v>0.17485443543431664</v>
      </c>
      <c r="J619" s="128">
        <f t="shared" si="60"/>
        <v>106.34101989616103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0.14335532994923861</v>
      </c>
      <c r="F620" s="128">
        <f t="shared" si="56"/>
        <v>56.482000000000006</v>
      </c>
      <c r="G620" s="122">
        <f t="shared" si="57"/>
        <v>0.14635709096672789</v>
      </c>
      <c r="H620" s="128">
        <f t="shared" si="58"/>
        <v>22161.098000000002</v>
      </c>
      <c r="I620" s="122">
        <f t="shared" si="59"/>
        <v>-0.30120007847713232</v>
      </c>
      <c r="J620" s="128">
        <f t="shared" si="60"/>
        <v>97.949015659123972</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0.10489340101522844</v>
      </c>
      <c r="F621" s="128">
        <f t="shared" si="56"/>
        <v>41.328000000000003</v>
      </c>
      <c r="G621" s="122">
        <f t="shared" si="57"/>
        <v>9.5442629013723593E-2</v>
      </c>
      <c r="H621" s="128">
        <f t="shared" si="58"/>
        <v>14451.732</v>
      </c>
      <c r="I621" s="122">
        <f t="shared" si="59"/>
        <v>1.8296950466323062E-3</v>
      </c>
      <c r="J621" s="128">
        <f t="shared" si="60"/>
        <v>109.90204492391543</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5.6134517766497471E-2</v>
      </c>
      <c r="F622" s="128">
        <f t="shared" si="56"/>
        <v>22.117000000000004</v>
      </c>
      <c r="G622" s="122">
        <f t="shared" si="57"/>
        <v>3.6622845368450258E-2</v>
      </c>
      <c r="H622" s="128">
        <f t="shared" si="58"/>
        <v>5545.3580000000011</v>
      </c>
      <c r="I622" s="122">
        <f t="shared" si="59"/>
        <v>0.30772713886793923</v>
      </c>
      <c r="J622" s="128">
        <f t="shared" si="60"/>
        <v>153.27732512792704</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0.12346700507614211</v>
      </c>
      <c r="F623" s="128">
        <f t="shared" si="56"/>
        <v>48.645999999999994</v>
      </c>
      <c r="G623" s="122">
        <f t="shared" si="57"/>
        <v>0.13849187679139865</v>
      </c>
      <c r="H623" s="128">
        <f t="shared" si="58"/>
        <v>20970.163</v>
      </c>
      <c r="I623" s="122">
        <f t="shared" si="59"/>
        <v>-0.21795035059798054</v>
      </c>
      <c r="J623" s="128">
        <f t="shared" si="60"/>
        <v>89.151080869611192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0.11618527918781725</v>
      </c>
      <c r="F624" s="128">
        <f t="shared" si="56"/>
        <v>45.776999999999994</v>
      </c>
      <c r="G624" s="122">
        <f t="shared" si="57"/>
        <v>0.12481160099856027</v>
      </c>
      <c r="H624" s="128">
        <f t="shared" si="58"/>
        <v>18898.722999999998</v>
      </c>
      <c r="I624" s="122">
        <f t="shared" si="59"/>
        <v>-0.14756064680301179</v>
      </c>
      <c r="J624" s="128">
        <f t="shared" si="60"/>
        <v>93.088525632450995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4.0121827411167515E-2</v>
      </c>
      <c r="F625" s="128">
        <f t="shared" si="56"/>
        <v>15.808000000000002</v>
      </c>
      <c r="G625" s="122">
        <f t="shared" si="57"/>
        <v>4.2470498883884336E-2</v>
      </c>
      <c r="H625" s="128">
        <f t="shared" si="58"/>
        <v>6430.7979999999989</v>
      </c>
      <c r="I625" s="122">
        <f t="shared" si="59"/>
        <v>-0.4531223141608835</v>
      </c>
      <c r="J625" s="128">
        <f t="shared" si="60"/>
        <v>94.469875479593114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5.4868020304568527E-2</v>
      </c>
      <c r="F626" s="128">
        <f t="shared" si="56"/>
        <v>21.617999999999999</v>
      </c>
      <c r="G626" s="122">
        <f t="shared" si="57"/>
        <v>6.4558143681728727E-2</v>
      </c>
      <c r="H626" s="128">
        <f t="shared" si="58"/>
        <v>9775.2650000000012</v>
      </c>
      <c r="I626" s="122">
        <f t="shared" si="59"/>
        <v>-0.49770485512400281</v>
      </c>
      <c r="J626" s="128">
        <f t="shared" si="60"/>
        <v>84.990083629212677</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0.21854314720812179</v>
      </c>
      <c r="F627" s="128">
        <f t="shared" si="56"/>
        <v>86.10599999999998</v>
      </c>
      <c r="G627" s="122">
        <f t="shared" si="57"/>
        <v>0.24707801582374625</v>
      </c>
      <c r="H627" s="128">
        <f t="shared" si="58"/>
        <v>37412.059000000008</v>
      </c>
      <c r="I627" s="122">
        <f t="shared" si="59"/>
        <v>-0.14310296211895882</v>
      </c>
      <c r="J627" s="128">
        <f t="shared" si="60"/>
        <v>88.45106938369625</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4.151776649746193E-2</v>
      </c>
      <c r="F628" s="128">
        <f t="shared" si="56"/>
        <v>16.358000000000001</v>
      </c>
      <c r="G628" s="122">
        <f t="shared" si="57"/>
        <v>3.81161288618262E-2</v>
      </c>
      <c r="H628" s="128">
        <f t="shared" si="58"/>
        <v>5771.4679999999998</v>
      </c>
      <c r="I628" s="122">
        <f t="shared" si="59"/>
        <v>0.14982991997976683</v>
      </c>
      <c r="J628" s="128">
        <f t="shared" si="60"/>
        <v>108.92440480502866</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0.25175126903553297</v>
      </c>
      <c r="F629" s="128">
        <f t="shared" si="56"/>
        <v>99.19</v>
      </c>
      <c r="G629" s="122">
        <f t="shared" si="57"/>
        <v>0.29515127659855506</v>
      </c>
      <c r="H629" s="128">
        <f t="shared" si="58"/>
        <v>44691.216000000008</v>
      </c>
      <c r="I629" s="122">
        <f t="shared" si="59"/>
        <v>-0.29073473133111161</v>
      </c>
      <c r="J629" s="128">
        <f t="shared" si="60"/>
        <v>85.295673437980128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2.7479695431472086E-2</v>
      </c>
      <c r="F630" s="128">
        <f t="shared" si="56"/>
        <v>10.827000000000002</v>
      </c>
      <c r="G630" s="122">
        <f t="shared" si="57"/>
        <v>3.0674061208046596E-2</v>
      </c>
      <c r="H630" s="128">
        <f t="shared" si="58"/>
        <v>4644.6049999999996</v>
      </c>
      <c r="I630" s="122">
        <f t="shared" si="59"/>
        <v>-0.24672337414730752</v>
      </c>
      <c r="J630" s="128">
        <f t="shared" si="60"/>
        <v>89.586100924462698</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9.293401015228428E-2</v>
      </c>
      <c r="F631" s="128">
        <f t="shared" si="56"/>
        <v>36.616000000000007</v>
      </c>
      <c r="G631" s="122">
        <f t="shared" si="57"/>
        <v>9.4032030537980954E-2</v>
      </c>
      <c r="H631" s="128">
        <f t="shared" si="58"/>
        <v>14238.142</v>
      </c>
      <c r="I631" s="122">
        <f t="shared" si="59"/>
        <v>2.6110358591005058E-2</v>
      </c>
      <c r="J631" s="128">
        <f t="shared" si="60"/>
        <v>98.832291103983806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0.2363705583756345</v>
      </c>
      <c r="F632" s="128">
        <f t="shared" si="56"/>
        <v>93.13</v>
      </c>
      <c r="G632" s="122">
        <f t="shared" si="57"/>
        <v>0.25664931514086831</v>
      </c>
      <c r="H632" s="128">
        <f t="shared" si="58"/>
        <v>38861.326000000001</v>
      </c>
      <c r="I632" s="122">
        <f t="shared" si="59"/>
        <v>-5.9544182564412962E-2</v>
      </c>
      <c r="J632" s="128">
        <f t="shared" si="60"/>
        <v>92.098651518277649</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2.5667512690355332E-2</v>
      </c>
      <c r="F633" s="128">
        <f t="shared" si="56"/>
        <v>10.113000000000001</v>
      </c>
      <c r="G633" s="122">
        <f t="shared" si="57"/>
        <v>2.8296741470630965E-2</v>
      </c>
      <c r="H633" s="128">
        <f t="shared" si="58"/>
        <v>4284.6359999999995</v>
      </c>
      <c r="I633" s="122">
        <f t="shared" si="59"/>
        <v>-0.37933725070301871</v>
      </c>
      <c r="J633" s="128">
        <f t="shared" si="60"/>
        <v>90.708369078452037</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0.1750710659898477</v>
      </c>
      <c r="F634" s="128">
        <f t="shared" si="56"/>
        <v>68.977999999999994</v>
      </c>
      <c r="G634" s="122">
        <f t="shared" si="57"/>
        <v>0.17668192024726254</v>
      </c>
      <c r="H634" s="128">
        <f t="shared" si="58"/>
        <v>26752.822999999997</v>
      </c>
      <c r="I634" s="122">
        <f t="shared" si="59"/>
        <v>0.10091686812205791</v>
      </c>
      <c r="J634" s="128">
        <f t="shared" si="60"/>
        <v>99.088274422668448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0.340741116751269</v>
      </c>
      <c r="F635" s="128">
        <f t="shared" si="56"/>
        <v>134.25199999999998</v>
      </c>
      <c r="G635" s="122">
        <f t="shared" si="57"/>
        <v>0.29485897977783349</v>
      </c>
      <c r="H635" s="128">
        <f t="shared" si="58"/>
        <v>44646.956999999995</v>
      </c>
      <c r="I635" s="122">
        <f t="shared" si="59"/>
        <v>0.35330679531150916</v>
      </c>
      <c r="J635" s="128">
        <f t="shared" si="60"/>
        <v>115.56070532700282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0.3693147208121827</v>
      </c>
      <c r="F636" s="128">
        <f t="shared" si="56"/>
        <v>145.51</v>
      </c>
      <c r="G636" s="122">
        <f t="shared" si="57"/>
        <v>0.36258446155675017</v>
      </c>
      <c r="H636" s="128">
        <f t="shared" si="58"/>
        <v>54901.813999999998</v>
      </c>
      <c r="I636" s="122">
        <f t="shared" si="59"/>
        <v>0.25126308822702598</v>
      </c>
      <c r="J636" s="128">
        <f t="shared" si="60"/>
        <v>101.85619075526189</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0.20618274111675128</v>
      </c>
      <c r="F637" s="128">
        <f t="shared" si="56"/>
        <v>81.236000000000004</v>
      </c>
      <c r="G637" s="122">
        <f t="shared" si="57"/>
        <v>0.24201724365663257</v>
      </c>
      <c r="H637" s="128">
        <f t="shared" si="58"/>
        <v>36645.766999999993</v>
      </c>
      <c r="I637" s="122">
        <f t="shared" si="59"/>
        <v>-0.38587744404101249</v>
      </c>
      <c r="J637" s="128">
        <f t="shared" si="60"/>
        <v>85.193409362713709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0.20405837563451773</v>
      </c>
      <c r="F638" s="128">
        <f t="shared" si="56"/>
        <v>80.398999999999987</v>
      </c>
      <c r="G638" s="122">
        <f t="shared" si="57"/>
        <v>0.20314195141925004</v>
      </c>
      <c r="H638" s="128">
        <f t="shared" si="58"/>
        <v>30759.348000000002</v>
      </c>
      <c r="I638" s="122">
        <f t="shared" si="59"/>
        <v>0.15224000298720708</v>
      </c>
      <c r="J638" s="128">
        <f t="shared" si="60"/>
        <v>100.45112504279155</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0.47511675126903552</v>
      </c>
      <c r="F639" s="128">
        <f t="shared" si="56"/>
        <v>187.196</v>
      </c>
      <c r="G639" s="122">
        <f t="shared" si="57"/>
        <v>0.44381459932108469</v>
      </c>
      <c r="H639" s="128">
        <f t="shared" si="58"/>
        <v>67201.519</v>
      </c>
      <c r="I639" s="122">
        <f t="shared" si="59"/>
        <v>0.27611265113457134</v>
      </c>
      <c r="J639" s="128">
        <f t="shared" si="60"/>
        <v>107.05297932871846</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0.3428477157360405</v>
      </c>
      <c r="F640" s="128">
        <f t="shared" si="56"/>
        <v>135.08199999999997</v>
      </c>
      <c r="G640" s="122">
        <f t="shared" si="57"/>
        <v>0.33759825780290326</v>
      </c>
      <c r="H640" s="128">
        <f t="shared" si="58"/>
        <v>51118.453000000001</v>
      </c>
      <c r="I640" s="122">
        <f t="shared" si="59"/>
        <v>0.16897993350952753</v>
      </c>
      <c r="J640" s="128">
        <f t="shared" si="60"/>
        <v>101.55494224623693</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0.38335025380710658</v>
      </c>
      <c r="F641" s="128">
        <f t="shared" si="56"/>
        <v>151.04</v>
      </c>
      <c r="G641" s="122">
        <f t="shared" si="57"/>
        <v>0.37446548626979614</v>
      </c>
      <c r="H641" s="128">
        <f t="shared" si="58"/>
        <v>56700.814999999995</v>
      </c>
      <c r="I641" s="122">
        <f t="shared" si="59"/>
        <v>0.20572240577877302</v>
      </c>
      <c r="J641" s="128">
        <f t="shared" si="60"/>
        <v>102.37265325192323</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7.7532994923857873E-2</v>
      </c>
      <c r="F642" s="128">
        <f t="shared" si="56"/>
        <v>30.548000000000002</v>
      </c>
      <c r="G642" s="122">
        <f t="shared" si="57"/>
        <v>6.882714076265703E-2</v>
      </c>
      <c r="H642" s="128">
        <f t="shared" si="58"/>
        <v>10421.668000000001</v>
      </c>
      <c r="I642" s="122">
        <f t="shared" si="59"/>
        <v>7.246172133301647E-3</v>
      </c>
      <c r="J642" s="128">
        <f t="shared" si="60"/>
        <v>112.64886796797509</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0.27144670050761416</v>
      </c>
      <c r="F643" s="128">
        <f t="shared" si="56"/>
        <v>106.94999999999999</v>
      </c>
      <c r="G643" s="122">
        <f t="shared" si="57"/>
        <v>0.34210084005864561</v>
      </c>
      <c r="H643" s="128">
        <f t="shared" si="58"/>
        <v>51800.224999999999</v>
      </c>
      <c r="I643" s="122">
        <f t="shared" si="59"/>
        <v>-0.44616464385647947</v>
      </c>
      <c r="J643" s="128">
        <f t="shared" si="60"/>
        <v>79.346984491789215</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2.2200507614213199E-2</v>
      </c>
      <c r="F644" s="128">
        <f t="shared" si="56"/>
        <v>8.7469999999999999</v>
      </c>
      <c r="G644" s="122">
        <f t="shared" si="57"/>
        <v>3.0227819677977521E-2</v>
      </c>
      <c r="H644" s="128">
        <f t="shared" si="58"/>
        <v>4577.0360000000001</v>
      </c>
      <c r="I644" s="122">
        <f t="shared" si="59"/>
        <v>-0.14768239504992209</v>
      </c>
      <c r="J644" s="128">
        <f t="shared" si="60"/>
        <v>73.443959407986611</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0.38023096446700511</v>
      </c>
      <c r="F645" s="128">
        <f t="shared" si="56"/>
        <v>149.81100000000001</v>
      </c>
      <c r="G645" s="122">
        <f t="shared" si="57"/>
        <v>0.37542121808503609</v>
      </c>
      <c r="H645" s="128">
        <f t="shared" si="58"/>
        <v>56845.53</v>
      </c>
      <c r="I645" s="122">
        <f t="shared" si="59"/>
        <v>0.12088039588929908</v>
      </c>
      <c r="J645" s="128">
        <f t="shared" si="60"/>
        <v>101.28115997452215</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0.17897715736040609</v>
      </c>
      <c r="F646" s="128">
        <f t="shared" si="56"/>
        <v>70.516999999999996</v>
      </c>
      <c r="G646" s="122">
        <f t="shared" si="57"/>
        <v>0.19559151487934062</v>
      </c>
      <c r="H646" s="128">
        <f t="shared" si="58"/>
        <v>29616.075999999997</v>
      </c>
      <c r="I646" s="122">
        <f t="shared" si="59"/>
        <v>2.9234205495718232E-4</v>
      </c>
      <c r="J646" s="128">
        <f t="shared" si="60"/>
        <v>91.505583701223529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6.5472081218274109E-2</v>
      </c>
      <c r="F647" s="128">
        <f t="shared" si="56"/>
        <v>25.795999999999999</v>
      </c>
      <c r="G647" s="122">
        <f t="shared" si="57"/>
        <v>5.1355169134449007E-2</v>
      </c>
      <c r="H647" s="128">
        <f t="shared" si="58"/>
        <v>7776.0969999999998</v>
      </c>
      <c r="I647" s="122">
        <f t="shared" si="59"/>
        <v>0.25409543707020782</v>
      </c>
      <c r="J647" s="128">
        <f t="shared" si="60"/>
        <v>127.4887851052865</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0.39735279187817257</v>
      </c>
      <c r="F648" s="128">
        <f t="shared" si="56"/>
        <v>156.55699999999999</v>
      </c>
      <c r="G648" s="122">
        <f t="shared" si="57"/>
        <v>0.47484569866198206</v>
      </c>
      <c r="H648" s="128">
        <f t="shared" si="58"/>
        <v>71900.186000000002</v>
      </c>
      <c r="I648" s="122">
        <f t="shared" si="59"/>
        <v>-0.41582891156337087</v>
      </c>
      <c r="J648" s="128">
        <f t="shared" si="60"/>
        <v>83.680402496607073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0.37575126903553291</v>
      </c>
      <c r="F649" s="128">
        <f t="shared" ref="F649:F712" si="62">SUMPRODUCT($K$2:$AI$2,$K649:$AI649)</f>
        <v>148.04599999999996</v>
      </c>
      <c r="G649" s="122">
        <f t="shared" ref="G649:G712" si="63">SUMPRODUCT($K$3:$AI$3,$K649:$AI649)/$J$3</f>
        <v>0.36194666420108579</v>
      </c>
      <c r="H649" s="128">
        <f t="shared" ref="H649:H712" si="64">SUMPRODUCT($K$3:$AI$3,$K649:$AI649)</f>
        <v>54805.240000000005</v>
      </c>
      <c r="I649" s="122">
        <f t="shared" ref="I649:I712" si="65">CORREL($K$4:$AI$4,$K649:$AI649)</f>
        <v>0.24387801530609723</v>
      </c>
      <c r="J649" s="128">
        <f t="shared" si="60"/>
        <v>103.81398868944341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0.4370685279187817</v>
      </c>
      <c r="F650" s="128">
        <f t="shared" si="62"/>
        <v>172.20499999999998</v>
      </c>
      <c r="G650" s="122">
        <f t="shared" si="63"/>
        <v>0.42105931263125912</v>
      </c>
      <c r="H650" s="128">
        <f t="shared" si="64"/>
        <v>63755.958999999995</v>
      </c>
      <c r="I650" s="122">
        <f t="shared" si="65"/>
        <v>0.62988963261175568</v>
      </c>
      <c r="J650" s="128">
        <f t="shared" ref="J650:J713" si="66">$E650/$G650*100</f>
        <v>103.80212830051869</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0.51607614213197972</v>
      </c>
      <c r="F651" s="128">
        <f t="shared" si="62"/>
        <v>203.33400000000003</v>
      </c>
      <c r="G651" s="122">
        <f t="shared" si="63"/>
        <v>0.51163809454622311</v>
      </c>
      <c r="H651" s="128">
        <f t="shared" si="64"/>
        <v>77471.217000000004</v>
      </c>
      <c r="I651" s="122">
        <f t="shared" si="65"/>
        <v>-9.0346253653694281E-2</v>
      </c>
      <c r="J651" s="128">
        <f t="shared" si="66"/>
        <v>100.86741930146792</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0.2199467005076142</v>
      </c>
      <c r="F652" s="128">
        <f t="shared" si="62"/>
        <v>86.658999999999992</v>
      </c>
      <c r="G652" s="122">
        <f t="shared" si="63"/>
        <v>0.17419915729966057</v>
      </c>
      <c r="H652" s="128">
        <f t="shared" si="64"/>
        <v>26376.888000000003</v>
      </c>
      <c r="I652" s="122">
        <f t="shared" si="65"/>
        <v>0.37875792176106293</v>
      </c>
      <c r="J652" s="128">
        <f t="shared" si="66"/>
        <v>126.26163290173548</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0.53793654822335024</v>
      </c>
      <c r="F653" s="128">
        <f t="shared" si="62"/>
        <v>211.947</v>
      </c>
      <c r="G653" s="122">
        <f t="shared" si="63"/>
        <v>0.57845310993408972</v>
      </c>
      <c r="H653" s="128">
        <f t="shared" si="64"/>
        <v>87588.213000000003</v>
      </c>
      <c r="I653" s="122">
        <f t="shared" si="65"/>
        <v>-0.23754040524380304</v>
      </c>
      <c r="J653" s="128">
        <f t="shared" si="66"/>
        <v>92.995705094341005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5.8703045685279183E-2</v>
      </c>
      <c r="F654" s="128">
        <f t="shared" si="62"/>
        <v>23.128999999999998</v>
      </c>
      <c r="G654" s="122">
        <f t="shared" si="63"/>
        <v>4.2947687857454196E-2</v>
      </c>
      <c r="H654" s="128">
        <f t="shared" si="64"/>
        <v>6503.0529999999999</v>
      </c>
      <c r="I654" s="122">
        <f t="shared" si="65"/>
        <v>9.9835910177496198E-2</v>
      </c>
      <c r="J654" s="128">
        <f t="shared" si="66"/>
        <v>136.68499659427047</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0.13771065989847719</v>
      </c>
      <c r="F655" s="128">
        <f t="shared" si="62"/>
        <v>54.25800000000001</v>
      </c>
      <c r="G655" s="122">
        <f t="shared" si="63"/>
        <v>0.10208059147525396</v>
      </c>
      <c r="H655" s="128">
        <f t="shared" si="64"/>
        <v>15456.839000000004</v>
      </c>
      <c r="I655" s="122">
        <f t="shared" si="65"/>
        <v>0.26749384261341647</v>
      </c>
      <c r="J655" s="128">
        <f t="shared" si="66"/>
        <v>134.9038616531337</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1.1583756345177663E-2</v>
      </c>
      <c r="F656" s="128">
        <f t="shared" si="62"/>
        <v>4.5639999999999992</v>
      </c>
      <c r="G656" s="122">
        <f t="shared" si="63"/>
        <v>1.0946393427465693E-2</v>
      </c>
      <c r="H656" s="128">
        <f t="shared" si="64"/>
        <v>1657.4810000000004</v>
      </c>
      <c r="I656" s="122">
        <f t="shared" si="65"/>
        <v>0.10308991744521261</v>
      </c>
      <c r="J656" s="128">
        <f t="shared" si="66"/>
        <v>105.82258368416355</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2.1307106598984771E-2</v>
      </c>
      <c r="F657" s="128">
        <f t="shared" si="62"/>
        <v>8.3949999999999996</v>
      </c>
      <c r="G657" s="122">
        <f t="shared" si="63"/>
        <v>1.8418563182712757E-2</v>
      </c>
      <c r="H657" s="128">
        <f t="shared" si="64"/>
        <v>2788.9020000000005</v>
      </c>
      <c r="I657" s="122">
        <f t="shared" si="65"/>
        <v>0.1369167665833414</v>
      </c>
      <c r="J657" s="128">
        <f t="shared" si="66"/>
        <v>115.68278365482459</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0.35661167512690362</v>
      </c>
      <c r="F658" s="128">
        <f t="shared" si="62"/>
        <v>140.50500000000002</v>
      </c>
      <c r="G658" s="122">
        <f t="shared" si="63"/>
        <v>0.35725224213765877</v>
      </c>
      <c r="H658" s="128">
        <f t="shared" si="64"/>
        <v>54094.420000000013</v>
      </c>
      <c r="I658" s="122">
        <f t="shared" si="65"/>
        <v>0.1154228584750365</v>
      </c>
      <c r="J658" s="128">
        <f t="shared" si="66"/>
        <v>99.820696153809351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0.25121827411167508</v>
      </c>
      <c r="F659" s="128">
        <f t="shared" si="62"/>
        <v>98.97999999999999</v>
      </c>
      <c r="G659" s="122">
        <f t="shared" si="63"/>
        <v>0.22097349720640874</v>
      </c>
      <c r="H659" s="128">
        <f t="shared" si="64"/>
        <v>33459.364999999998</v>
      </c>
      <c r="I659" s="122">
        <f t="shared" si="65"/>
        <v>0.37497867760914844</v>
      </c>
      <c r="J659" s="128">
        <f t="shared" si="66"/>
        <v>113.68706079580895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7.4865482233502534E-2</v>
      </c>
      <c r="F660" s="128">
        <f t="shared" si="62"/>
        <v>29.496999999999996</v>
      </c>
      <c r="G660" s="122">
        <f t="shared" si="63"/>
        <v>7.3390779167602269E-2</v>
      </c>
      <c r="H660" s="128">
        <f t="shared" si="64"/>
        <v>11112.685000000001</v>
      </c>
      <c r="I660" s="122">
        <f t="shared" si="65"/>
        <v>9.5005269174195925E-2</v>
      </c>
      <c r="J660" s="128">
        <f t="shared" si="66"/>
        <v>102.00938467015386</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0.21980964467005071</v>
      </c>
      <c r="F661" s="128">
        <f t="shared" si="62"/>
        <v>86.604999999999976</v>
      </c>
      <c r="G661" s="122">
        <f t="shared" si="63"/>
        <v>0.22546761943758337</v>
      </c>
      <c r="H661" s="128">
        <f t="shared" si="64"/>
        <v>34139.856</v>
      </c>
      <c r="I661" s="122">
        <f t="shared" si="65"/>
        <v>0.11061856560710798</v>
      </c>
      <c r="J661" s="128">
        <f t="shared" si="66"/>
        <v>97.490559938652751</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2.218781725888325E-2</v>
      </c>
      <c r="F662" s="128">
        <f t="shared" si="62"/>
        <v>8.7420000000000009</v>
      </c>
      <c r="G662" s="122">
        <f t="shared" si="63"/>
        <v>3.0263165541745365E-2</v>
      </c>
      <c r="H662" s="128">
        <f t="shared" si="64"/>
        <v>4582.3879999999999</v>
      </c>
      <c r="I662" s="122">
        <f t="shared" si="65"/>
        <v>-0.22888134187862194</v>
      </c>
      <c r="J662" s="128">
        <f t="shared" si="66"/>
        <v>73.316247199180523</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0.17722842639593908</v>
      </c>
      <c r="F663" s="128">
        <f t="shared" si="62"/>
        <v>69.828000000000003</v>
      </c>
      <c r="G663" s="122">
        <f t="shared" si="63"/>
        <v>0.20044363285738817</v>
      </c>
      <c r="H663" s="128">
        <f t="shared" si="64"/>
        <v>30350.774000000001</v>
      </c>
      <c r="I663" s="122">
        <f t="shared" si="65"/>
        <v>-0.43784127479663498</v>
      </c>
      <c r="J663" s="128">
        <f t="shared" si="66"/>
        <v>88.418087354280658</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0.13255329949238581</v>
      </c>
      <c r="F664" s="128">
        <f t="shared" si="62"/>
        <v>52.226000000000006</v>
      </c>
      <c r="G664" s="122">
        <f t="shared" si="63"/>
        <v>0.14467229787739899</v>
      </c>
      <c r="H664" s="128">
        <f t="shared" si="64"/>
        <v>21905.99</v>
      </c>
      <c r="I664" s="122">
        <f t="shared" si="65"/>
        <v>8.0706077746591096E-2</v>
      </c>
      <c r="J664" s="128">
        <f t="shared" si="66"/>
        <v>91.623138249118512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0.16012436548223349</v>
      </c>
      <c r="F665" s="128">
        <f t="shared" si="62"/>
        <v>63.088999999999999</v>
      </c>
      <c r="G665" s="122">
        <f t="shared" si="63"/>
        <v>0.14450697407177487</v>
      </c>
      <c r="H665" s="128">
        <f t="shared" si="64"/>
        <v>21880.957000000006</v>
      </c>
      <c r="I665" s="122">
        <f t="shared" si="65"/>
        <v>-1.0404035641551422E-2</v>
      </c>
      <c r="J665" s="128">
        <f t="shared" si="66"/>
        <v>110.80736172823164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0.43573350253807108</v>
      </c>
      <c r="F666" s="128">
        <f t="shared" si="62"/>
        <v>171.679</v>
      </c>
      <c r="G666" s="122">
        <f t="shared" si="63"/>
        <v>0.46392083503942733</v>
      </c>
      <c r="H666" s="128">
        <f t="shared" si="64"/>
        <v>70245.965000000011</v>
      </c>
      <c r="I666" s="122">
        <f t="shared" si="65"/>
        <v>-0.42532183266249851</v>
      </c>
      <c r="J666" s="128">
        <f t="shared" si="66"/>
        <v>93.924107224250733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0.33414467005076154</v>
      </c>
      <c r="F667" s="128">
        <f t="shared" si="62"/>
        <v>131.65300000000005</v>
      </c>
      <c r="G667" s="122">
        <f t="shared" si="63"/>
        <v>0.32642891201838614</v>
      </c>
      <c r="H667" s="128">
        <f t="shared" si="64"/>
        <v>49427.212999999996</v>
      </c>
      <c r="I667" s="122">
        <f t="shared" si="65"/>
        <v>0.3686955588039057</v>
      </c>
      <c r="J667" s="128">
        <f t="shared" si="66"/>
        <v>102.36368708417005</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0.51815228426395943</v>
      </c>
      <c r="F668" s="128">
        <f t="shared" si="62"/>
        <v>204.15200000000002</v>
      </c>
      <c r="G668" s="122">
        <f t="shared" si="63"/>
        <v>0.52084329472057478</v>
      </c>
      <c r="H668" s="128">
        <f t="shared" si="64"/>
        <v>78865.049999999988</v>
      </c>
      <c r="I668" s="122">
        <f t="shared" si="65"/>
        <v>-5.5676603050375502E-3</v>
      </c>
      <c r="J668" s="128">
        <f t="shared" si="66"/>
        <v>99.48333587397741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0.1257233502538071</v>
      </c>
      <c r="F669" s="128">
        <f t="shared" si="62"/>
        <v>49.534999999999997</v>
      </c>
      <c r="G669" s="122">
        <f t="shared" si="63"/>
        <v>0.12036440185446909</v>
      </c>
      <c r="H669" s="128">
        <f t="shared" si="64"/>
        <v>18225.337</v>
      </c>
      <c r="I669" s="122">
        <f t="shared" si="65"/>
        <v>0.11045786677077742</v>
      </c>
      <c r="J669" s="128">
        <f t="shared" si="66"/>
        <v>104.45227020345887</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0.10426649746192893</v>
      </c>
      <c r="F670" s="128">
        <f t="shared" si="62"/>
        <v>41.080999999999996</v>
      </c>
      <c r="G670" s="122">
        <f t="shared" si="63"/>
        <v>9.0592921581317931E-2</v>
      </c>
      <c r="H670" s="128">
        <f t="shared" si="64"/>
        <v>13717.398999999999</v>
      </c>
      <c r="I670" s="122">
        <f t="shared" si="65"/>
        <v>-9.1974395464476569E-2</v>
      </c>
      <c r="J670" s="128">
        <f t="shared" si="66"/>
        <v>115.09342633170003</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0.23952791878172588</v>
      </c>
      <c r="F671" s="128">
        <f t="shared" si="62"/>
        <v>94.373999999999995</v>
      </c>
      <c r="G671" s="122">
        <f t="shared" si="63"/>
        <v>0.23775757175500931</v>
      </c>
      <c r="H671" s="128">
        <f t="shared" si="64"/>
        <v>36000.775999999998</v>
      </c>
      <c r="I671" s="122">
        <f t="shared" si="65"/>
        <v>0.12676546104076</v>
      </c>
      <c r="J671" s="128">
        <f t="shared" si="66"/>
        <v>100.74460174439399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0.18773350253807111</v>
      </c>
      <c r="F672" s="128">
        <f t="shared" si="62"/>
        <v>73.967000000000013</v>
      </c>
      <c r="G672" s="122">
        <f t="shared" si="63"/>
        <v>0.16665863371593864</v>
      </c>
      <c r="H672" s="128">
        <f t="shared" si="64"/>
        <v>25235.116999999998</v>
      </c>
      <c r="I672" s="122">
        <f t="shared" si="65"/>
        <v>6.3193745782664179E-2</v>
      </c>
      <c r="J672" s="128">
        <f t="shared" si="66"/>
        <v>112.64553077883355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0.42137309644670057</v>
      </c>
      <c r="F673" s="128">
        <f t="shared" si="62"/>
        <v>166.02100000000002</v>
      </c>
      <c r="G673" s="122">
        <f t="shared" si="63"/>
        <v>0.42436288288050295</v>
      </c>
      <c r="H673" s="128">
        <f t="shared" si="64"/>
        <v>64256.178999999996</v>
      </c>
      <c r="I673" s="122">
        <f t="shared" si="65"/>
        <v>-0.33487137167280479</v>
      </c>
      <c r="J673" s="128">
        <f t="shared" si="66"/>
        <v>99.295464670824131</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0.29688578680203043</v>
      </c>
      <c r="F674" s="128">
        <f t="shared" si="62"/>
        <v>116.97299999999998</v>
      </c>
      <c r="G674" s="122">
        <f t="shared" si="63"/>
        <v>0.29921816428694076</v>
      </c>
      <c r="H674" s="128">
        <f t="shared" si="64"/>
        <v>45307.015999999996</v>
      </c>
      <c r="I674" s="122">
        <f t="shared" si="65"/>
        <v>-0.12019655542347818</v>
      </c>
      <c r="J674" s="128">
        <f t="shared" si="66"/>
        <v>99.220509393048189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0.49865989847715747</v>
      </c>
      <c r="F675" s="128">
        <f t="shared" si="62"/>
        <v>196.47200000000004</v>
      </c>
      <c r="G675" s="122">
        <f t="shared" si="63"/>
        <v>0.49680056532248484</v>
      </c>
      <c r="H675" s="128">
        <f t="shared" si="64"/>
        <v>75224.54800000001</v>
      </c>
      <c r="I675" s="122">
        <f t="shared" si="65"/>
        <v>-2.0429899111456234E-2</v>
      </c>
      <c r="J675" s="128">
        <f t="shared" si="66"/>
        <v>100.37426148125772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8.997208121827413E-2</v>
      </c>
      <c r="F676" s="128">
        <f t="shared" si="62"/>
        <v>35.449000000000005</v>
      </c>
      <c r="G676" s="122">
        <f t="shared" si="63"/>
        <v>8.9014542524666812E-2</v>
      </c>
      <c r="H676" s="128">
        <f t="shared" si="64"/>
        <v>13478.403999999999</v>
      </c>
      <c r="I676" s="122">
        <f t="shared" si="65"/>
        <v>-2.4609637916052422E-2</v>
      </c>
      <c r="J676" s="128">
        <f t="shared" si="66"/>
        <v>101.07571040242327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0.11980456852791881</v>
      </c>
      <c r="F677" s="128">
        <f t="shared" si="62"/>
        <v>47.20300000000001</v>
      </c>
      <c r="G677" s="122">
        <f t="shared" si="63"/>
        <v>0.10434935080373536</v>
      </c>
      <c r="H677" s="128">
        <f t="shared" si="64"/>
        <v>15800.37</v>
      </c>
      <c r="I677" s="122">
        <f t="shared" si="65"/>
        <v>5.4186107028606441E-2</v>
      </c>
      <c r="J677" s="128">
        <f t="shared" si="66"/>
        <v>114.81103390212006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0.3108248730964468</v>
      </c>
      <c r="F678" s="128">
        <f t="shared" si="62"/>
        <v>122.46500000000003</v>
      </c>
      <c r="G678" s="122">
        <f t="shared" si="63"/>
        <v>0.30786461979421204</v>
      </c>
      <c r="H678" s="128">
        <f t="shared" si="64"/>
        <v>46616.244999999995</v>
      </c>
      <c r="I678" s="122">
        <f t="shared" si="65"/>
        <v>9.8346616393570729E-2</v>
      </c>
      <c r="J678" s="128">
        <f t="shared" si="66"/>
        <v>100.96154384489309</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0.14640609137055838</v>
      </c>
      <c r="F679" s="128">
        <f t="shared" si="62"/>
        <v>57.683999999999997</v>
      </c>
      <c r="G679" s="122">
        <f t="shared" si="63"/>
        <v>0.13897343116406238</v>
      </c>
      <c r="H679" s="128">
        <f t="shared" si="64"/>
        <v>21043.078999999998</v>
      </c>
      <c r="I679" s="122">
        <f t="shared" si="65"/>
        <v>-5.7304079550499473E-2</v>
      </c>
      <c r="J679" s="128">
        <f t="shared" si="66"/>
        <v>105.34825983948078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0.22938324873096452</v>
      </c>
      <c r="F680" s="128">
        <f t="shared" si="62"/>
        <v>90.377000000000024</v>
      </c>
      <c r="G680" s="122">
        <f t="shared" si="63"/>
        <v>0.23104685704473713</v>
      </c>
      <c r="H680" s="128">
        <f t="shared" si="64"/>
        <v>34984.653000000006</v>
      </c>
      <c r="I680" s="122">
        <f t="shared" si="65"/>
        <v>-0.16441149979788441</v>
      </c>
      <c r="J680" s="128">
        <f t="shared" si="66"/>
        <v>99.279969294951073</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0.24586548223350257</v>
      </c>
      <c r="F681" s="128">
        <f t="shared" si="62"/>
        <v>96.871000000000009</v>
      </c>
      <c r="G681" s="122">
        <f t="shared" si="63"/>
        <v>0.24381070942688454</v>
      </c>
      <c r="H681" s="128">
        <f t="shared" si="64"/>
        <v>36917.33</v>
      </c>
      <c r="I681" s="122">
        <f t="shared" si="65"/>
        <v>6.6351252585829995E-2</v>
      </c>
      <c r="J681" s="128">
        <f t="shared" si="66"/>
        <v>100.84277381065338</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0.49090862944162439</v>
      </c>
      <c r="F682" s="128">
        <f t="shared" si="62"/>
        <v>193.41800000000001</v>
      </c>
      <c r="G682" s="122">
        <f t="shared" si="63"/>
        <v>0.49084280600721192</v>
      </c>
      <c r="H682" s="128">
        <f t="shared" si="64"/>
        <v>74322.436000000016</v>
      </c>
      <c r="I682" s="122">
        <f t="shared" si="65"/>
        <v>-5.2509991877952827E-2</v>
      </c>
      <c r="J682" s="128">
        <f t="shared" si="66"/>
        <v>100.01341028810178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0.15081218274111677</v>
      </c>
      <c r="F683" s="128">
        <f t="shared" si="62"/>
        <v>59.420000000000009</v>
      </c>
      <c r="G683" s="122">
        <f t="shared" si="63"/>
        <v>0.15294567356589048</v>
      </c>
      <c r="H683" s="128">
        <f t="shared" si="64"/>
        <v>23158.728000000003</v>
      </c>
      <c r="I683" s="122">
        <f t="shared" si="65"/>
        <v>-0.16148824014270532</v>
      </c>
      <c r="J683" s="128">
        <f t="shared" si="66"/>
        <v>98.605066246705846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0.10559644670050761</v>
      </c>
      <c r="F684" s="128">
        <f t="shared" si="62"/>
        <v>41.604999999999997</v>
      </c>
      <c r="G684" s="122">
        <f t="shared" si="63"/>
        <v>0.10008714287601209</v>
      </c>
      <c r="H684" s="128">
        <f t="shared" si="64"/>
        <v>15154.994999999999</v>
      </c>
      <c r="I684" s="122">
        <f t="shared" si="65"/>
        <v>-8.0249053333967785E-2</v>
      </c>
      <c r="J684" s="128">
        <f t="shared" si="66"/>
        <v>105.50450703875167</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0.30443908629441629</v>
      </c>
      <c r="F685" s="128">
        <f t="shared" si="62"/>
        <v>119.94900000000003</v>
      </c>
      <c r="G685" s="122">
        <f t="shared" si="63"/>
        <v>0.30890505752288366</v>
      </c>
      <c r="H685" s="128">
        <f t="shared" si="64"/>
        <v>46773.786</v>
      </c>
      <c r="I685" s="122">
        <f t="shared" si="65"/>
        <v>0.13144389114781269</v>
      </c>
      <c r="J685" s="128">
        <f t="shared" si="66"/>
        <v>98.554257653053639</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0.14270812182741119</v>
      </c>
      <c r="F686" s="128">
        <f t="shared" si="62"/>
        <v>56.227000000000004</v>
      </c>
      <c r="G686" s="122">
        <f t="shared" si="63"/>
        <v>0.12977416159241306</v>
      </c>
      <c r="H686" s="128">
        <f t="shared" si="64"/>
        <v>19650.144</v>
      </c>
      <c r="I686" s="122">
        <f t="shared" si="65"/>
        <v>-8.0411483451131957E-2</v>
      </c>
      <c r="J686" s="128">
        <f t="shared" si="66"/>
        <v>109.9665141938041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0.2212842639593908</v>
      </c>
      <c r="F687" s="128">
        <f t="shared" si="62"/>
        <v>87.185999999999979</v>
      </c>
      <c r="G687" s="122">
        <f t="shared" si="63"/>
        <v>0.21741416476244571</v>
      </c>
      <c r="H687" s="128">
        <f t="shared" si="64"/>
        <v>32920.418000000005</v>
      </c>
      <c r="I687" s="122">
        <f t="shared" si="65"/>
        <v>-0.1270483814453543</v>
      </c>
      <c r="J687" s="128">
        <f t="shared" si="66"/>
        <v>101.78005844337406</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0.17859390862944158</v>
      </c>
      <c r="F688" s="128">
        <f t="shared" si="62"/>
        <v>70.365999999999985</v>
      </c>
      <c r="G688" s="122">
        <f t="shared" si="63"/>
        <v>0.17691084943665877</v>
      </c>
      <c r="H688" s="128">
        <f t="shared" si="64"/>
        <v>26787.486999999997</v>
      </c>
      <c r="I688" s="122">
        <f t="shared" si="65"/>
        <v>-0.10700478748292512</v>
      </c>
      <c r="J688" s="128">
        <f t="shared" si="66"/>
        <v>100.95136007663872</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0.64025888324873093</v>
      </c>
      <c r="F689" s="128">
        <f t="shared" si="62"/>
        <v>252.262</v>
      </c>
      <c r="G689" s="122">
        <f t="shared" si="63"/>
        <v>0.67472067389610213</v>
      </c>
      <c r="H689" s="128">
        <f t="shared" si="64"/>
        <v>102164.855</v>
      </c>
      <c r="I689" s="122">
        <f t="shared" si="65"/>
        <v>-0.23664151151942628</v>
      </c>
      <c r="J689" s="128">
        <f t="shared" si="66"/>
        <v>94.892435939694082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9.2657360406091377E-2</v>
      </c>
      <c r="F690" s="128">
        <f t="shared" si="62"/>
        <v>36.507000000000005</v>
      </c>
      <c r="G690" s="122">
        <f t="shared" si="63"/>
        <v>8.4455011953664685E-2</v>
      </c>
      <c r="H690" s="128">
        <f t="shared" si="64"/>
        <v>12788.009</v>
      </c>
      <c r="I690" s="122">
        <f t="shared" si="65"/>
        <v>-6.7278073590275211E-2</v>
      </c>
      <c r="J690" s="128">
        <f t="shared" si="66"/>
        <v>109.71209199156449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7.3829949238578677E-2</v>
      </c>
      <c r="F691" s="128">
        <f t="shared" si="62"/>
        <v>29.088999999999999</v>
      </c>
      <c r="G691" s="122">
        <f t="shared" si="63"/>
        <v>6.3944293280851675E-2</v>
      </c>
      <c r="H691" s="128">
        <f t="shared" si="64"/>
        <v>9682.3169999999991</v>
      </c>
      <c r="I691" s="122">
        <f t="shared" si="65"/>
        <v>-6.6153590886237595E-2</v>
      </c>
      <c r="J691" s="128">
        <f t="shared" si="66"/>
        <v>115.45979390890741</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0.37671065989847718</v>
      </c>
      <c r="F692" s="128">
        <f t="shared" si="62"/>
        <v>148.42400000000001</v>
      </c>
      <c r="G692" s="122">
        <f t="shared" si="63"/>
        <v>0.38332367353947355</v>
      </c>
      <c r="H692" s="128">
        <f t="shared" si="64"/>
        <v>58042.104000000007</v>
      </c>
      <c r="I692" s="122">
        <f t="shared" si="65"/>
        <v>-1.026887704862272E-3</v>
      </c>
      <c r="J692" s="128">
        <f t="shared" si="66"/>
        <v>98.274822533152161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0.12726903553299496</v>
      </c>
      <c r="F693" s="128">
        <f t="shared" si="62"/>
        <v>50.144000000000013</v>
      </c>
      <c r="G693" s="122">
        <f t="shared" si="63"/>
        <v>0.12258417097042625</v>
      </c>
      <c r="H693" s="128">
        <f t="shared" si="64"/>
        <v>18561.45</v>
      </c>
      <c r="I693" s="122">
        <f t="shared" si="65"/>
        <v>-6.8034397899184473E-2</v>
      </c>
      <c r="J693" s="128">
        <f t="shared" si="66"/>
        <v>103.82175327000331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0.3608832487309645</v>
      </c>
      <c r="F694" s="128">
        <f t="shared" si="62"/>
        <v>142.18800000000002</v>
      </c>
      <c r="G694" s="122">
        <f t="shared" si="63"/>
        <v>0.39859698318561859</v>
      </c>
      <c r="H694" s="128">
        <f t="shared" si="64"/>
        <v>60354.757999999994</v>
      </c>
      <c r="I694" s="122">
        <f t="shared" si="65"/>
        <v>-0.69780989457394282</v>
      </c>
      <c r="J694" s="128">
        <f t="shared" si="66"/>
        <v>90.538379354193069</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0.3140609137055837</v>
      </c>
      <c r="F695" s="128">
        <f t="shared" si="62"/>
        <v>123.73999999999998</v>
      </c>
      <c r="G695" s="122">
        <f t="shared" si="63"/>
        <v>0.31310775469230873</v>
      </c>
      <c r="H695" s="128">
        <f t="shared" si="64"/>
        <v>47410.15</v>
      </c>
      <c r="I695" s="122">
        <f t="shared" si="65"/>
        <v>-6.2902220181004692E-2</v>
      </c>
      <c r="J695" s="128">
        <f t="shared" si="66"/>
        <v>100.3044188459055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0.31697208121827419</v>
      </c>
      <c r="F696" s="128">
        <f t="shared" si="62"/>
        <v>124.88700000000003</v>
      </c>
      <c r="G696" s="122">
        <f t="shared" si="63"/>
        <v>0.33221966344820303</v>
      </c>
      <c r="H696" s="128">
        <f t="shared" si="64"/>
        <v>50304.037000000004</v>
      </c>
      <c r="I696" s="122">
        <f t="shared" si="65"/>
        <v>-0.32680834246511609</v>
      </c>
      <c r="J696" s="128">
        <f t="shared" si="66"/>
        <v>95.410391404388946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0.12692639593908633</v>
      </c>
      <c r="F697" s="128">
        <f t="shared" si="62"/>
        <v>50.009000000000015</v>
      </c>
      <c r="G697" s="122">
        <f t="shared" si="63"/>
        <v>0.12519890633874442</v>
      </c>
      <c r="H697" s="128">
        <f t="shared" si="64"/>
        <v>18957.368000000002</v>
      </c>
      <c r="I697" s="122">
        <f t="shared" si="65"/>
        <v>-3.2149649111188998E-2</v>
      </c>
      <c r="J697" s="128">
        <f t="shared" si="66"/>
        <v>101.37979607878358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8.5827411167512718E-2</v>
      </c>
      <c r="F698" s="128">
        <f t="shared" si="62"/>
        <v>33.81600000000001</v>
      </c>
      <c r="G698" s="122">
        <f t="shared" si="63"/>
        <v>8.8963102141092862E-2</v>
      </c>
      <c r="H698" s="128">
        <f t="shared" si="64"/>
        <v>13470.614999999998</v>
      </c>
      <c r="I698" s="122">
        <f t="shared" si="65"/>
        <v>-0.23923327211513121</v>
      </c>
      <c r="J698" s="128">
        <f t="shared" si="66"/>
        <v>96.475290431524044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0.22179695431472074</v>
      </c>
      <c r="F699" s="128">
        <f t="shared" si="62"/>
        <v>87.387999999999977</v>
      </c>
      <c r="G699" s="122">
        <f t="shared" si="63"/>
        <v>0.22123551361132757</v>
      </c>
      <c r="H699" s="128">
        <f t="shared" si="64"/>
        <v>33499.038999999997</v>
      </c>
      <c r="I699" s="122">
        <f t="shared" si="65"/>
        <v>5.9790441311987644E-2</v>
      </c>
      <c r="J699" s="128">
        <f t="shared" si="66"/>
        <v>100.25377512598612</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0.17050000000000001</v>
      </c>
      <c r="F700" s="128">
        <f t="shared" si="62"/>
        <v>67.177000000000007</v>
      </c>
      <c r="G700" s="122">
        <f t="shared" si="63"/>
        <v>0.1643159531891849</v>
      </c>
      <c r="H700" s="128">
        <f t="shared" si="64"/>
        <v>24880.393</v>
      </c>
      <c r="I700" s="122">
        <f t="shared" si="65"/>
        <v>7.9777405241489407E-2</v>
      </c>
      <c r="J700" s="128">
        <f t="shared" si="66"/>
        <v>103.7635096841115</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0.35046700507614209</v>
      </c>
      <c r="F701" s="128">
        <f t="shared" si="62"/>
        <v>138.08399999999997</v>
      </c>
      <c r="G701" s="122">
        <f t="shared" si="63"/>
        <v>0.38261084547411794</v>
      </c>
      <c r="H701" s="128">
        <f t="shared" si="64"/>
        <v>57934.168999999994</v>
      </c>
      <c r="I701" s="122">
        <f t="shared" si="65"/>
        <v>-0.44964161149487841</v>
      </c>
      <c r="J701" s="128">
        <f t="shared" si="66"/>
        <v>91.5988161919079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0.27431218274111679</v>
      </c>
      <c r="F702" s="128">
        <f t="shared" si="62"/>
        <v>108.07900000000001</v>
      </c>
      <c r="G702" s="122">
        <f t="shared" si="63"/>
        <v>0.27616393691635083</v>
      </c>
      <c r="H702" s="128">
        <f t="shared" si="64"/>
        <v>41816.191000000006</v>
      </c>
      <c r="I702" s="122">
        <f t="shared" si="65"/>
        <v>-5.7284081209038683E-2</v>
      </c>
      <c r="J702" s="128">
        <f t="shared" si="66"/>
        <v>99.32947285010826</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0.39649238578680207</v>
      </c>
      <c r="F703" s="128">
        <f t="shared" si="62"/>
        <v>156.21800000000002</v>
      </c>
      <c r="G703" s="122">
        <f t="shared" si="63"/>
        <v>0.40443441995007201</v>
      </c>
      <c r="H703" s="128">
        <f t="shared" si="64"/>
        <v>61238.651000000005</v>
      </c>
      <c r="I703" s="122">
        <f t="shared" si="65"/>
        <v>-0.28539795171241145</v>
      </c>
      <c r="J703" s="128">
        <f t="shared" si="66"/>
        <v>98.03626156145404</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0.12111167512690356</v>
      </c>
      <c r="F704" s="128">
        <f t="shared" si="62"/>
        <v>47.718000000000004</v>
      </c>
      <c r="G704" s="122">
        <f t="shared" si="63"/>
        <v>0.11963086290929742</v>
      </c>
      <c r="H704" s="128">
        <f t="shared" si="64"/>
        <v>18114.265999999996</v>
      </c>
      <c r="I704" s="122">
        <f t="shared" si="65"/>
        <v>-6.402391474129908E-4</v>
      </c>
      <c r="J704" s="128">
        <f t="shared" si="66"/>
        <v>101.23781788544723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0.10905076142131978</v>
      </c>
      <c r="F705" s="128">
        <f t="shared" si="62"/>
        <v>42.965999999999994</v>
      </c>
      <c r="G705" s="122">
        <f t="shared" si="63"/>
        <v>0.10519016893632196</v>
      </c>
      <c r="H705" s="128">
        <f t="shared" si="64"/>
        <v>15927.684999999999</v>
      </c>
      <c r="I705" s="122">
        <f t="shared" si="65"/>
        <v>-5.2116725485630823E-2</v>
      </c>
      <c r="J705" s="128">
        <f t="shared" si="66"/>
        <v>103.67010769545857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0.25090101522842639</v>
      </c>
      <c r="F706" s="128">
        <f t="shared" si="62"/>
        <v>98.855000000000004</v>
      </c>
      <c r="G706" s="122">
        <f t="shared" si="63"/>
        <v>0.2671565599862632</v>
      </c>
      <c r="H706" s="128">
        <f t="shared" si="64"/>
        <v>40452.311999999998</v>
      </c>
      <c r="I706" s="122">
        <f t="shared" si="65"/>
        <v>-0.28003993092183693</v>
      </c>
      <c r="J706" s="128">
        <f t="shared" si="66"/>
        <v>93.915348828165534</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0.15324111675126903</v>
      </c>
      <c r="F707" s="128">
        <f t="shared" si="62"/>
        <v>60.377000000000002</v>
      </c>
      <c r="G707" s="122">
        <f t="shared" si="63"/>
        <v>0.13528277351437742</v>
      </c>
      <c r="H707" s="128">
        <f t="shared" si="64"/>
        <v>20484.246999999999</v>
      </c>
      <c r="I707" s="122">
        <f t="shared" si="65"/>
        <v>-9.1105269861104388E-3</v>
      </c>
      <c r="J707" s="128">
        <f t="shared" si="66"/>
        <v>113.27467109844775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0.24107360406091369</v>
      </c>
      <c r="F708" s="128">
        <f t="shared" si="62"/>
        <v>94.98299999999999</v>
      </c>
      <c r="G708" s="122">
        <f t="shared" si="63"/>
        <v>0.25977146706468185</v>
      </c>
      <c r="H708" s="128">
        <f t="shared" si="64"/>
        <v>39334.075999999994</v>
      </c>
      <c r="I708" s="122">
        <f t="shared" si="65"/>
        <v>-0.41927782783121387</v>
      </c>
      <c r="J708" s="128">
        <f t="shared" si="66"/>
        <v>92.802187547752311</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129.23199999999997</v>
      </c>
      <c r="G709" s="122">
        <f t="shared" si="63"/>
        <v>0.3279999999999999</v>
      </c>
      <c r="H709" s="128">
        <f t="shared" si="64"/>
        <v>49665.103999999985</v>
      </c>
      <c r="I709" s="122">
        <f t="shared" si="65"/>
        <v>0.12259496479875323</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0.26821573604060911</v>
      </c>
      <c r="F710" s="128">
        <f t="shared" si="62"/>
        <v>105.67699999999999</v>
      </c>
      <c r="G710" s="122">
        <f t="shared" si="63"/>
        <v>0.26457038132850774</v>
      </c>
      <c r="H710" s="128">
        <f t="shared" si="64"/>
        <v>40060.717999999986</v>
      </c>
      <c r="I710" s="122">
        <f t="shared" si="65"/>
        <v>-7.9005442895699426E-2</v>
      </c>
      <c r="J710" s="128">
        <f t="shared" si="66"/>
        <v>101.37783930831436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0.18659137055837566</v>
      </c>
      <c r="F711" s="128">
        <f t="shared" si="62"/>
        <v>73.51700000000001</v>
      </c>
      <c r="G711" s="122">
        <f t="shared" si="63"/>
        <v>0.18042624390759351</v>
      </c>
      <c r="H711" s="128">
        <f t="shared" si="64"/>
        <v>27319.780999999995</v>
      </c>
      <c r="I711" s="122">
        <f t="shared" si="65"/>
        <v>6.303939934758139E-2</v>
      </c>
      <c r="J711" s="128">
        <f t="shared" si="66"/>
        <v>103.41697888137584</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0.13348477157360411</v>
      </c>
      <c r="F712" s="128">
        <f t="shared" si="62"/>
        <v>52.593000000000025</v>
      </c>
      <c r="G712" s="122">
        <f t="shared" si="63"/>
        <v>0.13837495542141623</v>
      </c>
      <c r="H712" s="128">
        <f t="shared" si="64"/>
        <v>20952.459000000003</v>
      </c>
      <c r="I712" s="122">
        <f t="shared" si="65"/>
        <v>-0.31557985393891225</v>
      </c>
      <c r="J712" s="128">
        <f t="shared" si="66"/>
        <v>96.465990660723804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0.25850000000000006</v>
      </c>
      <c r="F713" s="128">
        <f t="shared" ref="F713:F776" si="68">SUMPRODUCT($K$2:$AI$2,$K713:$AI713)</f>
        <v>101.84900000000003</v>
      </c>
      <c r="G713" s="122">
        <f t="shared" ref="G713:G776" si="69">SUMPRODUCT($K$3:$AI$3,$K713:$AI713)/$J$3</f>
        <v>0.26054920815226729</v>
      </c>
      <c r="H713" s="128">
        <f t="shared" ref="H713:H776" si="70">SUMPRODUCT($K$3:$AI$3,$K713:$AI713)</f>
        <v>39451.840000000004</v>
      </c>
      <c r="I713" s="122">
        <f t="shared" ref="I713:I776" si="71">CORREL($K$4:$AI$4,$K713:$AI713)</f>
        <v>6.3042663733934422E-3</v>
      </c>
      <c r="J713" s="128">
        <f t="shared" si="66"/>
        <v>99.213504363801547</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0.15605076142131985</v>
      </c>
      <c r="F714" s="128">
        <f t="shared" si="68"/>
        <v>61.484000000000016</v>
      </c>
      <c r="G714" s="122">
        <f t="shared" si="69"/>
        <v>0.13067077890343293</v>
      </c>
      <c r="H714" s="128">
        <f t="shared" si="70"/>
        <v>19785.908000000007</v>
      </c>
      <c r="I714" s="122">
        <f t="shared" si="71"/>
        <v>3.1941986293410142E-2</v>
      </c>
      <c r="J714" s="128">
        <f t="shared" ref="J714:J777" si="72">$E714/$G714*100</f>
        <v>119.42284474836029</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0.31191878172588827</v>
      </c>
      <c r="F715" s="128">
        <f t="shared" si="68"/>
        <v>122.89599999999999</v>
      </c>
      <c r="G715" s="122">
        <f t="shared" si="69"/>
        <v>0.32287676498170631</v>
      </c>
      <c r="H715" s="128">
        <f t="shared" si="70"/>
        <v>48889.354000000007</v>
      </c>
      <c r="I715" s="122">
        <f t="shared" si="71"/>
        <v>-0.54890593526837261</v>
      </c>
      <c r="J715" s="128">
        <f t="shared" si="72"/>
        <v>96.606140656656137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0.20767512690355336</v>
      </c>
      <c r="F716" s="128">
        <f t="shared" si="68"/>
        <v>81.824000000000026</v>
      </c>
      <c r="G716" s="122">
        <f t="shared" si="69"/>
        <v>0.2048079686695109</v>
      </c>
      <c r="H716" s="128">
        <f t="shared" si="70"/>
        <v>31011.613000000001</v>
      </c>
      <c r="I716" s="122">
        <f t="shared" si="71"/>
        <v>-0.1503766178766047</v>
      </c>
      <c r="J716" s="128">
        <f t="shared" si="72"/>
        <v>101.39992513605223</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0.29404822335025377</v>
      </c>
      <c r="F717" s="128">
        <f t="shared" si="68"/>
        <v>115.85499999999999</v>
      </c>
      <c r="G717" s="122">
        <f t="shared" si="69"/>
        <v>0.29666543607761292</v>
      </c>
      <c r="H717" s="128">
        <f t="shared" si="70"/>
        <v>44920.486999999994</v>
      </c>
      <c r="I717" s="122">
        <f t="shared" si="71"/>
        <v>-0.17196141505559723</v>
      </c>
      <c r="J717" s="128">
        <f t="shared" si="72"/>
        <v>99.117789803233279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8.69720812182741E-2</v>
      </c>
      <c r="F718" s="128">
        <f t="shared" si="68"/>
        <v>34.266999999999996</v>
      </c>
      <c r="G718" s="122">
        <f t="shared" si="69"/>
        <v>7.7452898598581399E-2</v>
      </c>
      <c r="H718" s="128">
        <f t="shared" si="70"/>
        <v>11727.762999999999</v>
      </c>
      <c r="I718" s="122">
        <f t="shared" si="71"/>
        <v>4.7083285494930578E-2</v>
      </c>
      <c r="J718" s="128">
        <f t="shared" si="72"/>
        <v>112.29028582781413</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8.8236040609137034E-2</v>
      </c>
      <c r="F719" s="128">
        <f t="shared" si="68"/>
        <v>34.764999999999993</v>
      </c>
      <c r="G719" s="122">
        <f t="shared" si="69"/>
        <v>8.593897026773567E-2</v>
      </c>
      <c r="H719" s="128">
        <f t="shared" si="70"/>
        <v>13012.707</v>
      </c>
      <c r="I719" s="122">
        <f t="shared" si="71"/>
        <v>-8.3874884238474209E-2</v>
      </c>
      <c r="J719" s="128">
        <f t="shared" si="72"/>
        <v>102.67290884943702</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0.33301522842639592</v>
      </c>
      <c r="F720" s="128">
        <f t="shared" si="68"/>
        <v>131.208</v>
      </c>
      <c r="G720" s="122">
        <f t="shared" si="69"/>
        <v>0.33061115587314588</v>
      </c>
      <c r="H720" s="128">
        <f t="shared" si="70"/>
        <v>50060.480000000003</v>
      </c>
      <c r="I720" s="122">
        <f t="shared" si="71"/>
        <v>9.7475395833204644E-3</v>
      </c>
      <c r="J720" s="128">
        <f t="shared" si="72"/>
        <v>100.72716014282726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0.11502030456852794</v>
      </c>
      <c r="F721" s="128">
        <f t="shared" si="68"/>
        <v>45.318000000000005</v>
      </c>
      <c r="G721" s="122">
        <f t="shared" si="69"/>
        <v>0.1085074561809032</v>
      </c>
      <c r="H721" s="128">
        <f t="shared" si="70"/>
        <v>16429.982</v>
      </c>
      <c r="I721" s="122">
        <f t="shared" si="71"/>
        <v>-5.3083184385971198E-2</v>
      </c>
      <c r="J721" s="128">
        <f t="shared" si="72"/>
        <v>106.00221276661996</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0.33876395939086285</v>
      </c>
      <c r="F722" s="128">
        <f t="shared" si="68"/>
        <v>133.47299999999996</v>
      </c>
      <c r="G722" s="122">
        <f t="shared" si="69"/>
        <v>0.34698722741021543</v>
      </c>
      <c r="H722" s="128">
        <f t="shared" si="70"/>
        <v>52540.112000000001</v>
      </c>
      <c r="I722" s="122">
        <f t="shared" si="71"/>
        <v>-0.22670013372056982</v>
      </c>
      <c r="J722" s="128">
        <f t="shared" si="72"/>
        <v>97.630094894060505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0.39900761421319797</v>
      </c>
      <c r="F723" s="128">
        <f t="shared" si="68"/>
        <v>157.209</v>
      </c>
      <c r="G723" s="122">
        <f t="shared" si="69"/>
        <v>0.39920260471014019</v>
      </c>
      <c r="H723" s="128">
        <f t="shared" si="70"/>
        <v>60446.460000000006</v>
      </c>
      <c r="I723" s="122">
        <f t="shared" si="71"/>
        <v>0.10496796792521527</v>
      </c>
      <c r="J723" s="128">
        <f t="shared" si="72"/>
        <v>99.951155003839759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0.19940101522842635</v>
      </c>
      <c r="F724" s="128">
        <f t="shared" si="68"/>
        <v>78.563999999999979</v>
      </c>
      <c r="G724" s="122">
        <f t="shared" si="69"/>
        <v>0.19671301958815995</v>
      </c>
      <c r="H724" s="128">
        <f t="shared" si="70"/>
        <v>29785.892000000003</v>
      </c>
      <c r="I724" s="122">
        <f t="shared" si="71"/>
        <v>-0.1273945618368145</v>
      </c>
      <c r="J724" s="128">
        <f t="shared" si="72"/>
        <v>101.36645538047964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0.11955837563451771</v>
      </c>
      <c r="F725" s="128">
        <f t="shared" si="68"/>
        <v>47.10599999999998</v>
      </c>
      <c r="G725" s="122">
        <f t="shared" si="69"/>
        <v>0.11830275132414905</v>
      </c>
      <c r="H725" s="128">
        <f t="shared" si="70"/>
        <v>17913.166000000001</v>
      </c>
      <c r="I725" s="122">
        <f t="shared" si="71"/>
        <v>-4.4482384271283294E-2</v>
      </c>
      <c r="J725" s="128">
        <f t="shared" si="72"/>
        <v>101.06136526523231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6.4263959390862949E-2</v>
      </c>
      <c r="F726" s="128">
        <f t="shared" si="68"/>
        <v>25.32</v>
      </c>
      <c r="G726" s="122">
        <f t="shared" si="69"/>
        <v>6.469752605370567E-2</v>
      </c>
      <c r="H726" s="128">
        <f t="shared" si="70"/>
        <v>9796.3700000000044</v>
      </c>
      <c r="I726" s="122">
        <f t="shared" si="71"/>
        <v>-0.17222882403574111</v>
      </c>
      <c r="J726" s="128">
        <f t="shared" si="72"/>
        <v>99.329855885860582</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0.25130710659898481</v>
      </c>
      <c r="F727" s="128">
        <f t="shared" si="68"/>
        <v>99.015000000000015</v>
      </c>
      <c r="G727" s="122">
        <f t="shared" si="69"/>
        <v>0.24892236061762804</v>
      </c>
      <c r="H727" s="128">
        <f t="shared" si="70"/>
        <v>37691.326000000001</v>
      </c>
      <c r="I727" s="122">
        <f t="shared" si="71"/>
        <v>0.16056039410132567</v>
      </c>
      <c r="J727" s="128">
        <f t="shared" si="72"/>
        <v>100.95802802746998</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0.16963197969543148</v>
      </c>
      <c r="F728" s="128">
        <f t="shared" si="68"/>
        <v>66.835000000000008</v>
      </c>
      <c r="G728" s="122">
        <f t="shared" si="69"/>
        <v>0.14502487815187098</v>
      </c>
      <c r="H728" s="128">
        <f t="shared" si="70"/>
        <v>21959.377</v>
      </c>
      <c r="I728" s="122">
        <f t="shared" si="71"/>
        <v>0.21208435089934069</v>
      </c>
      <c r="J728" s="128">
        <f t="shared" si="72"/>
        <v>116.96750368429325</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0.19142131979695431</v>
      </c>
      <c r="F729" s="128">
        <f t="shared" si="68"/>
        <v>75.42</v>
      </c>
      <c r="G729" s="122">
        <f t="shared" si="69"/>
        <v>0.18617647175368846</v>
      </c>
      <c r="H729" s="128">
        <f t="shared" si="70"/>
        <v>28190.468999999997</v>
      </c>
      <c r="I729" s="122">
        <f t="shared" si="71"/>
        <v>-0.16535807862411833</v>
      </c>
      <c r="J729" s="128">
        <f t="shared" si="72"/>
        <v>102.81713795189158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0.32889847715736037</v>
      </c>
      <c r="F730" s="128">
        <f t="shared" si="68"/>
        <v>129.58599999999998</v>
      </c>
      <c r="G730" s="122">
        <f t="shared" si="69"/>
        <v>0.32989783249019261</v>
      </c>
      <c r="H730" s="128">
        <f t="shared" si="70"/>
        <v>49952.469999999987</v>
      </c>
      <c r="I730" s="122">
        <f t="shared" si="71"/>
        <v>-5.8358196540508236E-2</v>
      </c>
      <c r="J730" s="128">
        <f t="shared" si="72"/>
        <v>99.697071264370322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0.16492639593908626</v>
      </c>
      <c r="F731" s="128">
        <f t="shared" si="68"/>
        <v>64.98099999999998</v>
      </c>
      <c r="G731" s="122">
        <f t="shared" si="69"/>
        <v>0.15986944748973039</v>
      </c>
      <c r="H731" s="128">
        <f t="shared" si="70"/>
        <v>24207.111999999997</v>
      </c>
      <c r="I731" s="122">
        <f t="shared" si="71"/>
        <v>-6.0310085149479928E-2</v>
      </c>
      <c r="J731" s="128">
        <f t="shared" si="72"/>
        <v>103.16317378258326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0.13026142131979698</v>
      </c>
      <c r="F732" s="128">
        <f t="shared" si="68"/>
        <v>51.323000000000008</v>
      </c>
      <c r="G732" s="122">
        <f t="shared" si="69"/>
        <v>0.12546818079752736</v>
      </c>
      <c r="H732" s="128">
        <f t="shared" si="70"/>
        <v>18998.141</v>
      </c>
      <c r="I732" s="122">
        <f t="shared" si="71"/>
        <v>-6.5198213235596422E-2</v>
      </c>
      <c r="J732" s="128">
        <f t="shared" si="72"/>
        <v>103.82028374987333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9.5380710659898491E-2</v>
      </c>
      <c r="F733" s="128">
        <f t="shared" si="68"/>
        <v>37.580000000000005</v>
      </c>
      <c r="G733" s="122">
        <f t="shared" si="69"/>
        <v>8.419647598039863E-2</v>
      </c>
      <c r="H733" s="128">
        <f t="shared" si="70"/>
        <v>12748.861999999999</v>
      </c>
      <c r="I733" s="122">
        <f t="shared" si="71"/>
        <v>-4.3319699282755177E-2</v>
      </c>
      <c r="J733" s="128">
        <f t="shared" si="72"/>
        <v>113.28349500293054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0.28114467005076144</v>
      </c>
      <c r="F734" s="128">
        <f t="shared" si="68"/>
        <v>110.77100000000002</v>
      </c>
      <c r="G734" s="122">
        <f t="shared" si="69"/>
        <v>0.28258459364144289</v>
      </c>
      <c r="H734" s="128">
        <f t="shared" si="70"/>
        <v>42788.394</v>
      </c>
      <c r="I734" s="122">
        <f t="shared" si="71"/>
        <v>-9.3841915354206967E-2</v>
      </c>
      <c r="J734" s="128">
        <f t="shared" si="72"/>
        <v>99.490445118707186</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0.14125888324873095</v>
      </c>
      <c r="F735" s="128">
        <f t="shared" si="68"/>
        <v>55.655999999999999</v>
      </c>
      <c r="G735" s="122">
        <f t="shared" si="69"/>
        <v>0.13194385740136577</v>
      </c>
      <c r="H735" s="128">
        <f t="shared" si="70"/>
        <v>19978.675000000003</v>
      </c>
      <c r="I735" s="122">
        <f t="shared" si="71"/>
        <v>-0.1135297011729778</v>
      </c>
      <c r="J735" s="128">
        <f t="shared" si="72"/>
        <v>107.05984047368678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0.15439847715736041</v>
      </c>
      <c r="F736" s="128">
        <f t="shared" si="68"/>
        <v>60.832999999999998</v>
      </c>
      <c r="G736" s="122">
        <f t="shared" si="69"/>
        <v>0.15833903498923507</v>
      </c>
      <c r="H736" s="128">
        <f t="shared" si="70"/>
        <v>23975.379999999997</v>
      </c>
      <c r="I736" s="122">
        <f t="shared" si="71"/>
        <v>-0.2533466654499596</v>
      </c>
      <c r="J736" s="128">
        <f t="shared" si="72"/>
        <v>97.511316251142645</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0.34399492385786795</v>
      </c>
      <c r="F737" s="128">
        <f t="shared" si="68"/>
        <v>135.53399999999996</v>
      </c>
      <c r="G737" s="122">
        <f t="shared" si="69"/>
        <v>0.34081952608012261</v>
      </c>
      <c r="H737" s="128">
        <f t="shared" si="70"/>
        <v>51606.21100000001</v>
      </c>
      <c r="I737" s="122">
        <f t="shared" si="71"/>
        <v>2.1540877335126062E-2</v>
      </c>
      <c r="J737" s="128">
        <f t="shared" si="72"/>
        <v>100.93169479292065</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0.13665228426395937</v>
      </c>
      <c r="F738" s="128">
        <f t="shared" si="68"/>
        <v>53.840999999999994</v>
      </c>
      <c r="G738" s="122">
        <f t="shared" si="69"/>
        <v>0.13635696548626974</v>
      </c>
      <c r="H738" s="128">
        <f t="shared" si="70"/>
        <v>20646.898999999994</v>
      </c>
      <c r="I738" s="122">
        <f t="shared" si="71"/>
        <v>-0.10999704705403301</v>
      </c>
      <c r="J738" s="128">
        <f t="shared" si="72"/>
        <v>100.21657769856969</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0.14836040609137052</v>
      </c>
      <c r="F739" s="128">
        <f t="shared" si="68"/>
        <v>58.453999999999986</v>
      </c>
      <c r="G739" s="122">
        <f t="shared" si="69"/>
        <v>0.15690137235995719</v>
      </c>
      <c r="H739" s="128">
        <f t="shared" si="70"/>
        <v>23757.691999999999</v>
      </c>
      <c r="I739" s="122">
        <f t="shared" si="71"/>
        <v>-0.36006278754835808</v>
      </c>
      <c r="J739" s="128">
        <f t="shared" si="72"/>
        <v>94.556474465377974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0.10625380710659897</v>
      </c>
      <c r="F740" s="128">
        <f t="shared" si="68"/>
        <v>41.863999999999997</v>
      </c>
      <c r="G740" s="122">
        <f t="shared" si="69"/>
        <v>0.10558815332391129</v>
      </c>
      <c r="H740" s="128">
        <f t="shared" si="70"/>
        <v>15987.947</v>
      </c>
      <c r="I740" s="122">
        <f t="shared" si="71"/>
        <v>-0.22554070993047784</v>
      </c>
      <c r="J740" s="128">
        <f t="shared" si="72"/>
        <v>100.63042468471409</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0.24611421319796956</v>
      </c>
      <c r="F741" s="128">
        <f t="shared" si="68"/>
        <v>96.969000000000008</v>
      </c>
      <c r="G741" s="122">
        <f t="shared" si="69"/>
        <v>0.24501748801331411</v>
      </c>
      <c r="H741" s="128">
        <f t="shared" si="70"/>
        <v>37100.057999999997</v>
      </c>
      <c r="I741" s="122">
        <f t="shared" si="71"/>
        <v>4.3688547737362346E-2</v>
      </c>
      <c r="J741" s="128">
        <f t="shared" si="72"/>
        <v>100.4476109821989</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0.13802538071065998</v>
      </c>
      <c r="F742" s="128">
        <f t="shared" si="68"/>
        <v>54.382000000000026</v>
      </c>
      <c r="G742" s="122">
        <f t="shared" si="69"/>
        <v>0.12284762049426093</v>
      </c>
      <c r="H742" s="128">
        <f t="shared" si="70"/>
        <v>18601.341</v>
      </c>
      <c r="I742" s="122">
        <f t="shared" si="71"/>
        <v>-9.8348090904107795E-3</v>
      </c>
      <c r="J742" s="128">
        <f t="shared" si="72"/>
        <v>112.35494847627766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0.16594923857868016</v>
      </c>
      <c r="F743" s="128">
        <f t="shared" si="68"/>
        <v>65.383999999999986</v>
      </c>
      <c r="G743" s="122">
        <f t="shared" si="69"/>
        <v>0.16399680355043655</v>
      </c>
      <c r="H743" s="128">
        <f t="shared" si="70"/>
        <v>24832.068000000003</v>
      </c>
      <c r="I743" s="122">
        <f t="shared" si="71"/>
        <v>1.2560444837522566E-2</v>
      </c>
      <c r="J743" s="128">
        <f t="shared" si="72"/>
        <v>101.1905323676892</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0.26243654822335022</v>
      </c>
      <c r="F744" s="128">
        <f t="shared" si="68"/>
        <v>103.39999999999999</v>
      </c>
      <c r="G744" s="122">
        <f t="shared" si="69"/>
        <v>0.25529540741523465</v>
      </c>
      <c r="H744" s="128">
        <f t="shared" si="70"/>
        <v>38656.32</v>
      </c>
      <c r="I744" s="122">
        <f t="shared" si="71"/>
        <v>0.22435498488336927</v>
      </c>
      <c r="J744" s="128">
        <f t="shared" si="72"/>
        <v>102.79720692213652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0.11267766497461928</v>
      </c>
      <c r="F745" s="128">
        <f t="shared" si="68"/>
        <v>44.394999999999996</v>
      </c>
      <c r="G745" s="122">
        <f t="shared" si="69"/>
        <v>0.1139719518155041</v>
      </c>
      <c r="H745" s="128">
        <f t="shared" si="70"/>
        <v>17257.404999999999</v>
      </c>
      <c r="I745" s="122">
        <f t="shared" si="71"/>
        <v>-0.25254467345770126</v>
      </c>
      <c r="J745" s="128">
        <f t="shared" si="72"/>
        <v>98.864381261996826</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7.9076142131979707E-2</v>
      </c>
      <c r="F746" s="128">
        <f t="shared" si="68"/>
        <v>31.156000000000006</v>
      </c>
      <c r="G746" s="122">
        <f t="shared" si="69"/>
        <v>7.5969785626543759E-2</v>
      </c>
      <c r="H746" s="128">
        <f t="shared" si="70"/>
        <v>11503.193000000003</v>
      </c>
      <c r="I746" s="122">
        <f t="shared" si="71"/>
        <v>-0.19413337411408302</v>
      </c>
      <c r="J746" s="128">
        <f t="shared" si="72"/>
        <v>104.08893677903257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8.1446700507614225E-2</v>
      </c>
      <c r="F747" s="128">
        <f t="shared" si="68"/>
        <v>32.090000000000003</v>
      </c>
      <c r="G747" s="122">
        <f t="shared" si="69"/>
        <v>6.706923219168133E-2</v>
      </c>
      <c r="H747" s="128">
        <f t="shared" si="70"/>
        <v>10155.489000000003</v>
      </c>
      <c r="I747" s="122">
        <f t="shared" si="71"/>
        <v>2.7072553199744664E-2</v>
      </c>
      <c r="J747" s="128">
        <f t="shared" si="72"/>
        <v>121.43675698395151</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0.31132741116751267</v>
      </c>
      <c r="F748" s="128">
        <f t="shared" si="68"/>
        <v>122.663</v>
      </c>
      <c r="G748" s="122">
        <f t="shared" si="69"/>
        <v>0.31138658547860881</v>
      </c>
      <c r="H748" s="128">
        <f t="shared" si="70"/>
        <v>47149.533999999992</v>
      </c>
      <c r="I748" s="122">
        <f t="shared" si="71"/>
        <v>3.4820050221960733E-2</v>
      </c>
      <c r="J748" s="128">
        <f t="shared" si="72"/>
        <v>99.980996512420333</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0.14844670050761419</v>
      </c>
      <c r="F749" s="128">
        <f t="shared" si="68"/>
        <v>58.487999999999992</v>
      </c>
      <c r="G749" s="122">
        <f t="shared" si="69"/>
        <v>0.14071119681940059</v>
      </c>
      <c r="H749" s="128">
        <f t="shared" si="70"/>
        <v>21306.207999999999</v>
      </c>
      <c r="I749" s="122">
        <f t="shared" si="71"/>
        <v>-5.2825661145612823E-2</v>
      </c>
      <c r="J749" s="128">
        <f t="shared" si="72"/>
        <v>105.49743294283959</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0.34240355329949235</v>
      </c>
      <c r="F750" s="128">
        <f t="shared" si="68"/>
        <v>134.90699999999998</v>
      </c>
      <c r="G750" s="122">
        <f t="shared" si="69"/>
        <v>0.3585599334293148</v>
      </c>
      <c r="H750" s="128">
        <f t="shared" si="70"/>
        <v>54292.427999999993</v>
      </c>
      <c r="I750" s="122">
        <f t="shared" si="71"/>
        <v>-0.44716535132720547</v>
      </c>
      <c r="J750" s="128">
        <f t="shared" si="72"/>
        <v>95.494092166043004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0.36966243654822334</v>
      </c>
      <c r="F751" s="128">
        <f t="shared" si="68"/>
        <v>145.64699999999999</v>
      </c>
      <c r="G751" s="122">
        <f t="shared" si="69"/>
        <v>0.36996916482848802</v>
      </c>
      <c r="H751" s="128">
        <f t="shared" si="70"/>
        <v>56019.990999999995</v>
      </c>
      <c r="I751" s="122">
        <f t="shared" si="71"/>
        <v>9.5513358400131001E-3</v>
      </c>
      <c r="J751" s="128">
        <f t="shared" si="72"/>
        <v>99.917093555511073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0.19100507614213197</v>
      </c>
      <c r="F752" s="128">
        <f t="shared" si="68"/>
        <v>75.256</v>
      </c>
      <c r="G752" s="122">
        <f t="shared" si="69"/>
        <v>0.20273890158369545</v>
      </c>
      <c r="H752" s="128">
        <f t="shared" si="70"/>
        <v>30698.319</v>
      </c>
      <c r="I752" s="122">
        <f t="shared" si="71"/>
        <v>-0.30994856743734028</v>
      </c>
      <c r="J752" s="128">
        <f t="shared" si="72"/>
        <v>94.212346347985175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0.12805583756345179</v>
      </c>
      <c r="F753" s="128">
        <f t="shared" si="68"/>
        <v>50.454000000000008</v>
      </c>
      <c r="G753" s="122">
        <f t="shared" si="69"/>
        <v>0.13691805465664583</v>
      </c>
      <c r="H753" s="128">
        <f t="shared" si="70"/>
        <v>20731.858</v>
      </c>
      <c r="I753" s="122">
        <f t="shared" si="71"/>
        <v>-0.12600532816366442</v>
      </c>
      <c r="J753" s="128">
        <f t="shared" si="72"/>
        <v>93.527356844633729</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7.6756345177664984E-2</v>
      </c>
      <c r="F754" s="128">
        <f t="shared" si="68"/>
        <v>30.242000000000004</v>
      </c>
      <c r="G754" s="122">
        <f t="shared" si="69"/>
        <v>7.4997767768693296E-2</v>
      </c>
      <c r="H754" s="128">
        <f t="shared" si="70"/>
        <v>11356.012000000002</v>
      </c>
      <c r="I754" s="122">
        <f t="shared" si="71"/>
        <v>-0.10141803716704206</v>
      </c>
      <c r="J754" s="128">
        <f t="shared" si="72"/>
        <v>102.34483966828914</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0.2911598984771574</v>
      </c>
      <c r="F755" s="128">
        <f t="shared" si="68"/>
        <v>114.71700000000001</v>
      </c>
      <c r="G755" s="122">
        <f t="shared" si="69"/>
        <v>0.29206246285118015</v>
      </c>
      <c r="H755" s="128">
        <f t="shared" si="70"/>
        <v>44223.513999999996</v>
      </c>
      <c r="I755" s="122">
        <f t="shared" si="71"/>
        <v>-0.11501644756597559</v>
      </c>
      <c r="J755" s="128">
        <f t="shared" si="72"/>
        <v>99.690968717714796</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0.20162182741116749</v>
      </c>
      <c r="F756" s="128">
        <f t="shared" si="68"/>
        <v>79.438999999999993</v>
      </c>
      <c r="G756" s="122">
        <f t="shared" si="69"/>
        <v>0.19363898611789879</v>
      </c>
      <c r="H756" s="128">
        <f t="shared" si="70"/>
        <v>29320.428</v>
      </c>
      <c r="I756" s="122">
        <f t="shared" si="71"/>
        <v>0.10302352054690227</v>
      </c>
      <c r="J756" s="128">
        <f t="shared" si="72"/>
        <v>104.12253826221145</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0.26449238578680206</v>
      </c>
      <c r="F757" s="128">
        <f t="shared" si="68"/>
        <v>104.21000000000001</v>
      </c>
      <c r="G757" s="122">
        <f t="shared" si="69"/>
        <v>0.26454690987861412</v>
      </c>
      <c r="H757" s="128">
        <f t="shared" si="70"/>
        <v>40057.16399999999</v>
      </c>
      <c r="I757" s="122">
        <f t="shared" si="71"/>
        <v>-9.5692883580029892E-2</v>
      </c>
      <c r="J757" s="128">
        <f t="shared" si="72"/>
        <v>99.979389631941999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0.29060406091370561</v>
      </c>
      <c r="F758" s="128">
        <f t="shared" si="68"/>
        <v>114.498</v>
      </c>
      <c r="G758" s="122">
        <f t="shared" si="69"/>
        <v>0.28718946228321596</v>
      </c>
      <c r="H758" s="128">
        <f t="shared" si="70"/>
        <v>43485.653999999995</v>
      </c>
      <c r="I758" s="122">
        <f t="shared" si="71"/>
        <v>-4.5838073514799403E-3</v>
      </c>
      <c r="J758" s="128">
        <f t="shared" si="72"/>
        <v>101.18897072453248</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0.17477664974619289</v>
      </c>
      <c r="F759" s="128">
        <f t="shared" si="68"/>
        <v>68.861999999999995</v>
      </c>
      <c r="G759" s="122">
        <f t="shared" si="69"/>
        <v>0.1913650886948712</v>
      </c>
      <c r="H759" s="128">
        <f t="shared" si="70"/>
        <v>28976.119000000006</v>
      </c>
      <c r="I759" s="122">
        <f t="shared" si="71"/>
        <v>-0.41921054247501893</v>
      </c>
      <c r="J759" s="128">
        <f t="shared" si="72"/>
        <v>91.331522869812304</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0.12275380710659903</v>
      </c>
      <c r="F760" s="128">
        <f t="shared" si="68"/>
        <v>48.365000000000016</v>
      </c>
      <c r="G760" s="122">
        <f t="shared" si="69"/>
        <v>0.1240309210265622</v>
      </c>
      <c r="H760" s="128">
        <f t="shared" si="70"/>
        <v>18780.513999999996</v>
      </c>
      <c r="I760" s="122">
        <f t="shared" si="71"/>
        <v>-0.18259383661450018</v>
      </c>
      <c r="J760" s="128">
        <f t="shared" si="72"/>
        <v>98.970326182057718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8.9388324873096447E-2</v>
      </c>
      <c r="F761" s="128">
        <f t="shared" si="68"/>
        <v>35.219000000000001</v>
      </c>
      <c r="G761" s="122">
        <f t="shared" si="69"/>
        <v>8.364583470921555E-2</v>
      </c>
      <c r="H761" s="128">
        <f t="shared" si="70"/>
        <v>12665.485000000001</v>
      </c>
      <c r="I761" s="122">
        <f t="shared" si="71"/>
        <v>8.953018751104342E-3</v>
      </c>
      <c r="J761" s="128">
        <f t="shared" si="72"/>
        <v>106.86524342048106</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0.32796192893401011</v>
      </c>
      <c r="F762" s="128">
        <f t="shared" si="68"/>
        <v>129.21699999999998</v>
      </c>
      <c r="G762" s="122">
        <f t="shared" si="69"/>
        <v>0.32993869949411558</v>
      </c>
      <c r="H762" s="128">
        <f t="shared" si="70"/>
        <v>49958.657999999996</v>
      </c>
      <c r="I762" s="122">
        <f t="shared" si="71"/>
        <v>-0.16004321576687464</v>
      </c>
      <c r="J762" s="128">
        <f t="shared" si="72"/>
        <v>99.400867323797897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0.16308629441624364</v>
      </c>
      <c r="F763" s="128">
        <f t="shared" si="68"/>
        <v>64.256</v>
      </c>
      <c r="G763" s="122">
        <f t="shared" si="69"/>
        <v>0.15282156018439022</v>
      </c>
      <c r="H763" s="128">
        <f t="shared" si="70"/>
        <v>23139.934999999998</v>
      </c>
      <c r="I763" s="122">
        <f t="shared" si="71"/>
        <v>3.1174660661735906E-2</v>
      </c>
      <c r="J763" s="128">
        <f t="shared" si="72"/>
        <v>106.71681025862338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0.22005076142131985</v>
      </c>
      <c r="F764" s="128">
        <f t="shared" si="68"/>
        <v>86.700000000000017</v>
      </c>
      <c r="G764" s="122">
        <f t="shared" si="69"/>
        <v>0.21794608963267245</v>
      </c>
      <c r="H764" s="128">
        <f t="shared" si="70"/>
        <v>33000.960999999996</v>
      </c>
      <c r="I764" s="122">
        <f t="shared" si="71"/>
        <v>-0.15591237715747167</v>
      </c>
      <c r="J764" s="128">
        <f t="shared" si="72"/>
        <v>100.965684583832</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0.33519035532994917</v>
      </c>
      <c r="F765" s="128">
        <f t="shared" si="68"/>
        <v>132.06499999999997</v>
      </c>
      <c r="G765" s="122">
        <f t="shared" si="69"/>
        <v>0.32769891294297898</v>
      </c>
      <c r="H765" s="128">
        <f t="shared" si="70"/>
        <v>49619.513999999996</v>
      </c>
      <c r="I765" s="122">
        <f t="shared" si="71"/>
        <v>0.11996833911500426</v>
      </c>
      <c r="J765" s="128">
        <f t="shared" si="72"/>
        <v>102.28607483610229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0.16475380710659898</v>
      </c>
      <c r="F766" s="128">
        <f t="shared" si="68"/>
        <v>64.912999999999997</v>
      </c>
      <c r="G766" s="122">
        <f t="shared" si="69"/>
        <v>0.16783313740770583</v>
      </c>
      <c r="H766" s="128">
        <f t="shared" si="70"/>
        <v>25412.958000000002</v>
      </c>
      <c r="I766" s="122">
        <f t="shared" si="71"/>
        <v>-0.12688054692008244</v>
      </c>
      <c r="J766" s="128">
        <f t="shared" si="72"/>
        <v>98.165242961748106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0.17169543147208124</v>
      </c>
      <c r="F767" s="128">
        <f t="shared" si="68"/>
        <v>67.64800000000001</v>
      </c>
      <c r="G767" s="122">
        <f t="shared" si="69"/>
        <v>0.19303152201191406</v>
      </c>
      <c r="H767" s="128">
        <f t="shared" si="70"/>
        <v>29228.447000000004</v>
      </c>
      <c r="I767" s="122">
        <f t="shared" si="71"/>
        <v>-0.44374771602992769</v>
      </c>
      <c r="J767" s="128">
        <f t="shared" si="72"/>
        <v>88.946836082805206</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8.6591370558375624E-2</v>
      </c>
      <c r="F768" s="128">
        <f t="shared" si="68"/>
        <v>34.116999999999997</v>
      </c>
      <c r="G768" s="122">
        <f t="shared" si="69"/>
        <v>8.9247599360710111E-2</v>
      </c>
      <c r="H768" s="128">
        <f t="shared" si="70"/>
        <v>13513.693000000003</v>
      </c>
      <c r="I768" s="122">
        <f t="shared" si="71"/>
        <v>-0.1438479104475486</v>
      </c>
      <c r="J768" s="128">
        <f t="shared" si="72"/>
        <v>97.023753219849795</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0.31154060913705589</v>
      </c>
      <c r="F769" s="128">
        <f t="shared" si="68"/>
        <v>122.74700000000001</v>
      </c>
      <c r="G769" s="122">
        <f t="shared" si="69"/>
        <v>0.31031343037155418</v>
      </c>
      <c r="H769" s="128">
        <f t="shared" si="70"/>
        <v>46987.03899999999</v>
      </c>
      <c r="I769" s="122">
        <f t="shared" si="71"/>
        <v>-6.5058550336047558E-2</v>
      </c>
      <c r="J769" s="128">
        <f t="shared" si="72"/>
        <v>100.39546427753139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0.15819289340101525</v>
      </c>
      <c r="F770" s="128">
        <f t="shared" si="68"/>
        <v>62.32800000000001</v>
      </c>
      <c r="G770" s="122">
        <f t="shared" si="69"/>
        <v>0.14279175527348137</v>
      </c>
      <c r="H770" s="128">
        <f t="shared" si="70"/>
        <v>21621.242000000002</v>
      </c>
      <c r="I770" s="122">
        <f t="shared" si="71"/>
        <v>0.1141870544664346</v>
      </c>
      <c r="J770" s="128">
        <f t="shared" si="72"/>
        <v>110.78573346061675</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0.21550507614213196</v>
      </c>
      <c r="F771" s="128">
        <f t="shared" si="68"/>
        <v>84.908999999999992</v>
      </c>
      <c r="G771" s="122">
        <f t="shared" si="69"/>
        <v>0.22564708290956159</v>
      </c>
      <c r="H771" s="128">
        <f t="shared" si="70"/>
        <v>34167.03</v>
      </c>
      <c r="I771" s="122">
        <f t="shared" si="71"/>
        <v>-0.31125465989584689</v>
      </c>
      <c r="J771" s="128">
        <f t="shared" si="72"/>
        <v>95.505367657912728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0.23040609137055834</v>
      </c>
      <c r="F772" s="128">
        <f t="shared" si="68"/>
        <v>90.779999999999987</v>
      </c>
      <c r="G772" s="122">
        <f t="shared" si="69"/>
        <v>0.23099230606664997</v>
      </c>
      <c r="H772" s="128">
        <f t="shared" si="70"/>
        <v>34976.393000000004</v>
      </c>
      <c r="I772" s="122">
        <f t="shared" si="71"/>
        <v>-0.15023623518757737</v>
      </c>
      <c r="J772" s="128">
        <f t="shared" si="72"/>
        <v>99.746218951586002</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0.14147208121827412</v>
      </c>
      <c r="F773" s="128">
        <f t="shared" si="68"/>
        <v>55.74</v>
      </c>
      <c r="G773" s="122">
        <f t="shared" si="69"/>
        <v>0.13255797857586288</v>
      </c>
      <c r="H773" s="128">
        <f t="shared" si="70"/>
        <v>20071.664000000004</v>
      </c>
      <c r="I773" s="122">
        <f t="shared" si="71"/>
        <v>-1.1876015740530689E-2</v>
      </c>
      <c r="J773" s="128">
        <f t="shared" si="72"/>
        <v>106.72468208868295</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8.4898477157360389E-2</v>
      </c>
      <c r="F774" s="128">
        <f t="shared" si="68"/>
        <v>33.449999999999996</v>
      </c>
      <c r="G774" s="122">
        <f t="shared" si="69"/>
        <v>8.2454087360815748E-2</v>
      </c>
      <c r="H774" s="128">
        <f t="shared" si="70"/>
        <v>12485.032999999999</v>
      </c>
      <c r="I774" s="122">
        <f t="shared" si="71"/>
        <v>7.156045110580235E-2</v>
      </c>
      <c r="J774" s="128">
        <f t="shared" si="72"/>
        <v>102.96454654315448</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7.0621827411167529E-2</v>
      </c>
      <c r="F775" s="128">
        <f t="shared" si="68"/>
        <v>27.825000000000006</v>
      </c>
      <c r="G775" s="122">
        <f t="shared" si="69"/>
        <v>6.8561571279504394E-2</v>
      </c>
      <c r="H775" s="128">
        <f t="shared" si="70"/>
        <v>10381.455999999996</v>
      </c>
      <c r="I775" s="122">
        <f t="shared" si="71"/>
        <v>-0.14649393058325363</v>
      </c>
      <c r="J775" s="128">
        <f t="shared" si="72"/>
        <v>103.00497216328969</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0.41525634517766485</v>
      </c>
      <c r="F776" s="128">
        <f t="shared" si="68"/>
        <v>163.61099999999996</v>
      </c>
      <c r="G776" s="122">
        <f t="shared" si="69"/>
        <v>0.41867147234806956</v>
      </c>
      <c r="H776" s="128">
        <f t="shared" si="70"/>
        <v>63394.396999999997</v>
      </c>
      <c r="I776" s="122">
        <f t="shared" si="71"/>
        <v>9.1949772711185901E-2</v>
      </c>
      <c r="J776" s="128">
        <f t="shared" si="72"/>
        <v>99.184294274637026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0.21876649746192894</v>
      </c>
      <c r="F777" s="128">
        <f t="shared" ref="F777:F803" si="74">SUMPRODUCT($K$2:$AI$2,$K777:$AI777)</f>
        <v>86.194000000000003</v>
      </c>
      <c r="G777" s="122">
        <f t="shared" ref="G777:G803" si="75">SUMPRODUCT($K$3:$AI$3,$K777:$AI777)/$J$3</f>
        <v>0.19461741008334543</v>
      </c>
      <c r="H777" s="128">
        <f t="shared" ref="H777:H803" si="76">SUMPRODUCT($K$3:$AI$3,$K777:$AI777)</f>
        <v>29468.578999999998</v>
      </c>
      <c r="I777" s="122">
        <f t="shared" ref="I777:I803" si="77">CORREL($K$4:$AI$4,$K777:$AI777)</f>
        <v>4.3972030196308826E-2</v>
      </c>
      <c r="J777" s="128">
        <f t="shared" si="72"/>
        <v>112.40849283126397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0.38048730964467015</v>
      </c>
      <c r="F778" s="128">
        <f t="shared" si="74"/>
        <v>149.91200000000003</v>
      </c>
      <c r="G778" s="122">
        <f t="shared" si="75"/>
        <v>0.39933149295328152</v>
      </c>
      <c r="H778" s="128">
        <f t="shared" si="76"/>
        <v>60465.975999999981</v>
      </c>
      <c r="I778" s="122">
        <f t="shared" si="77"/>
        <v>-0.69446747096536454</v>
      </c>
      <c r="J778" s="128">
        <f t="shared" ref="J778:J803" si="78">$E778/$G778*100</f>
        <v>95.281067573897559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0.4633121827411168</v>
      </c>
      <c r="F779" s="128">
        <f t="shared" si="74"/>
        <v>182.54500000000002</v>
      </c>
      <c r="G779" s="122">
        <f t="shared" si="75"/>
        <v>0.46218900659102619</v>
      </c>
      <c r="H779" s="128">
        <f t="shared" si="76"/>
        <v>69983.735000000001</v>
      </c>
      <c r="I779" s="122">
        <f t="shared" si="77"/>
        <v>0.18790736681605194</v>
      </c>
      <c r="J779" s="128">
        <f t="shared" si="78"/>
        <v>100.24301230320791</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0.38662182741116741</v>
      </c>
      <c r="F780" s="128">
        <f t="shared" si="74"/>
        <v>152.32899999999995</v>
      </c>
      <c r="G780" s="122">
        <f t="shared" si="75"/>
        <v>0.38533332893051025</v>
      </c>
      <c r="H780" s="128">
        <f t="shared" si="76"/>
        <v>58346.402000000002</v>
      </c>
      <c r="I780" s="122">
        <f t="shared" si="77"/>
        <v>-3.0460795422119442E-2</v>
      </c>
      <c r="J780" s="128">
        <f t="shared" si="78"/>
        <v>100.33438542267636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0.1638934010152284</v>
      </c>
      <c r="F781" s="128">
        <f t="shared" si="74"/>
        <v>64.573999999999984</v>
      </c>
      <c r="G781" s="122">
        <f t="shared" si="75"/>
        <v>0.16454482954470404</v>
      </c>
      <c r="H781" s="128">
        <f t="shared" si="76"/>
        <v>24915.048999999995</v>
      </c>
      <c r="I781" s="122">
        <f t="shared" si="77"/>
        <v>-0.21110244576665599</v>
      </c>
      <c r="J781" s="128">
        <f t="shared" si="78"/>
        <v>99.604102704850618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0.12464213197969544</v>
      </c>
      <c r="F782" s="128">
        <f t="shared" si="74"/>
        <v>49.109000000000002</v>
      </c>
      <c r="G782" s="122">
        <f t="shared" si="75"/>
        <v>0.11346643067534903</v>
      </c>
      <c r="H782" s="128">
        <f t="shared" si="76"/>
        <v>17180.86</v>
      </c>
      <c r="I782" s="122">
        <f t="shared" si="77"/>
        <v>-0.10155856232955644</v>
      </c>
      <c r="J782" s="128">
        <f t="shared" si="78"/>
        <v>109.84934595882582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0.38692131979695432</v>
      </c>
      <c r="F783" s="128">
        <f t="shared" si="74"/>
        <v>152.447</v>
      </c>
      <c r="G783" s="122">
        <f t="shared" si="75"/>
        <v>0.38789274722952355</v>
      </c>
      <c r="H783" s="128">
        <f t="shared" si="76"/>
        <v>58733.943999999996</v>
      </c>
      <c r="I783" s="122">
        <f t="shared" si="77"/>
        <v>6.0931418441155162E-2</v>
      </c>
      <c r="J783" s="128">
        <f t="shared" si="78"/>
        <v>99.749562878010096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0.2690482233502538</v>
      </c>
      <c r="F784" s="128">
        <f t="shared" si="74"/>
        <v>106.005</v>
      </c>
      <c r="G784" s="122">
        <f t="shared" si="75"/>
        <v>0.25843765602504326</v>
      </c>
      <c r="H784" s="128">
        <f t="shared" si="76"/>
        <v>39132.112999999998</v>
      </c>
      <c r="I784" s="122">
        <f t="shared" si="77"/>
        <v>-4.2650110449209905E-3</v>
      </c>
      <c r="J784" s="128">
        <f t="shared" si="78"/>
        <v>104.10565839684847</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0.35658375634517764</v>
      </c>
      <c r="F785" s="128">
        <f t="shared" si="74"/>
        <v>140.494</v>
      </c>
      <c r="G785" s="122">
        <f t="shared" si="75"/>
        <v>0.37500073967427905</v>
      </c>
      <c r="H785" s="128">
        <f t="shared" si="76"/>
        <v>56781.861999999986</v>
      </c>
      <c r="I785" s="122">
        <f t="shared" si="77"/>
        <v>-0.2778141552087256</v>
      </c>
      <c r="J785" s="128">
        <f t="shared" si="78"/>
        <v>95.088814132713935</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0.36748730964466997</v>
      </c>
      <c r="F786" s="128">
        <f t="shared" si="74"/>
        <v>144.78999999999996</v>
      </c>
      <c r="G786" s="122">
        <f t="shared" si="75"/>
        <v>0.36859936731432186</v>
      </c>
      <c r="H786" s="128">
        <f t="shared" si="76"/>
        <v>55812.578999999991</v>
      </c>
      <c r="I786" s="122">
        <f t="shared" si="77"/>
        <v>-4.8574469378280298E-2</v>
      </c>
      <c r="J786" s="128">
        <f t="shared" si="78"/>
        <v>99.698301796404436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0.3715532994923858</v>
      </c>
      <c r="F787" s="128">
        <f t="shared" si="74"/>
        <v>146.392</v>
      </c>
      <c r="G787" s="122">
        <f t="shared" si="75"/>
        <v>0.39329735566445206</v>
      </c>
      <c r="H787" s="128">
        <f t="shared" si="76"/>
        <v>59552.298999999999</v>
      </c>
      <c r="I787" s="122">
        <f t="shared" si="77"/>
        <v>-0.54431431358689941</v>
      </c>
      <c r="J787" s="128">
        <f t="shared" si="78"/>
        <v>94.471344427085967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0.13219796954314722</v>
      </c>
      <c r="F788" s="128">
        <f t="shared" si="74"/>
        <v>52.086000000000006</v>
      </c>
      <c r="G788" s="122">
        <f t="shared" si="75"/>
        <v>0.12696061234463538</v>
      </c>
      <c r="H788" s="128">
        <f t="shared" si="76"/>
        <v>19224.121999999999</v>
      </c>
      <c r="I788" s="122">
        <f t="shared" si="77"/>
        <v>-0.10981230284961831</v>
      </c>
      <c r="J788" s="128">
        <f t="shared" si="78"/>
        <v>104.12518268602471</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0.1251269035532995</v>
      </c>
      <c r="F789" s="128">
        <f t="shared" si="74"/>
        <v>49.300000000000004</v>
      </c>
      <c r="G789" s="122">
        <f t="shared" si="75"/>
        <v>0.11689474170838342</v>
      </c>
      <c r="H789" s="128">
        <f t="shared" si="76"/>
        <v>17699.968000000001</v>
      </c>
      <c r="I789" s="122">
        <f t="shared" si="77"/>
        <v>-8.8050553016832692E-2</v>
      </c>
      <c r="J789" s="128">
        <f t="shared" si="78"/>
        <v>107.04237138865733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0.43589086294416246</v>
      </c>
      <c r="F790" s="128">
        <f t="shared" si="74"/>
        <v>171.74100000000001</v>
      </c>
      <c r="G790" s="122">
        <f t="shared" si="75"/>
        <v>0.43802681979685376</v>
      </c>
      <c r="H790" s="128">
        <f t="shared" si="76"/>
        <v>66325.145000000004</v>
      </c>
      <c r="I790" s="122">
        <f t="shared" si="77"/>
        <v>6.2304071494027835E-2</v>
      </c>
      <c r="J790" s="128">
        <f t="shared" si="78"/>
        <v>99.512368476961782</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0.22051269035532992</v>
      </c>
      <c r="F791" s="128">
        <f t="shared" si="74"/>
        <v>86.881999999999991</v>
      </c>
      <c r="G791" s="122">
        <f t="shared" si="75"/>
        <v>0.21673351252823309</v>
      </c>
      <c r="H791" s="128">
        <f t="shared" si="76"/>
        <v>32817.354999999996</v>
      </c>
      <c r="I791" s="122">
        <f t="shared" si="77"/>
        <v>-5.2823323065080315E-2</v>
      </c>
      <c r="J791" s="128">
        <f t="shared" si="78"/>
        <v>101.74369795561935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0.21566497461928932</v>
      </c>
      <c r="F792" s="128">
        <f t="shared" si="74"/>
        <v>84.971999999999994</v>
      </c>
      <c r="G792" s="122">
        <f t="shared" si="75"/>
        <v>0.21998376018703189</v>
      </c>
      <c r="H792" s="128">
        <f t="shared" si="76"/>
        <v>33309.500999999997</v>
      </c>
      <c r="I792" s="122">
        <f t="shared" si="77"/>
        <v>-0.24305924914109148</v>
      </c>
      <c r="J792" s="128">
        <f t="shared" si="78"/>
        <v>98.036770730679976</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0.37651015228426393</v>
      </c>
      <c r="F793" s="128">
        <f t="shared" si="74"/>
        <v>148.345</v>
      </c>
      <c r="G793" s="122">
        <f t="shared" si="75"/>
        <v>0.38266847402554516</v>
      </c>
      <c r="H793" s="128">
        <f t="shared" si="76"/>
        <v>57942.894999999997</v>
      </c>
      <c r="I793" s="122">
        <f t="shared" si="77"/>
        <v>-0.33589276516180233</v>
      </c>
      <c r="J793" s="128">
        <f t="shared" si="78"/>
        <v>98.390690072663233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0.30167005076142139</v>
      </c>
      <c r="F794" s="128">
        <f t="shared" si="74"/>
        <v>118.85800000000002</v>
      </c>
      <c r="G794" s="122">
        <f t="shared" si="75"/>
        <v>0.30634093040457544</v>
      </c>
      <c r="H794" s="128">
        <f t="shared" si="76"/>
        <v>46385.531000000003</v>
      </c>
      <c r="I794" s="122">
        <f t="shared" si="77"/>
        <v>-0.22369611924328567</v>
      </c>
      <c r="J794" s="128">
        <f t="shared" si="78"/>
        <v>98.475267527265999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0.20262182741116752</v>
      </c>
      <c r="F795" s="128">
        <f t="shared" si="74"/>
        <v>79.832999999999998</v>
      </c>
      <c r="G795" s="122">
        <f t="shared" si="75"/>
        <v>0.2030590880872816</v>
      </c>
      <c r="H795" s="128">
        <f t="shared" si="76"/>
        <v>30746.801000000003</v>
      </c>
      <c r="I795" s="122">
        <f t="shared" si="77"/>
        <v>-4.350163774366906E-2</v>
      </c>
      <c r="J795" s="128">
        <f t="shared" si="78"/>
        <v>99.784663331135363</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0.12524619289340103</v>
      </c>
      <c r="F796" s="128">
        <f t="shared" si="74"/>
        <v>49.347000000000001</v>
      </c>
      <c r="G796" s="122">
        <f t="shared" si="75"/>
        <v>0.12287370061683552</v>
      </c>
      <c r="H796" s="128">
        <f t="shared" si="76"/>
        <v>18605.29</v>
      </c>
      <c r="I796" s="122">
        <f t="shared" si="77"/>
        <v>-0.14377422995093858</v>
      </c>
      <c r="J796" s="128">
        <f t="shared" si="78"/>
        <v>101.93083814083519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0.37821827411167513</v>
      </c>
      <c r="F797" s="128">
        <f t="shared" si="74"/>
        <v>149.018</v>
      </c>
      <c r="G797" s="122">
        <f t="shared" si="75"/>
        <v>0.37603564965856107</v>
      </c>
      <c r="H797" s="128">
        <f t="shared" si="76"/>
        <v>56938.565999999999</v>
      </c>
      <c r="I797" s="122">
        <f t="shared" si="77"/>
        <v>-1.5288383888219967E-2</v>
      </c>
      <c r="J797" s="128">
        <f t="shared" si="78"/>
        <v>100.58043019460945</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0.24324365482233509</v>
      </c>
      <c r="F798" s="128">
        <f t="shared" si="74"/>
        <v>95.838000000000022</v>
      </c>
      <c r="G798" s="122">
        <f t="shared" si="75"/>
        <v>0.23291065130961972</v>
      </c>
      <c r="H798" s="128">
        <f t="shared" si="76"/>
        <v>35266.864999999998</v>
      </c>
      <c r="I798" s="122">
        <f t="shared" si="77"/>
        <v>-7.890890621228433E-2</v>
      </c>
      <c r="J798" s="128">
        <f t="shared" si="78"/>
        <v>104.43646671142541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0.22968020304568529</v>
      </c>
      <c r="F799" s="128">
        <f t="shared" si="74"/>
        <v>90.494</v>
      </c>
      <c r="G799" s="122">
        <f t="shared" si="75"/>
        <v>0.22642294179027592</v>
      </c>
      <c r="H799" s="128">
        <f t="shared" si="76"/>
        <v>34284.508999999998</v>
      </c>
      <c r="I799" s="122">
        <f t="shared" si="77"/>
        <v>-0.12409545968950898</v>
      </c>
      <c r="J799" s="128">
        <f t="shared" si="78"/>
        <v>101.43857386078237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0.25589340101522845</v>
      </c>
      <c r="F800" s="128">
        <f t="shared" si="74"/>
        <v>100.822</v>
      </c>
      <c r="G800" s="122">
        <f t="shared" si="75"/>
        <v>0.25622429301668237</v>
      </c>
      <c r="H800" s="128">
        <f t="shared" si="76"/>
        <v>38796.970000000008</v>
      </c>
      <c r="I800" s="122">
        <f t="shared" si="77"/>
        <v>-0.10642860078008047</v>
      </c>
      <c r="J800" s="128">
        <f t="shared" si="78"/>
        <v>99.870858458595734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0.36987309644670047</v>
      </c>
      <c r="F801" s="128">
        <f t="shared" si="74"/>
        <v>145.72999999999999</v>
      </c>
      <c r="G801" s="122">
        <f t="shared" si="75"/>
        <v>0.38361656474131212</v>
      </c>
      <c r="H801" s="128">
        <f t="shared" si="76"/>
        <v>58086.453000000001</v>
      </c>
      <c r="I801" s="122">
        <f t="shared" si="77"/>
        <v>-0.27731056426827982</v>
      </c>
      <c r="J801" s="128">
        <f t="shared" si="78"/>
        <v>96.417394461607927</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0.10804314720812185</v>
      </c>
      <c r="F802" s="128">
        <f t="shared" si="74"/>
        <v>42.56900000000001</v>
      </c>
      <c r="G802" s="122">
        <f t="shared" si="75"/>
        <v>0.10109090068551954</v>
      </c>
      <c r="H802" s="128">
        <f t="shared" si="76"/>
        <v>15306.981999999998</v>
      </c>
      <c r="I802" s="122">
        <f t="shared" si="77"/>
        <v>-7.4819556119086209E-2</v>
      </c>
      <c r="J802" s="128">
        <f t="shared" si="78"/>
        <v>106.87722285137198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9.6185279187817274E-2</v>
      </c>
      <c r="F803" s="128">
        <f t="shared" si="74"/>
        <v>37.897000000000006</v>
      </c>
      <c r="G803" s="122">
        <f t="shared" si="75"/>
        <v>8.5292501551995137E-2</v>
      </c>
      <c r="H803" s="128">
        <f t="shared" si="76"/>
        <v>12914.82</v>
      </c>
      <c r="I803" s="122">
        <f t="shared" si="77"/>
        <v>-7.7209299870087233E-2</v>
      </c>
      <c r="J803" s="128">
        <f t="shared" si="78"/>
        <v>112.77108472329398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0.50506345177664969</v>
      </c>
      <c r="F804" s="128">
        <f>SUMPRODUCT($K$2:$AI$2,$K804:$AI804)</f>
        <v>198.99499999999998</v>
      </c>
      <c r="G804" s="122">
        <f>SUMPRODUCT($K$3:$AI$3,$K804:$AI804)/$J$3</f>
        <v>0.51147432273573823</v>
      </c>
      <c r="H804" s="128">
        <f>SUMPRODUCT($K$3:$AI$3,$K804:$AI804)</f>
        <v>77446.419000000009</v>
      </c>
      <c r="I804" s="122">
        <f>CORREL($K$4:$AI$4,$K804:$AI804)</f>
        <v>0.10986097223684577</v>
      </c>
      <c r="J804" s="128">
        <f>$E804/$G804*100</f>
        <v>98.746589872821275</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485D9-778D-4754-A21B-BB9EE9AEB3D2}">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69B3-ED9D-4893-B19A-E3A8CBEA5C27}">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274.05207292628398</v>
      </c>
    </row>
    <row r="17" spans="13:16" ht="21" customHeight="1">
      <c r="M17" s="139" t="s">
        <v>1706</v>
      </c>
      <c r="N17" s="3"/>
      <c r="O17" s="3"/>
      <c r="P17" s="140">
        <f t="shared" si="0"/>
        <v>33.390777751680005</v>
      </c>
    </row>
    <row r="18" spans="13:16" ht="21" customHeight="1">
      <c r="M18" s="139" t="s">
        <v>1707</v>
      </c>
      <c r="N18" s="3"/>
      <c r="O18" s="3"/>
      <c r="P18" s="140">
        <f t="shared" si="0"/>
        <v>90.708296366661585</v>
      </c>
    </row>
    <row r="19" spans="13:16" ht="21" customHeight="1">
      <c r="M19" s="139" t="s">
        <v>1708</v>
      </c>
      <c r="N19" s="3"/>
      <c r="O19" s="3"/>
      <c r="P19" s="140">
        <f t="shared" si="0"/>
        <v>25.620879562223632</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15.462060270546338</v>
      </c>
    </row>
    <row r="23" spans="13:16" ht="21" customHeight="1">
      <c r="M23" s="144" t="s">
        <v>1712</v>
      </c>
      <c r="N23" s="13"/>
      <c r="O23" s="13"/>
      <c r="P23" s="145">
        <f t="shared" si="0"/>
        <v>0</v>
      </c>
    </row>
    <row r="24" spans="13:16" ht="21" customHeight="1">
      <c r="M24" s="144" t="s">
        <v>1713</v>
      </c>
      <c r="N24" s="13"/>
      <c r="O24" s="13"/>
      <c r="P24" s="145">
        <f t="shared" si="0"/>
        <v>312.02646213470456</v>
      </c>
    </row>
    <row r="25" spans="13:16" ht="21" customHeight="1">
      <c r="M25" s="144" t="s">
        <v>1714</v>
      </c>
      <c r="N25" s="13"/>
      <c r="O25" s="13"/>
      <c r="P25" s="145">
        <f t="shared" si="0"/>
        <v>0</v>
      </c>
    </row>
    <row r="26" spans="13:16" ht="21" customHeight="1">
      <c r="M26" s="144" t="s">
        <v>1715</v>
      </c>
      <c r="N26" s="13"/>
      <c r="O26" s="13"/>
      <c r="P26" s="145">
        <f t="shared" si="0"/>
        <v>100.32576733736411</v>
      </c>
    </row>
    <row r="27" spans="13:16" ht="21" customHeight="1">
      <c r="M27" s="144" t="s">
        <v>1716</v>
      </c>
      <c r="N27" s="13"/>
      <c r="O27" s="13"/>
      <c r="P27" s="145">
        <f t="shared" si="0"/>
        <v>56.186238945462584</v>
      </c>
    </row>
    <row r="28" spans="13:16" ht="21" customHeight="1" thickBot="1">
      <c r="M28" s="146" t="s">
        <v>1717</v>
      </c>
      <c r="N28" s="147"/>
      <c r="O28" s="147"/>
      <c r="P28" s="148">
        <f t="shared" si="0"/>
        <v>1033.9202500919641</v>
      </c>
    </row>
    <row r="29" spans="13:16" ht="21" customHeight="1" thickTop="1">
      <c r="M29" s="149" t="s">
        <v>1718</v>
      </c>
      <c r="N29" s="22"/>
      <c r="O29" s="22"/>
      <c r="P29" s="150">
        <f t="shared" si="0"/>
        <v>81.041561965201339</v>
      </c>
    </row>
    <row r="30" spans="13:16" ht="21" customHeight="1">
      <c r="M30" s="149" t="s">
        <v>1719</v>
      </c>
      <c r="N30" s="22"/>
      <c r="O30" s="22"/>
      <c r="P30" s="150">
        <f t="shared" si="0"/>
        <v>441.93957197938261</v>
      </c>
    </row>
    <row r="31" spans="13:16" ht="21" customHeight="1">
      <c r="M31" s="149" t="s">
        <v>1720</v>
      </c>
      <c r="N31" s="22"/>
      <c r="O31" s="22"/>
      <c r="P31" s="150">
        <f t="shared" si="0"/>
        <v>16.268546526641529</v>
      </c>
    </row>
    <row r="32" spans="13:16" ht="21" customHeight="1">
      <c r="M32" s="149" t="s">
        <v>1721</v>
      </c>
      <c r="N32" s="22"/>
      <c r="O32" s="22"/>
      <c r="P32" s="150">
        <f t="shared" si="0"/>
        <v>3.4542601966062576</v>
      </c>
    </row>
    <row r="33" spans="1:16" ht="21" customHeight="1" thickBot="1">
      <c r="M33" s="151" t="s">
        <v>1722</v>
      </c>
      <c r="N33" s="152"/>
      <c r="O33" s="152"/>
      <c r="P33" s="153">
        <f t="shared" si="0"/>
        <v>2002.7437013586596</v>
      </c>
    </row>
    <row r="34" spans="1:16" ht="21" customHeight="1" thickTop="1">
      <c r="M34" s="154" t="s">
        <v>1723</v>
      </c>
      <c r="N34" s="29"/>
      <c r="O34" s="29"/>
      <c r="P34" s="155">
        <f t="shared" si="0"/>
        <v>10.734532980153613</v>
      </c>
    </row>
    <row r="35" spans="1:16" ht="21" customHeight="1">
      <c r="M35" s="154" t="s">
        <v>1724</v>
      </c>
      <c r="N35" s="29"/>
      <c r="O35" s="29"/>
      <c r="P35" s="155">
        <f t="shared" si="0"/>
        <v>10.152649499950517</v>
      </c>
    </row>
    <row r="36" spans="1:16" ht="21" customHeight="1">
      <c r="M36" s="154" t="s">
        <v>1725</v>
      </c>
      <c r="N36" s="29"/>
      <c r="O36" s="29"/>
      <c r="P36" s="155">
        <f t="shared" si="0"/>
        <v>0</v>
      </c>
    </row>
    <row r="37" spans="1:16" ht="21" customHeight="1">
      <c r="M37" s="154" t="s">
        <v>1726</v>
      </c>
      <c r="N37" s="29"/>
      <c r="O37" s="29"/>
      <c r="P37" s="155">
        <f t="shared" si="0"/>
        <v>1083.9437424145069</v>
      </c>
    </row>
    <row r="38" spans="1:16" ht="21" customHeight="1">
      <c r="M38" s="154" t="s">
        <v>1727</v>
      </c>
      <c r="N38" s="29"/>
      <c r="O38" s="29"/>
      <c r="P38" s="155">
        <f t="shared" si="0"/>
        <v>89.773821152440703</v>
      </c>
    </row>
    <row r="39" spans="1:16" ht="21" customHeight="1">
      <c r="M39" s="154" t="s">
        <v>1728</v>
      </c>
      <c r="N39" s="29"/>
      <c r="O39" s="29"/>
      <c r="P39" s="155">
        <f t="shared" si="0"/>
        <v>12.944002151820575</v>
      </c>
    </row>
    <row r="40" spans="1:16" ht="21" customHeight="1">
      <c r="M40" s="154" t="s">
        <v>1729</v>
      </c>
      <c r="N40" s="29"/>
      <c r="O40" s="29"/>
      <c r="P40" s="155">
        <f t="shared" si="0"/>
        <v>76.220833691392372</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20</v>
      </c>
      <c r="C49" s="158">
        <f>'Wellbeing Acorn Type'!F14</f>
        <v>5.0125313283208017E-2</v>
      </c>
      <c r="D49" s="159">
        <f>'Wellbeing Acorn Type'!K14</f>
        <v>274.05207292628398</v>
      </c>
      <c r="E49" s="158">
        <f>IF(C49&gt;0.1,0.1,C49)</f>
        <v>5.0125313283208017E-2</v>
      </c>
      <c r="F49" s="159">
        <f>IF(D49&gt;200,200,D49)</f>
        <v>200</v>
      </c>
      <c r="G49" s="156">
        <v>1.1000000000000001</v>
      </c>
    </row>
    <row r="50" spans="1:9" ht="14.5">
      <c r="A50" s="156">
        <v>1.2</v>
      </c>
      <c r="B50" s="157">
        <f>'Wellbeing Acorn Type'!E15</f>
        <v>5</v>
      </c>
      <c r="C50" s="158">
        <f>'Wellbeing Acorn Type'!F15</f>
        <v>1.2531328320802004E-2</v>
      </c>
      <c r="D50" s="159">
        <f>'Wellbeing Acorn Type'!K15</f>
        <v>33.390777751680005</v>
      </c>
      <c r="E50" s="158">
        <f t="shared" ref="E50:E73" si="1">IF(C50&gt;0.1,0.1,C50)</f>
        <v>1.2531328320802004E-2</v>
      </c>
      <c r="F50" s="159">
        <f t="shared" ref="F50:F73" si="2">IF(D50&gt;200,200,D50)</f>
        <v>33.390777751680005</v>
      </c>
      <c r="G50" s="156">
        <v>1.2</v>
      </c>
    </row>
    <row r="51" spans="1:9" ht="14.5">
      <c r="A51" s="156">
        <v>1.3</v>
      </c>
      <c r="B51" s="157">
        <f>'Wellbeing Acorn Type'!E16</f>
        <v>20</v>
      </c>
      <c r="C51" s="158">
        <f>'Wellbeing Acorn Type'!F16</f>
        <v>5.0125313283208017E-2</v>
      </c>
      <c r="D51" s="159">
        <f>'Wellbeing Acorn Type'!K16</f>
        <v>90.708296366661585</v>
      </c>
      <c r="E51" s="158">
        <f t="shared" si="1"/>
        <v>5.0125313283208017E-2</v>
      </c>
      <c r="F51" s="159">
        <f t="shared" si="2"/>
        <v>90.708296366661585</v>
      </c>
      <c r="G51" s="156">
        <v>1.3</v>
      </c>
      <c r="H51" s="38"/>
    </row>
    <row r="52" spans="1:9" ht="14.5">
      <c r="A52" s="156">
        <v>1.4</v>
      </c>
      <c r="B52" s="157">
        <f>'Wellbeing Acorn Type'!E17</f>
        <v>5</v>
      </c>
      <c r="C52" s="158">
        <f>'Wellbeing Acorn Type'!F17</f>
        <v>1.2531328320802004E-2</v>
      </c>
      <c r="D52" s="159">
        <f>'Wellbeing Acorn Type'!K17</f>
        <v>25.620879562223632</v>
      </c>
      <c r="E52" s="158">
        <f t="shared" si="1"/>
        <v>1.2531328320802004E-2</v>
      </c>
      <c r="F52" s="159">
        <f t="shared" si="2"/>
        <v>25.620879562223632</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1</v>
      </c>
      <c r="C55" s="158">
        <f>'Wellbeing Acorn Type'!F22</f>
        <v>2.5062656641604009E-3</v>
      </c>
      <c r="D55" s="159">
        <f>'Wellbeing Acorn Type'!K22</f>
        <v>15.462060270546338</v>
      </c>
      <c r="E55" s="158">
        <f t="shared" si="1"/>
        <v>2.5062656641604009E-3</v>
      </c>
      <c r="F55" s="159">
        <f t="shared" si="2"/>
        <v>15.462060270546338</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62</v>
      </c>
      <c r="C57" s="158">
        <f>'Wellbeing Acorn Type'!F24</f>
        <v>0.15538847117794485</v>
      </c>
      <c r="D57" s="159">
        <f>'Wellbeing Acorn Type'!K24</f>
        <v>312.02646213470456</v>
      </c>
      <c r="E57" s="158">
        <f t="shared" si="1"/>
        <v>0.1</v>
      </c>
      <c r="F57" s="159">
        <f t="shared" si="2"/>
        <v>200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7</v>
      </c>
      <c r="C59" s="158">
        <f>'Wellbeing Acorn Type'!F26</f>
        <v>1.7543859649122806E-2</v>
      </c>
      <c r="D59" s="159">
        <f>'Wellbeing Acorn Type'!K26</f>
        <v>100.32576733736411</v>
      </c>
      <c r="E59" s="158">
        <f t="shared" si="1"/>
        <v>1.7543859649122806E-2</v>
      </c>
      <c r="F59" s="159">
        <f t="shared" si="2"/>
        <v>100.32576733736411</v>
      </c>
      <c r="G59" s="156">
        <v>2.11</v>
      </c>
      <c r="H59" s="38"/>
      <c r="I59" s="48"/>
    </row>
    <row r="60" spans="1:9" ht="14.5">
      <c r="A60" s="156">
        <v>2.12</v>
      </c>
      <c r="B60" s="157">
        <f>'Wellbeing Acorn Type'!E27</f>
        <v>4</v>
      </c>
      <c r="C60" s="158">
        <f>'Wellbeing Acorn Type'!F27</f>
        <v>1.0025062656641603E-2</v>
      </c>
      <c r="D60" s="159">
        <f>'Wellbeing Acorn Type'!K27</f>
        <v>56.186238945462584</v>
      </c>
      <c r="E60" s="158">
        <f t="shared" si="1"/>
        <v>1.0025062656641603E-2</v>
      </c>
      <c r="F60" s="159">
        <f t="shared" si="2"/>
        <v>56.186238945462584</v>
      </c>
      <c r="G60" s="156">
        <v>2.12</v>
      </c>
      <c r="H60" s="38"/>
      <c r="I60" s="48"/>
    </row>
    <row r="61" spans="1:9" ht="14.5">
      <c r="A61" s="156">
        <v>2.13</v>
      </c>
      <c r="B61" s="157">
        <f>'Wellbeing Acorn Type'!E28</f>
        <v>107</v>
      </c>
      <c r="C61" s="158">
        <f>'Wellbeing Acorn Type'!F28</f>
        <v>0.26817042606516289</v>
      </c>
      <c r="D61" s="159">
        <f>'Wellbeing Acorn Type'!K28</f>
        <v>1033.9202500919641</v>
      </c>
      <c r="E61" s="158">
        <f t="shared" si="1"/>
        <v>0.1</v>
      </c>
      <c r="F61" s="159">
        <f t="shared" si="2"/>
        <v>200</v>
      </c>
      <c r="G61" s="156">
        <v>2.13</v>
      </c>
      <c r="H61" s="38"/>
      <c r="I61" s="48"/>
    </row>
    <row r="62" spans="1:9" ht="14.5">
      <c r="A62" s="156">
        <v>3.14</v>
      </c>
      <c r="B62" s="157">
        <f>'Wellbeing Acorn Type'!E31</f>
        <v>13</v>
      </c>
      <c r="C62" s="158">
        <f>'Wellbeing Acorn Type'!F31</f>
        <v>3.2581453634085211E-2</v>
      </c>
      <c r="D62" s="159">
        <f>'Wellbeing Acorn Type'!K31</f>
        <v>81.041561965201339</v>
      </c>
      <c r="E62" s="158">
        <f t="shared" si="1"/>
        <v>3.2581453634085211E-2</v>
      </c>
      <c r="F62" s="159">
        <f t="shared" si="2"/>
        <v>81.041561965201339</v>
      </c>
      <c r="G62" s="156">
        <v>3.14</v>
      </c>
      <c r="H62" s="38"/>
      <c r="I62" s="48"/>
    </row>
    <row r="63" spans="1:9" ht="14.5">
      <c r="A63" s="156">
        <v>3.15</v>
      </c>
      <c r="B63" s="157">
        <f>'Wellbeing Acorn Type'!E32</f>
        <v>78</v>
      </c>
      <c r="C63" s="158">
        <f>'Wellbeing Acorn Type'!F32</f>
        <v>0.19548872180451127</v>
      </c>
      <c r="D63" s="159">
        <f>'Wellbeing Acorn Type'!K32</f>
        <v>441.93957197938261</v>
      </c>
      <c r="E63" s="158">
        <f t="shared" si="1"/>
        <v>0.1</v>
      </c>
      <c r="F63" s="159">
        <f t="shared" si="2"/>
        <v>200</v>
      </c>
      <c r="G63" s="156">
        <v>3.15</v>
      </c>
      <c r="H63" s="38"/>
      <c r="I63" s="48"/>
    </row>
    <row r="64" spans="1:9" ht="14.5">
      <c r="A64" s="156">
        <v>3.16</v>
      </c>
      <c r="B64" s="157">
        <f>'Wellbeing Acorn Type'!E33</f>
        <v>4</v>
      </c>
      <c r="C64" s="158">
        <f>'Wellbeing Acorn Type'!F33</f>
        <v>1.0025062656641603E-2</v>
      </c>
      <c r="D64" s="159">
        <f>'Wellbeing Acorn Type'!K33</f>
        <v>16.268546526641529</v>
      </c>
      <c r="E64" s="158">
        <f t="shared" si="1"/>
        <v>1.0025062656641603E-2</v>
      </c>
      <c r="F64" s="159">
        <f t="shared" si="2"/>
        <v>16.268546526641529</v>
      </c>
      <c r="G64" s="156">
        <v>3.16</v>
      </c>
      <c r="H64" s="38"/>
      <c r="I64" s="48"/>
    </row>
    <row r="65" spans="1:9" ht="15" customHeight="1">
      <c r="A65" s="156">
        <v>3.17</v>
      </c>
      <c r="B65" s="157">
        <f>'Wellbeing Acorn Type'!E34</f>
        <v>1</v>
      </c>
      <c r="C65" s="158">
        <f>'Wellbeing Acorn Type'!F34</f>
        <v>2.5062656641604009E-3</v>
      </c>
      <c r="D65" s="159">
        <f>'Wellbeing Acorn Type'!K34</f>
        <v>3.4542601966062576</v>
      </c>
      <c r="E65" s="158">
        <f t="shared" si="1"/>
        <v>2.5062656641604009E-3</v>
      </c>
      <c r="F65" s="159">
        <f t="shared" si="2"/>
        <v>3.4542601966062576</v>
      </c>
      <c r="G65" s="156">
        <v>3.17</v>
      </c>
      <c r="H65" s="38"/>
      <c r="I65" s="48"/>
    </row>
    <row r="66" spans="1:9" ht="15" customHeight="1">
      <c r="A66" s="156">
        <v>3.18</v>
      </c>
      <c r="B66" s="157">
        <f>'Wellbeing Acorn Type'!E35</f>
        <v>3</v>
      </c>
      <c r="C66" s="158">
        <f>'Wellbeing Acorn Type'!F35</f>
        <v>7.5187969924812026E-3</v>
      </c>
      <c r="D66" s="159">
        <f>'Wellbeing Acorn Type'!K35</f>
        <v>2002.7437013586596</v>
      </c>
      <c r="E66" s="158">
        <f t="shared" si="1"/>
        <v>7.5187969924812026E-3</v>
      </c>
      <c r="F66" s="159">
        <f t="shared" si="2"/>
        <v>200</v>
      </c>
      <c r="G66" s="156">
        <v>3.18</v>
      </c>
      <c r="H66" s="38"/>
      <c r="I66" s="48"/>
    </row>
    <row r="67" spans="1:9" ht="15" customHeight="1">
      <c r="A67" s="156">
        <v>4.1900000000000004</v>
      </c>
      <c r="B67" s="157">
        <f>'Wellbeing Acorn Type'!E38</f>
        <v>6</v>
      </c>
      <c r="C67" s="158">
        <f>'Wellbeing Acorn Type'!F38</f>
        <v>1.5037593984962405E-2</v>
      </c>
      <c r="D67" s="159">
        <f>'Wellbeing Acorn Type'!K38</f>
        <v>10.734532980153613</v>
      </c>
      <c r="E67" s="158">
        <f t="shared" si="1"/>
        <v>1.5037593984962405E-2</v>
      </c>
      <c r="F67" s="159">
        <f t="shared" si="2"/>
        <v>10.734532980153613</v>
      </c>
      <c r="G67" s="156">
        <v>4.1900000000000004</v>
      </c>
      <c r="H67" s="38"/>
      <c r="I67" s="48"/>
    </row>
    <row r="68" spans="1:9" ht="15" customHeight="1">
      <c r="A68" s="160">
        <v>4.2</v>
      </c>
      <c r="B68" s="157">
        <f>'Wellbeing Acorn Type'!E39</f>
        <v>3</v>
      </c>
      <c r="C68" s="158">
        <f>'Wellbeing Acorn Type'!F39</f>
        <v>7.5187969924812026E-3</v>
      </c>
      <c r="D68" s="159">
        <f>'Wellbeing Acorn Type'!K39</f>
        <v>10.152649499950517</v>
      </c>
      <c r="E68" s="158">
        <f t="shared" si="1"/>
        <v>7.5187969924812026E-3</v>
      </c>
      <c r="F68" s="159">
        <f t="shared" si="2"/>
        <v>10.152649499950517</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19</v>
      </c>
      <c r="C70" s="158">
        <f>'Wellbeing Acorn Type'!F41</f>
        <v>4.7619047619047616E-2</v>
      </c>
      <c r="D70" s="159">
        <f>'Wellbeing Acorn Type'!K41</f>
        <v>1083.9437424145069</v>
      </c>
      <c r="E70" s="158">
        <f t="shared" si="1"/>
        <v>4.7619047619047616E-2</v>
      </c>
      <c r="F70" s="159">
        <f t="shared" si="2"/>
        <v>200</v>
      </c>
      <c r="G70" s="156">
        <v>4.22</v>
      </c>
      <c r="H70" s="38"/>
      <c r="I70" s="48"/>
    </row>
    <row r="71" spans="1:9" ht="15" customHeight="1">
      <c r="A71" s="156">
        <v>4.2300000000000004</v>
      </c>
      <c r="B71" s="157">
        <f>'Wellbeing Acorn Type'!E42</f>
        <v>15</v>
      </c>
      <c r="C71" s="158">
        <f>'Wellbeing Acorn Type'!F42</f>
        <v>3.7593984962406013E-2</v>
      </c>
      <c r="D71" s="159">
        <f>'Wellbeing Acorn Type'!K42</f>
        <v>89.773821152440703</v>
      </c>
      <c r="E71" s="158">
        <f t="shared" si="1"/>
        <v>3.7593984962406013E-2</v>
      </c>
      <c r="F71" s="159">
        <f t="shared" si="2"/>
        <v>89.773821152440703</v>
      </c>
      <c r="G71" s="156">
        <v>4.2300000000000004</v>
      </c>
      <c r="H71" s="38"/>
      <c r="I71" s="48"/>
    </row>
    <row r="72" spans="1:9" ht="15" customHeight="1">
      <c r="A72" s="156">
        <v>4.24</v>
      </c>
      <c r="B72" s="157">
        <f>'Wellbeing Acorn Type'!E43</f>
        <v>4</v>
      </c>
      <c r="C72" s="158">
        <f>'Wellbeing Acorn Type'!F43</f>
        <v>1.0025062656641603E-2</v>
      </c>
      <c r="D72" s="159">
        <f>'Wellbeing Acorn Type'!K43</f>
        <v>12.944002151820575</v>
      </c>
      <c r="E72" s="158">
        <f t="shared" si="1"/>
        <v>1.0025062656641603E-2</v>
      </c>
      <c r="F72" s="159">
        <f t="shared" si="2"/>
        <v>12.944002151820575</v>
      </c>
      <c r="G72" s="156">
        <v>4.24</v>
      </c>
      <c r="H72" s="38"/>
      <c r="I72" s="48"/>
    </row>
    <row r="73" spans="1:9" ht="15" customHeight="1">
      <c r="A73" s="156">
        <v>4.25</v>
      </c>
      <c r="B73" s="157">
        <f>'Wellbeing Acorn Type'!E44</f>
        <v>17</v>
      </c>
      <c r="C73" s="158">
        <f>'Wellbeing Acorn Type'!F44</f>
        <v>4.2606516290726815E-2</v>
      </c>
      <c r="D73" s="159">
        <f>'Wellbeing Acorn Type'!K44</f>
        <v>76.220833691392372</v>
      </c>
      <c r="E73" s="158">
        <f t="shared" si="1"/>
        <v>4.2606516290726815E-2</v>
      </c>
      <c r="F73" s="159">
        <f t="shared" si="2"/>
        <v>76.220833691392372</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2D1F9-2746-42D9-B6FD-1A5BAE04DFA1}">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104.55288623620216</v>
      </c>
      <c r="B19" s="40" t="str">
        <f>'Features Data'!AD18</f>
        <v>Asthma</v>
      </c>
      <c r="C19" s="173"/>
      <c r="D19" s="173"/>
      <c r="E19" s="173"/>
      <c r="F19" s="173"/>
      <c r="G19" s="173"/>
      <c r="H19" s="173"/>
      <c r="K19" s="174">
        <f>'Features Data'!AE18</f>
        <v>104.55288623620216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95.680416731241053</v>
      </c>
      <c r="B20" s="40" t="str">
        <f>'Features Data'!AD19</f>
        <v>Congestive heart failure</v>
      </c>
      <c r="C20" s="173"/>
      <c r="D20" s="173"/>
      <c r="E20" s="173"/>
      <c r="F20" s="173"/>
      <c r="G20" s="173"/>
      <c r="H20" s="173"/>
      <c r="K20" s="174">
        <f>'Features Data'!AE19</f>
        <v>95.680416731241053</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86.295887384672369</v>
      </c>
      <c r="B21" s="40" t="str">
        <f>'Features Data'!AD20</f>
        <v>Coronary heart disease</v>
      </c>
      <c r="C21" s="173"/>
      <c r="D21" s="173"/>
      <c r="E21" s="173"/>
      <c r="F21" s="173"/>
      <c r="G21" s="173"/>
      <c r="H21" s="173"/>
      <c r="K21" s="174">
        <f>'Features Data'!AE20</f>
        <v>86.295887384672369</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91.872980452723311</v>
      </c>
      <c r="B22" s="40" t="str">
        <f>'Features Data'!AD21</f>
        <v>Angina</v>
      </c>
      <c r="C22" s="173"/>
      <c r="D22" s="173"/>
      <c r="E22" s="173"/>
      <c r="F22" s="173"/>
      <c r="G22" s="173"/>
      <c r="H22" s="173"/>
      <c r="K22" s="174">
        <f>'Features Data'!AE21</f>
        <v>91.872980452723311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91.473525825705622</v>
      </c>
      <c r="B23" s="40" t="str">
        <f>'Features Data'!AD22</f>
        <v>Heart attack or myocardial infarction</v>
      </c>
      <c r="C23" s="173"/>
      <c r="D23" s="173"/>
      <c r="E23" s="173"/>
      <c r="F23" s="173"/>
      <c r="G23" s="173"/>
      <c r="H23" s="173"/>
      <c r="K23" s="174">
        <f>'Features Data'!AE22</f>
        <v>91.473525825705622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97.959884860871014</v>
      </c>
      <c r="B24" s="40" t="str">
        <f>'Features Data'!AD23</f>
        <v>Stroke</v>
      </c>
      <c r="C24" s="173"/>
      <c r="D24" s="173"/>
      <c r="E24" s="173"/>
      <c r="F24" s="173"/>
      <c r="G24" s="173"/>
      <c r="H24" s="173"/>
      <c r="K24" s="174">
        <f>'Features Data'!AE23</f>
        <v>97.959884860871014</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88.488457311238093</v>
      </c>
      <c r="B25" s="40" t="str">
        <f>'Features Data'!AD24</f>
        <v>Emphysema</v>
      </c>
      <c r="C25" s="173"/>
      <c r="D25" s="173"/>
      <c r="E25" s="173"/>
      <c r="F25" s="173"/>
      <c r="G25" s="173"/>
      <c r="H25" s="173"/>
      <c r="K25" s="174">
        <f>'Features Data'!AE24</f>
        <v>88.488457311238093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98.270349263073726</v>
      </c>
      <c r="B26" s="40" t="str">
        <f>'Features Data'!AD25</f>
        <v>Hypothyroidism or an under-active thyroid</v>
      </c>
      <c r="C26" s="173"/>
      <c r="D26" s="173"/>
      <c r="E26" s="173"/>
      <c r="F26" s="173"/>
      <c r="G26" s="173"/>
      <c r="H26" s="173"/>
      <c r="K26" s="174">
        <f>'Features Data'!AE25</f>
        <v>98.270349263073726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105.24251179655376</v>
      </c>
      <c r="B27" s="40" t="str">
        <f>'Features Data'!AD26</f>
        <v>Chronic bronchitis</v>
      </c>
      <c r="C27" s="173"/>
      <c r="D27" s="173"/>
      <c r="E27" s="173"/>
      <c r="F27" s="173"/>
      <c r="G27" s="173"/>
      <c r="H27" s="173"/>
      <c r="K27" s="174">
        <f>'Features Data'!AE26</f>
        <v>105.24251179655376</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104.22156577895782</v>
      </c>
      <c r="B28" s="40" t="str">
        <f>'Features Data'!AD27</f>
        <v>Any kind of liver condition</v>
      </c>
      <c r="C28" s="173"/>
      <c r="D28" s="173"/>
      <c r="E28" s="173"/>
      <c r="F28" s="173"/>
      <c r="G28" s="173"/>
      <c r="H28" s="173"/>
      <c r="K28" s="174">
        <f>'Features Data'!AE27</f>
        <v>104.22156577895782</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103.59950116639558</v>
      </c>
      <c r="B29" s="40" t="str">
        <f>'Features Data'!AD28</f>
        <v>Epilepsy</v>
      </c>
      <c r="C29" s="173"/>
      <c r="D29" s="173"/>
      <c r="E29" s="173"/>
      <c r="F29" s="173"/>
      <c r="G29" s="173"/>
      <c r="H29" s="173"/>
      <c r="K29" s="174">
        <f>'Features Data'!AE28</f>
        <v>103.59950116639558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89.364148243361896</v>
      </c>
      <c r="B30" s="40" t="str">
        <f>'Features Data'!AD29</f>
        <v>High blood pressure/hypertension</v>
      </c>
      <c r="C30" s="173"/>
      <c r="D30" s="173"/>
      <c r="E30" s="173"/>
      <c r="F30" s="173"/>
      <c r="G30" s="173"/>
      <c r="H30" s="173"/>
      <c r="K30" s="174">
        <f>'Features Data'!AE29</f>
        <v>89.364148243361896</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99.940545610462848</v>
      </c>
      <c r="B31" s="40" t="str">
        <f>'Features Data'!AD30</f>
        <v>Multiple Sclerosis</v>
      </c>
      <c r="C31" s="173"/>
      <c r="D31" s="173"/>
      <c r="E31" s="173"/>
      <c r="F31" s="173"/>
      <c r="G31" s="173"/>
      <c r="H31" s="173"/>
      <c r="K31" s="174">
        <f>'Features Data'!AE30</f>
        <v>99.940545610462848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95.688957930119216</v>
      </c>
      <c r="B32" s="40" t="str">
        <f>'Features Data'!AD31</f>
        <v>COPD (Chronic Obstructive Pulmonary Disease)</v>
      </c>
      <c r="C32" s="173"/>
      <c r="D32" s="173"/>
      <c r="E32" s="173"/>
      <c r="F32" s="173"/>
      <c r="G32" s="173"/>
      <c r="H32" s="173"/>
      <c r="K32" s="174">
        <f>'Features Data'!AE31</f>
        <v>95.688957930119216</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92.170947717938816</v>
      </c>
      <c r="B33" s="40" t="str">
        <f>'Features Data'!AD32</f>
        <v>Osteoarthritis</v>
      </c>
      <c r="C33" s="173"/>
      <c r="D33" s="173"/>
      <c r="E33" s="173"/>
      <c r="F33" s="173"/>
      <c r="G33" s="173"/>
      <c r="H33" s="173"/>
      <c r="K33" s="174">
        <f>'Features Data'!AE32</f>
        <v>92.170947717938816</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89.729698806390573</v>
      </c>
      <c r="B34" s="40" t="str">
        <f>'Features Data'!AD33</f>
        <v>Rheumatoid arthritis</v>
      </c>
      <c r="C34" s="173"/>
      <c r="D34" s="173"/>
      <c r="E34" s="173"/>
      <c r="F34" s="173"/>
      <c r="G34" s="173"/>
      <c r="H34" s="173"/>
      <c r="K34" s="174">
        <f>'Features Data'!AE33</f>
        <v>89.729698806390573</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91.547492710104336</v>
      </c>
      <c r="B35" s="40" t="str">
        <f>'Features Data'!AD34</f>
        <v>Other arthritis</v>
      </c>
      <c r="C35" s="173"/>
      <c r="D35" s="173"/>
      <c r="E35" s="173"/>
      <c r="F35" s="173"/>
      <c r="G35" s="173"/>
      <c r="H35" s="173"/>
      <c r="K35" s="174">
        <f>'Features Data'!AE34</f>
        <v>91.547492710104336</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82.547917660430954</v>
      </c>
      <c r="B36" s="40" t="str">
        <f>'Features Data'!AD35</f>
        <v>Bowel/colorectal cancer</v>
      </c>
      <c r="C36" s="173"/>
      <c r="D36" s="173"/>
      <c r="E36" s="173"/>
      <c r="F36" s="173"/>
      <c r="G36" s="173"/>
      <c r="H36" s="173"/>
      <c r="K36" s="174">
        <f>'Features Data'!AE35</f>
        <v>82.547917660430954</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106.2548644260136</v>
      </c>
      <c r="B37" s="40" t="str">
        <f>'Features Data'!AD36</f>
        <v>Lung cancer</v>
      </c>
      <c r="C37" s="173"/>
      <c r="D37" s="173"/>
      <c r="E37" s="173"/>
      <c r="F37" s="173"/>
      <c r="G37" s="173"/>
      <c r="H37" s="173"/>
      <c r="K37" s="174">
        <f>'Features Data'!AE36</f>
        <v>106.2548644260136</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90.235149031347646</v>
      </c>
      <c r="B38" s="40" t="str">
        <f>'Features Data'!AD37</f>
        <v>Breast cancer</v>
      </c>
      <c r="C38" s="173"/>
      <c r="D38" s="173"/>
      <c r="E38" s="173"/>
      <c r="F38" s="173"/>
      <c r="G38" s="173"/>
      <c r="H38" s="173"/>
      <c r="K38" s="174">
        <f>'Features Data'!AE37</f>
        <v>90.235149031347646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82.428619665982566</v>
      </c>
      <c r="B39" s="40" t="str">
        <f>'Features Data'!AD38</f>
        <v>Prostate cancer</v>
      </c>
      <c r="C39" s="173"/>
      <c r="D39" s="173"/>
      <c r="E39" s="173"/>
      <c r="F39" s="173"/>
      <c r="G39" s="173"/>
      <c r="H39" s="173"/>
      <c r="K39" s="174">
        <f>'Features Data'!AE38</f>
        <v>82.428619665982566</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276.78044268638871</v>
      </c>
      <c r="B40" s="40" t="str">
        <f>'Features Data'!AD39</f>
        <v>Liver cancer</v>
      </c>
      <c r="C40" s="173"/>
      <c r="D40" s="173"/>
      <c r="E40" s="173"/>
      <c r="F40" s="173"/>
      <c r="G40" s="173"/>
      <c r="H40" s="173"/>
      <c r="K40" s="174">
        <f>'Features Data'!AE39</f>
        <v>276.78044268638871</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87.000340365381362</v>
      </c>
      <c r="B41" s="40" t="str">
        <f>'Features Data'!AD40</f>
        <v>Skin cancer or melanoma</v>
      </c>
      <c r="C41" s="173"/>
      <c r="D41" s="173"/>
      <c r="E41" s="173"/>
      <c r="F41" s="173"/>
      <c r="G41" s="173"/>
      <c r="H41" s="173"/>
      <c r="K41" s="174">
        <f>'Features Data'!AE40</f>
        <v>87.000340365381362</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93.07356301981568</v>
      </c>
      <c r="B42" s="40" t="str">
        <f>'Features Data'!AD41</f>
        <v>Other cancer</v>
      </c>
      <c r="C42" s="173"/>
      <c r="D42" s="173"/>
      <c r="E42" s="173"/>
      <c r="F42" s="173"/>
      <c r="G42" s="173"/>
      <c r="H42" s="173"/>
      <c r="K42" s="174">
        <f>'Features Data'!AE41</f>
        <v>93.07356301981568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97.126340813286419</v>
      </c>
      <c r="B43" s="40" t="str">
        <f>'Features Data'!AD42</f>
        <v>Type 1 diabetes</v>
      </c>
      <c r="C43" s="173"/>
      <c r="D43" s="173"/>
      <c r="E43" s="173"/>
      <c r="F43" s="173"/>
      <c r="G43" s="173"/>
      <c r="H43" s="173"/>
      <c r="K43" s="174">
        <f>'Features Data'!AE42</f>
        <v>97.126340813286419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95.002208023895435</v>
      </c>
      <c r="B44" s="40" t="str">
        <f>'Features Data'!AD43</f>
        <v>Type 2 diabetes</v>
      </c>
      <c r="C44" s="173"/>
      <c r="D44" s="173"/>
      <c r="E44" s="173"/>
      <c r="F44" s="173"/>
      <c r="G44" s="173"/>
      <c r="H44" s="173"/>
      <c r="K44" s="174">
        <f>'Features Data'!AE43</f>
        <v>95.002208023895435</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114.70914052908543</v>
      </c>
      <c r="B45" s="40" t="str">
        <f>'Features Data'!AD44</f>
        <v>Gestational diabetes/during pregnancy</v>
      </c>
      <c r="C45" s="173"/>
      <c r="D45" s="173"/>
      <c r="E45" s="173"/>
      <c r="F45" s="173"/>
      <c r="G45" s="173"/>
      <c r="H45" s="173"/>
      <c r="K45" s="174">
        <f>'Features Data'!AE44</f>
        <v>114.70914052908543</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112.68747730108224</v>
      </c>
      <c r="B47" s="40" t="str">
        <f>'Features Data'!AD46</f>
        <v>Anxiety</v>
      </c>
      <c r="C47" s="173"/>
      <c r="D47" s="173"/>
      <c r="E47" s="173"/>
      <c r="F47" s="173"/>
      <c r="G47" s="173"/>
      <c r="H47" s="173"/>
      <c r="K47" s="174">
        <f>'Features Data'!AE46</f>
        <v>112.68747730108224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111.77554771249785</v>
      </c>
      <c r="B48" s="40" t="str">
        <f>'Features Data'!AD47</f>
        <v>Depression</v>
      </c>
      <c r="C48" s="173"/>
      <c r="D48" s="173"/>
      <c r="E48" s="173"/>
      <c r="F48" s="173"/>
      <c r="G48" s="173"/>
      <c r="H48" s="173"/>
      <c r="K48" s="174">
        <f>'Features Data'!AE47</f>
        <v>111.77554771249785</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135.00097461057774</v>
      </c>
      <c r="B49" s="40" t="str">
        <f>'Features Data'!AD48</f>
        <v>Psychosis or schizophrenia</v>
      </c>
      <c r="C49" s="173"/>
      <c r="D49" s="173"/>
      <c r="E49" s="173"/>
      <c r="F49" s="173"/>
      <c r="G49" s="173"/>
      <c r="H49" s="173"/>
      <c r="K49" s="174">
        <f>'Features Data'!AE48</f>
        <v>135.00097461057774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121.09775609739053</v>
      </c>
      <c r="B50" s="40" t="str">
        <f>'Features Data'!AD49</f>
        <v>Bipolar disorder or manic depression</v>
      </c>
      <c r="C50" s="173"/>
      <c r="D50" s="173"/>
      <c r="E50" s="173"/>
      <c r="F50" s="173"/>
      <c r="G50" s="173"/>
      <c r="H50" s="173"/>
      <c r="K50" s="174">
        <f>'Features Data'!AE49</f>
        <v>121.09775609739053</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112.86282102644796</v>
      </c>
      <c r="B51" s="40" t="str">
        <f>'Features Data'!AD50</f>
        <v>An eating disorder</v>
      </c>
      <c r="C51" s="173"/>
      <c r="D51" s="173"/>
      <c r="E51" s="173"/>
      <c r="F51" s="173"/>
      <c r="G51" s="173"/>
      <c r="H51" s="173"/>
      <c r="K51" s="174">
        <f>'Features Data'!AE50</f>
        <v>112.86282102644796</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112.32120096156453</v>
      </c>
      <c r="B52" s="40" t="str">
        <f>'Features Data'!AD51</f>
        <v>Post-traumatic stress disorder</v>
      </c>
      <c r="C52" s="173"/>
      <c r="D52" s="173"/>
      <c r="E52" s="173"/>
      <c r="F52" s="173"/>
      <c r="G52" s="173"/>
      <c r="H52" s="173"/>
      <c r="K52" s="174">
        <f>'Features Data'!AE51</f>
        <v>112.32120096156453</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103.97873491500462</v>
      </c>
      <c r="B53" s="40" t="str">
        <f>'Features Data'!AD52</f>
        <v>Other emotional, nervous or psychiatric problem</v>
      </c>
      <c r="C53" s="173"/>
      <c r="D53" s="173"/>
      <c r="E53" s="173"/>
      <c r="F53" s="173"/>
      <c r="G53" s="173"/>
      <c r="H53" s="173"/>
      <c r="K53" s="174">
        <f>'Features Data'!AE52</f>
        <v>103.97873491500462</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BBBB851-88C8-460B-9197-543009156042}">
          <x14:formula1>
            <xm:f>'Features Data'!$R$2:$R$17</xm:f>
          </x14:formula1>
          <xm:sqref>B14:O14</xm:sqref>
        </x14:dataValidation>
        <x14:dataValidation type="list" allowBlank="1" showInputMessage="1" showErrorMessage="1" xr:uid="{B537070C-366E-45AC-8B40-E1D4C04BB30F}">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A4C14-9767-4E3D-9DEF-E503B5DE5954}">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50</v>
      </c>
      <c r="F13" s="189">
        <f>IF($E$19&lt;&gt;0,E13/$E$19,0)</f>
        <v>0.12531328320802004</v>
      </c>
      <c r="G13" s="188">
        <f>SUM('Wellbeing Acorn Type'!$G$14:$G$18)</f>
        <v>29475</v>
      </c>
      <c r="H13" s="189">
        <f>IF($G$19=0,0,G13/$G$19)</f>
        <v>0.19413415180335644</v>
      </c>
      <c r="I13" s="189">
        <f>IF(G13&gt;0,E13/G13,0)</f>
        <v>1.6963528413910093E-3</v>
      </c>
      <c r="J13" s="190">
        <f>IF(AND((SQRT((H13*(1-H13))/$E$19))&gt;0, $E$19&gt;0),(F13-H13)/(SQRT((H13*(1-H13))/$E$19)),0)</f>
        <v>-3.4755556804636916</v>
      </c>
      <c r="K13" s="191">
        <f>IF(AND(I13&gt;0,$I$19&gt;0),F13/H13*100,0)</f>
        <v>64.549839399176477</v>
      </c>
      <c r="L13" s="161"/>
      <c r="M13" s="161"/>
      <c r="N13" s="161"/>
    </row>
    <row r="14" spans="1:17" ht="18.75" customHeight="1">
      <c r="B14" s="186" t="s">
        <v>1746</v>
      </c>
      <c r="C14" s="192"/>
      <c r="D14" s="176"/>
      <c r="E14" s="188">
        <f>SUM('Wellbeing Acorn Type'!$E$21:$E$28)</f>
        <v>181</v>
      </c>
      <c r="F14" s="189">
        <f>IF($E$19&lt;&gt;0,E14/$E$19,0)</f>
        <v>0.45363408521303256</v>
      </c>
      <c r="G14" s="188">
        <f>SUM('Wellbeing Acorn Type'!$G$21:$G$28)</f>
        <v>26194</v>
      </c>
      <c r="H14" s="189">
        <f>IF($G$19=0,0,G14/$G$19)</f>
        <v>0.17252417208946966</v>
      </c>
      <c r="I14" s="189">
        <f t="shared" ref="I14:I19" si="0">IF(G14&gt;0,E14/G14,0)</f>
        <v>6.9099793845918914E-3</v>
      </c>
      <c r="J14" s="190">
        <f>IF(AND((SQRT((H14*(1-H14))/$E$19))&gt;0, $E$19&gt;0),(F14-H14)/(SQRT((H14*(1-H14))/$E$19)),0)</f>
        <v>14.861408596242207</v>
      </c>
      <c r="K14" s="191">
        <f>IF(AND(I14&gt;0,$I$19&gt;0),F14/H14*100,0)</f>
        <v>262.93943609118236</v>
      </c>
      <c r="L14" s="161"/>
      <c r="M14" s="161"/>
      <c r="N14" s="161"/>
      <c r="Q14" s="176"/>
    </row>
    <row r="15" spans="1:17" ht="18.75" customHeight="1">
      <c r="B15" s="186" t="s">
        <v>1747</v>
      </c>
      <c r="C15" s="192"/>
      <c r="D15" s="176"/>
      <c r="E15" s="188">
        <f>SUM('Wellbeing Acorn Type'!$E$31:$E$35)</f>
        <v>99</v>
      </c>
      <c r="F15" s="189">
        <f>IF($E$19&lt;&gt;0,E15/$E$19,0)</f>
        <v>0.24812030075187969</v>
      </c>
      <c r="G15" s="188">
        <f>SUM('Wellbeing Acorn Type'!$G$31:$G$35)</f>
        <v>33249</v>
      </c>
      <c r="H15" s="189">
        <f>IF($G$19=0,0,G15/$G$19)</f>
        <v>0.2189912269146666</v>
      </c>
      <c r="I15" s="189">
        <f t="shared" si="0"/>
        <v>2.9775331588919969E-3</v>
      </c>
      <c r="J15" s="190">
        <f>IF(AND((SQRT((H15*(1-H15))/$E$19))&gt;0, $E$19&gt;0),(F15-H15)/(SQRT((H15*(1-H15))/$E$19)),0)</f>
        <v>1.406927795406403</v>
      </c>
      <c r="K15" s="191">
        <f>IF(AND(I15&gt;0,$I$19&gt;0),F15/H15*100,0)</f>
        <v>113.30147981159249</v>
      </c>
      <c r="L15" s="161"/>
      <c r="M15" s="161"/>
      <c r="N15" s="161"/>
      <c r="Q15" s="176"/>
    </row>
    <row r="16" spans="1:17" ht="18.75" customHeight="1">
      <c r="B16" s="186" t="s">
        <v>1748</v>
      </c>
      <c r="C16" s="192"/>
      <c r="D16" s="176"/>
      <c r="E16" s="188">
        <f>SUM('Wellbeing Acorn Type'!$E$38:$E$44)</f>
        <v>64</v>
      </c>
      <c r="F16" s="189">
        <f>IF($E$19&lt;&gt;0,E16/$E$19,0)</f>
        <v>0.16040100250626566</v>
      </c>
      <c r="G16" s="188">
        <f>SUM('Wellbeing Acorn Type'!$G$38:$G$44)</f>
        <v>62500</v>
      </c>
      <c r="H16" s="189">
        <f>IF($G$19=0,0,G16/$G$19)</f>
        <v>0.41165002502832154</v>
      </c>
      <c r="I16" s="189">
        <f t="shared" si="0"/>
        <v>1.024E-3</v>
      </c>
      <c r="J16" s="190">
        <f>IF(AND((SQRT((H16*(1-H16))/$E$19))&gt;0, $E$19&gt;0),(F16-H16)/(SQRT((H16*(1-H16))/$E$19)),0)</f>
        <v>-10.197856252666233</v>
      </c>
      <c r="K16" s="191">
        <f>IF(AND(I16&gt;0,$I$19&gt;0),F16/H16*100,0)</f>
        <v>38.96538145363408</v>
      </c>
      <c r="L16" s="161"/>
      <c r="M16" s="161"/>
      <c r="N16" s="161"/>
      <c r="Q16" s="176"/>
    </row>
    <row r="17" spans="1:17" ht="18.75" customHeight="1">
      <c r="B17" s="193" t="s">
        <v>1749</v>
      </c>
      <c r="C17" s="192"/>
      <c r="D17" s="176"/>
      <c r="E17" s="188">
        <f>SUM('Wellbeing Acorn Type'!$E$47:$E$48)</f>
        <v>5</v>
      </c>
      <c r="F17" s="189">
        <f>IF($E$19&lt;&gt;0,E17/$E$19,0)</f>
        <v>1.2531328320802004E-2</v>
      </c>
      <c r="G17" s="188">
        <f>SUM('Wellbeing Acorn Type'!$G$47:$G$48)</f>
        <v>410</v>
      </c>
      <c r="H17" s="189">
        <f>IF($G$19=0,0,G17/$G$19)</f>
        <v>2.700424164185789E-3</v>
      </c>
      <c r="I17" s="189">
        <f t="shared" si="0"/>
        <v>1.2195121951219513E-2</v>
      </c>
      <c r="J17" s="190">
        <f>IF(AND((SQRT((H17*(1-H17))/$E$19))&gt;0, $E$19&gt;0),(F17-H17)/(SQRT((H17*(1-H17))/$E$19)),0)</f>
        <v>3.7839997585341796</v>
      </c>
      <c r="K17" s="191">
        <f>IF(AND(I17&gt;0,$I$19&gt;0),F17/H17*100,0)</f>
        <v>464.05036982700653</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399</v>
      </c>
      <c r="F19" s="198"/>
      <c r="G19" s="197">
        <f>SUM(G13:G18)</f>
        <v>151828</v>
      </c>
      <c r="H19" s="199"/>
      <c r="I19" s="200">
        <f t="shared" si="0"/>
        <v>2.6279737597808047E-3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0.12531328320802004</v>
      </c>
      <c r="C24" s="38">
        <f>IF($A$23,D24,"")</f>
        <v>0.19413415180335644</v>
      </c>
      <c r="D24" s="39">
        <f>H13</f>
        <v>0.19413415180335644</v>
      </c>
    </row>
    <row r="25" spans="1:17" ht="15" customHeight="1">
      <c r="A25" s="38" t="s">
        <v>1752</v>
      </c>
      <c r="B25" s="39">
        <f>F14</f>
        <v>0.45363408521303256</v>
      </c>
      <c r="C25" s="38">
        <f>IF($A$23,D25,"")</f>
        <v>0.17252417208946966</v>
      </c>
      <c r="D25" s="39">
        <f>H14</f>
        <v>0.17252417208946966</v>
      </c>
    </row>
    <row r="26" spans="1:17" ht="15" customHeight="1">
      <c r="A26" s="38" t="s">
        <v>1753</v>
      </c>
      <c r="B26" s="39">
        <f>F15</f>
        <v>0.24812030075187969</v>
      </c>
      <c r="C26" s="38">
        <f>IF($A$23,D26,"")</f>
        <v>0.2189912269146666</v>
      </c>
      <c r="D26" s="39">
        <f>H15</f>
        <v>0.2189912269146666</v>
      </c>
    </row>
    <row r="27" spans="1:17" ht="15" customHeight="1">
      <c r="A27" s="38" t="s">
        <v>1754</v>
      </c>
      <c r="B27" s="39">
        <f>F16</f>
        <v>0.16040100250626566</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0365A-92E5-46BE-B3BD-38C955426B59}">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20</v>
      </c>
      <c r="F14" s="207">
        <f>IF($E$51=0,0,E14/$E$51)</f>
        <v>5.0125313283208017E-2</v>
      </c>
      <c r="G14" s="206">
        <f>'Input Sheet'!C8</f>
        <v>2777</v>
      </c>
      <c r="H14" s="207">
        <f>IF($G$51=0,0,G14/$G$51)</f>
        <v>1.8290433912058382E-2</v>
      </c>
      <c r="I14" s="207">
        <f>IF(G14&gt;0,E14/G14,0)</f>
        <v>7.2020165646380988E-3</v>
      </c>
      <c r="J14" s="190">
        <f>IF(AND((SQRT((H14*(1-H14))/$E$51))&gt;0, $E$51&gt;0),(F14-H14)/(SQRT((H14*(1-H14))/$E$51)),0)</f>
        <v>4.7455454883722181</v>
      </c>
      <c r="K14" s="208">
        <f>IF(AND(I14&gt;0,$I$51&gt;0),F14/H14*100,0)</f>
        <v>274.05207292628398</v>
      </c>
      <c r="P14" s="1">
        <f ca="1">IF(K14="",0,IF($P$11=2,K14+RAND()/1000,F14+RAND()/1000))</f>
        <v>274.05266151317085</v>
      </c>
      <c r="Q14" s="176">
        <f ca="1">RANK(P14,$P$14:$P$48)+COUNTIF($P14:P$14,P14)-1</f>
        <v>8</v>
      </c>
      <c r="R14" s="40">
        <v>1</v>
      </c>
    </row>
    <row r="15" spans="1:18" ht="14.5">
      <c r="C15" s="205" t="s">
        <v>1757</v>
      </c>
      <c r="D15" s="40" t="s">
        <v>2</v>
      </c>
      <c r="E15" s="206">
        <f>'Input Sheet'!B9</f>
        <v>5</v>
      </c>
      <c r="F15" s="207">
        <f>IF($E$51=0,0,E15/$E$51)</f>
        <v>1.2531328320802004E-2</v>
      </c>
      <c r="G15" s="206">
        <f>'Input Sheet'!C9</f>
        <v>5698</v>
      </c>
      <c r="H15" s="207">
        <f>IF($G$51=0,0,G15/$G$51)</f>
        <v>3.7529309481782014E-2</v>
      </c>
      <c r="I15" s="207">
        <f>IF(G15&gt;0,E15/G15,0)</f>
        <v>8.7750087750087754E-4</v>
      </c>
      <c r="J15" s="190">
        <f>IF(AND((SQRT((H15*(1-H15))/$E$51))&gt;0, $E$51&gt;0),(F15-H15)/(SQRT((H15*(1-H15))/$E$51)),0)</f>
        <v>-2.6273161829551426</v>
      </c>
      <c r="K15" s="208">
        <f>IF(AND(I15&gt;0,$I$51&gt;0),F15/H15*100,0)</f>
        <v>33.390777751680005</v>
      </c>
      <c r="P15" s="1">
        <f t="shared" ref="P15:P48" ca="1" si="0">IF(K15="",0,IF($P$11=2,K15+RAND()/1000,F15+RAND()/1000))</f>
        <v>33.391737442659434</v>
      </c>
      <c r="Q15" s="176">
        <f ca="1">RANK(P15,$P$14:$P$48)+COUNTIF($P$14:P15,P15)-1</f>
        <v>15</v>
      </c>
      <c r="R15" s="40">
        <v>2</v>
      </c>
    </row>
    <row r="16" spans="1:18" ht="14.5">
      <c r="C16" s="205" t="s">
        <v>1758</v>
      </c>
      <c r="D16" s="40" t="s">
        <v>3</v>
      </c>
      <c r="E16" s="206">
        <f>'Input Sheet'!B10</f>
        <v>20</v>
      </c>
      <c r="F16" s="207">
        <f>IF($E$51=0,0,E16/$E$51)</f>
        <v>5.0125313283208017E-2</v>
      </c>
      <c r="G16" s="206">
        <f>'Input Sheet'!C10</f>
        <v>8390</v>
      </c>
      <c r="H16" s="207">
        <f>IF($G$51=0,0,G16/$G$51)</f>
        <v>5.5259899359801884E-2</v>
      </c>
      <c r="I16" s="207">
        <f>IF(G16&gt;0,E16/G16,0)</f>
        <v>2.3837902264600714E-3</v>
      </c>
      <c r="J16" s="190">
        <f>IF(AND((SQRT((H16*(1-H16))/$E$51))&gt;0, $E$51&gt;0),(F16-H16)/(SQRT((H16*(1-H16))/$E$51)),0)</f>
        <v>-0.44888042498729591</v>
      </c>
      <c r="K16" s="208">
        <f>IF(AND(I16&gt;0,$I$51&gt;0),F16/H16*100,0)</f>
        <v>90.708296366661585</v>
      </c>
      <c r="P16" s="1">
        <f t="shared" ca="1" si="0"/>
        <v>90.70866566805401</v>
      </c>
      <c r="Q16" s="176">
        <f ca="1">RANK(P16,$P$14:$P$48)+COUNTIF($P$14:P16,P16)-1</f>
        <v>10</v>
      </c>
      <c r="R16" s="40">
        <v>3</v>
      </c>
    </row>
    <row r="17" spans="1:18" ht="14.5">
      <c r="C17" s="205" t="s">
        <v>1759</v>
      </c>
      <c r="D17" s="40" t="s">
        <v>4</v>
      </c>
      <c r="E17" s="206">
        <f>'Input Sheet'!B11</f>
        <v>5</v>
      </c>
      <c r="F17" s="207">
        <f>IF($E$51=0,0,E17/$E$51)</f>
        <v>1.2531328320802004E-2</v>
      </c>
      <c r="G17" s="206">
        <f>'Input Sheet'!C11</f>
        <v>7426</v>
      </c>
      <c r="H17" s="207">
        <f>IF($G$51=0,0,G17/$G$51)</f>
        <v>4.8910609373765047E-2</v>
      </c>
      <c r="I17" s="207">
        <f>IF(G17&gt;0,E17/G17,0)</f>
        <v>6.7330999192028004E-4</v>
      </c>
      <c r="J17" s="190">
        <f>IF(AND((SQRT((H17*(1-H17))/$E$51))&gt;0, $E$51&gt;0),(F17-H17)/(SQRT((H17*(1-H17))/$E$51)),0)</f>
        <v>-3.3692121212623491</v>
      </c>
      <c r="K17" s="208">
        <f>IF(AND(I17&gt;0,$I$51&gt;0),F17/H17*100,0)</f>
        <v>25.620879562223632</v>
      </c>
      <c r="P17" s="1">
        <f t="shared" ca="1" si="0"/>
        <v>25.621857399381486</v>
      </c>
      <c r="Q17" s="176">
        <f ca="1">RANK(P17,$P$14:$P$48)+COUNTIF($P$14:P17,P17)-1</f>
        <v>16</v>
      </c>
      <c r="R17" s="40">
        <v>4</v>
      </c>
    </row>
    <row r="18" spans="1:18" ht="14.5">
      <c r="C18" s="205" t="s">
        <v>1760</v>
      </c>
      <c r="D18" s="40" t="s">
        <v>5</v>
      </c>
      <c r="E18" s="206">
        <f>'Input Sheet'!B12</f>
        <v>0</v>
      </c>
      <c r="F18" s="207">
        <f>IF($E$51=0,0,E18/$E$51)</f>
        <v>0</v>
      </c>
      <c r="G18" s="206">
        <f>'Input Sheet'!C12</f>
        <v>5184</v>
      </c>
      <c r="H18" s="207">
        <f>IF($G$51=0,0,G18/$G$51)</f>
        <v>3.4143899675949101E-2</v>
      </c>
      <c r="I18" s="207">
        <f>IF(G18&gt;0,E18/G18,0)</f>
        <v>0</v>
      </c>
      <c r="J18" s="190">
        <f>IF(AND((SQRT((H18*(1-H18))/$E$51))&gt;0, $E$51&gt;0),(F18-H18)/(SQRT((H18*(1-H18))/$E$51)),0)</f>
        <v>-3.755664552350352</v>
      </c>
      <c r="K18" s="208">
        <f>IF(AND(I18&gt;0,$I$51&gt;0),F18/H18*100,0)</f>
        <v>0</v>
      </c>
      <c r="P18" s="1">
        <f t="shared" ca="1" si="0"/>
        <v>1.1282264460126246E-4</v>
      </c>
      <c r="Q18" s="176">
        <f ca="1">RANK(P18,$P$14:$P$48)+COUNTIF($P$14:P18,P18)-1</f>
        <v>26</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-2.0821755462639389</v>
      </c>
      <c r="K21" s="208">
        <f t="shared" ref="K21:K28" si="5">IF(AND(I21&gt;0,$I$51&gt;0),F21/H21*100,0)</f>
        <v>0</v>
      </c>
      <c r="P21" s="1">
        <f t="shared" ca="1" si="0"/>
        <v>5.5279677081556051E-4</v>
      </c>
      <c r="Q21" s="176">
        <f ca="1">RANK(P21,$P$14:$P$48)+COUNTIF($P$14:P21,P21)-1</f>
        <v>24</v>
      </c>
      <c r="R21" s="40">
        <v>6</v>
      </c>
    </row>
    <row r="22" spans="1:18" ht="14.5">
      <c r="C22" s="205" t="s">
        <v>1762</v>
      </c>
      <c r="D22" s="40" t="s">
        <v>8</v>
      </c>
      <c r="E22" s="206">
        <f>'Input Sheet'!B14</f>
        <v>1</v>
      </c>
      <c r="F22" s="207">
        <f t="shared" si="1"/>
        <v>2.5062656641604009E-3</v>
      </c>
      <c r="G22" s="206">
        <f>'Input Sheet'!C14</f>
        <v>2461</v>
      </c>
      <c r="H22" s="207">
        <f t="shared" si="2"/>
        <v>1.6209131385515187E-2</v>
      </c>
      <c r="I22" s="207">
        <f t="shared" si="3"/>
        <v>4.0633888663145062E-4</v>
      </c>
      <c r="J22" s="190">
        <f t="shared" si="4"/>
        <v>-2.167537325936387</v>
      </c>
      <c r="K22" s="208">
        <f t="shared" si="5"/>
        <v>15.462060270546338</v>
      </c>
      <c r="P22" s="1">
        <f t="shared" ca="1" si="0"/>
        <v>15.462941180454299</v>
      </c>
      <c r="Q22" s="176">
        <f ca="1">RANK(P22,$P$14:$P$48)+COUNTIF($P$14:P22,P22)-1</f>
        <v>18</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9.4044045914506904E-4</v>
      </c>
      <c r="Q23" s="176">
        <f ca="1">RANK(P23,$P$14:$P$48)+COUNTIF($P$14:P23,P23)-1</f>
        <v>23</v>
      </c>
      <c r="R23" s="40">
        <v>8</v>
      </c>
    </row>
    <row r="24" spans="1:18" ht="14.5">
      <c r="C24" s="205" t="s">
        <v>1764</v>
      </c>
      <c r="D24" s="40" t="s">
        <v>10</v>
      </c>
      <c r="E24" s="206">
        <f>'Input Sheet'!B16</f>
        <v>62</v>
      </c>
      <c r="F24" s="207">
        <f t="shared" si="1"/>
        <v>0.15538847117794485</v>
      </c>
      <c r="G24" s="206">
        <f>'Input Sheet'!C16</f>
        <v>7561</v>
      </c>
      <c r="H24" s="207">
        <f t="shared" si="2"/>
        <v>4.9799773427826224E-2</v>
      </c>
      <c r="I24" s="207">
        <f t="shared" si="3"/>
        <v>8.1999735484724248E-3</v>
      </c>
      <c r="J24" s="190">
        <f t="shared" si="4"/>
        <v>9.6957773338369417</v>
      </c>
      <c r="K24" s="208">
        <f t="shared" si="5"/>
        <v>312.02646213470456</v>
      </c>
      <c r="P24" s="1">
        <f t="shared" ca="1" si="0"/>
        <v>312.02710422045789</v>
      </c>
      <c r="Q24" s="176">
        <f ca="1">RANK(P24,$P$14:$P$48)+COUNTIF($P$14:P24,P24)-1</f>
        <v>7</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-3.7758699041390651</v>
      </c>
      <c r="K25" s="208">
        <f t="shared" si="5"/>
        <v>0</v>
      </c>
      <c r="P25" s="1">
        <f t="shared" ca="1" si="0"/>
        <v>7.7652301928260444E-6</v>
      </c>
      <c r="Q25" s="176">
        <f ca="1">RANK(P25,$P$14:$P$48)+COUNTIF($P$14:P25,P25)-1</f>
        <v>27</v>
      </c>
      <c r="R25" s="40">
        <v>10</v>
      </c>
    </row>
    <row r="26" spans="1:18" ht="14.5">
      <c r="C26" s="213" t="s">
        <v>1766</v>
      </c>
      <c r="D26" s="40" t="s">
        <v>12</v>
      </c>
      <c r="E26" s="206">
        <f>'Input Sheet'!B18</f>
        <v>7</v>
      </c>
      <c r="F26" s="207">
        <f t="shared" si="1"/>
        <v>1.7543859649122806E-2</v>
      </c>
      <c r="G26" s="206">
        <f>'Input Sheet'!C18</f>
        <v>2655</v>
      </c>
      <c r="H26" s="207">
        <f t="shared" si="2"/>
        <v>1.7486893063203099E-2</v>
      </c>
      <c r="I26" s="207">
        <f t="shared" si="3"/>
        <v>2.6365348399246705E-3</v>
      </c>
      <c r="J26" s="190">
        <f t="shared" si="4"/>
        <v>8.6812274866185039E-3</v>
      </c>
      <c r="K26" s="208">
        <f t="shared" si="5"/>
        <v>100.32576733736411</v>
      </c>
      <c r="P26" s="1">
        <f t="shared" ca="1" si="0"/>
        <v>100.32623510785648</v>
      </c>
      <c r="Q26" s="176">
        <f ca="1">RANK(P26,$P$14:$P$48)+COUNTIF($P$14:P26,P26)-1</f>
        <v>9</v>
      </c>
      <c r="R26" s="40">
        <v>11</v>
      </c>
    </row>
    <row r="27" spans="1:18" ht="14.5">
      <c r="C27" s="213" t="s">
        <v>1767</v>
      </c>
      <c r="D27" s="40" t="s">
        <v>13</v>
      </c>
      <c r="E27" s="206">
        <f>'Input Sheet'!B19</f>
        <v>4</v>
      </c>
      <c r="F27" s="207">
        <f t="shared" si="1"/>
        <v>1.0025062656641603E-2</v>
      </c>
      <c r="G27" s="206">
        <f>'Input Sheet'!C19</f>
        <v>2709</v>
      </c>
      <c r="H27" s="207">
        <f t="shared" si="2"/>
        <v>1.7842558684827568E-2</v>
      </c>
      <c r="I27" s="207">
        <f t="shared" si="3"/>
        <v>1.4765596160944998E-3</v>
      </c>
      <c r="J27" s="190">
        <f t="shared" si="4"/>
        <v>-1.1796006263229155</v>
      </c>
      <c r="K27" s="208">
        <f t="shared" si="5"/>
        <v>56.186238945462584</v>
      </c>
      <c r="P27" s="1">
        <f t="shared" ca="1" si="0"/>
        <v>56.18658622286145</v>
      </c>
      <c r="Q27" s="176">
        <f ca="1">RANK(P27,$P$14:$P$48)+COUNTIF($P$14:P27,P27)-1</f>
        <v>14</v>
      </c>
      <c r="R27" s="40">
        <v>12</v>
      </c>
    </row>
    <row r="28" spans="1:18" ht="14.5">
      <c r="C28" s="213" t="s">
        <v>1768</v>
      </c>
      <c r="D28" s="40" t="s">
        <v>14</v>
      </c>
      <c r="E28" s="206">
        <f>'Input Sheet'!B20</f>
        <v>107</v>
      </c>
      <c r="F28" s="207">
        <f t="shared" si="1"/>
        <v>0.26817042606516289</v>
      </c>
      <c r="G28" s="206">
        <f>'Input Sheet'!C20</f>
        <v>3938</v>
      </c>
      <c r="H28" s="207">
        <f t="shared" si="2"/>
        <v>2.5937244776984482E-2</v>
      </c>
      <c r="I28" s="207">
        <f t="shared" si="3"/>
        <v>2.717115286947689E-2</v>
      </c>
      <c r="J28" s="190">
        <f t="shared" si="4"/>
        <v>30.441404890936372</v>
      </c>
      <c r="K28" s="208">
        <f t="shared" si="5"/>
        <v>1033.9202500919641</v>
      </c>
      <c r="P28" s="1">
        <f t="shared" ca="1" si="0"/>
        <v>1033.9205316691412</v>
      </c>
      <c r="Q28" s="176">
        <f ca="1">RANK(P28,$P$14:$P$48)+COUNTIF($P$14:P28,P28)-1</f>
        <v>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13</v>
      </c>
      <c r="F31" s="207">
        <f>IF($E$51=0,0,E31/$E$51)</f>
        <v>3.2581453634085211E-2</v>
      </c>
      <c r="G31" s="206">
        <f>'Input Sheet'!C21</f>
        <v>6104</v>
      </c>
      <c r="H31" s="207">
        <f>IF($G$51=0,0,G31/$G$51)</f>
        <v>4.020338804436599E-2</v>
      </c>
      <c r="I31" s="207">
        <f>IF(G31&gt;0,E31/G31,0)</f>
        <v>2.1297509829619923E-3</v>
      </c>
      <c r="J31" s="190">
        <f>IF(AND((SQRT((H31*(1-H31))/$E$51))&gt;0, $E$51&gt;0),(F31-H31)/(SQRT((H31*(1-H31))/$E$51)),0)</f>
        <v>-0.77505178687781029</v>
      </c>
      <c r="K31" s="208">
        <f>IF(AND(I31&gt;0,$I$51&gt;0),F31/H31*100,0)</f>
        <v>81.041561965201339</v>
      </c>
      <c r="P31" s="1">
        <f t="shared" ca="1" si="0"/>
        <v>81.041967035466897</v>
      </c>
      <c r="Q31" s="176">
        <f ca="1">RANK(P31,$P$14:$P$48)+COUNTIF($P$14:P31,P31)-1</f>
        <v>12</v>
      </c>
      <c r="R31" s="40">
        <v>14</v>
      </c>
    </row>
    <row r="32" spans="1:18" ht="14.5">
      <c r="C32" s="213" t="s">
        <v>1771</v>
      </c>
      <c r="D32" s="40" t="s">
        <v>17</v>
      </c>
      <c r="E32" s="206">
        <f>'Input Sheet'!B22</f>
        <v>78</v>
      </c>
      <c r="F32" s="207">
        <f>IF($E$51=0,0,E32/$E$51)</f>
        <v>0.19548872180451127</v>
      </c>
      <c r="G32" s="206">
        <f>'Input Sheet'!C22</f>
        <v>6716</v>
      </c>
      <c r="H32" s="207">
        <f>IF($G$51=0,0,G32/$G$51)</f>
        <v>4.4234265089443316E-2</v>
      </c>
      <c r="I32" s="207">
        <f>IF(G32&gt;0,E32/G32,0)</f>
        <v>1.1614055985705777E-2</v>
      </c>
      <c r="J32" s="190">
        <f>IF(AND((SQRT((H32*(1-H32))/$E$51))&gt;0, $E$51&gt;0),(F32-H32)/(SQRT((H32*(1-H32))/$E$51)),0)</f>
        <v>14.693981590940304</v>
      </c>
      <c r="K32" s="208">
        <f>IF(AND(I32&gt;0,$I$51&gt;0),F32/H32*100,0)</f>
        <v>441.93957197938261</v>
      </c>
      <c r="P32" s="1">
        <f t="shared" ca="1" si="0"/>
        <v>441.93975771833385</v>
      </c>
      <c r="Q32" s="176">
        <f ca="1">RANK(P32,$P$14:$P$48)+COUNTIF($P$14:P32,P32)-1</f>
        <v>5</v>
      </c>
      <c r="R32" s="40">
        <v>15</v>
      </c>
    </row>
    <row r="33" spans="1:18" ht="14.5">
      <c r="C33" s="213" t="s">
        <v>1772</v>
      </c>
      <c r="D33" s="40" t="s">
        <v>18</v>
      </c>
      <c r="E33" s="206">
        <f>'Input Sheet'!B23</f>
        <v>4</v>
      </c>
      <c r="F33" s="207">
        <f>IF($E$51=0,0,E33/$E$51)</f>
        <v>1.0025062656641603E-2</v>
      </c>
      <c r="G33" s="206">
        <f>'Input Sheet'!C23</f>
        <v>9356</v>
      </c>
      <c r="H33" s="207">
        <f>IF($G$51=0,0,G33/$G$51)</f>
        <v>6.1622362146639617E-2</v>
      </c>
      <c r="I33" s="207">
        <f>IF(G33&gt;0,E33/G33,0)</f>
        <v>4.2753313381787086E-4</v>
      </c>
      <c r="J33" s="190">
        <f>IF(AND((SQRT((H33*(1-H33))/$E$51))&gt;0, $E$51&gt;0),(F33-H33)/(SQRT((H33*(1-H33))/$E$51)),0)</f>
        <v>-4.286032146391185</v>
      </c>
      <c r="K33" s="208">
        <f>IF(AND(I33&gt;0,$I$51&gt;0),F33/H33*100,0)</f>
        <v>16.268546526641529</v>
      </c>
      <c r="P33" s="1">
        <f t="shared" ca="1" si="0"/>
        <v>16.269370144246327</v>
      </c>
      <c r="Q33" s="176">
        <f ca="1">RANK(P33,$P$14:$P$48)+COUNTIF($P$14:P33,P33)-1</f>
        <v>17</v>
      </c>
      <c r="R33" s="40">
        <v>16</v>
      </c>
    </row>
    <row r="34" spans="1:18" ht="14.5">
      <c r="C34" s="213" t="s">
        <v>1773</v>
      </c>
      <c r="D34" s="40" t="s">
        <v>19</v>
      </c>
      <c r="E34" s="206">
        <f>'Input Sheet'!B24</f>
        <v>1</v>
      </c>
      <c r="F34" s="207">
        <f>IF($E$51=0,0,E34/$E$51)</f>
        <v>2.5062656641604009E-3</v>
      </c>
      <c r="G34" s="206">
        <f>'Input Sheet'!C24</f>
        <v>11016</v>
      </c>
      <c r="H34" s="207">
        <f>IF($G$51=0,0,G34/$G$51)</f>
        <v>7.255578681139184E-2</v>
      </c>
      <c r="I34" s="207">
        <f>IF(G34&gt;0,E34/G34,0)</f>
        <v>9.0777051561365287E-5</v>
      </c>
      <c r="J34" s="190">
        <f>IF(AND((SQRT((H34*(1-H34))/$E$51))&gt;0, $E$51&gt;0),(F34-H34)/(SQRT((H34*(1-H34))/$E$51)),0)</f>
        <v>-5.3940093230958253</v>
      </c>
      <c r="K34" s="208">
        <f>IF(AND(I34&gt;0,$I$51&gt;0),F34/H34*100,0)</f>
        <v>3.4542601966062576</v>
      </c>
      <c r="P34" s="1">
        <f t="shared" ca="1" si="0"/>
        <v>3.4543626188834513</v>
      </c>
      <c r="Q34" s="176">
        <f ca="1">RANK(P34,$P$14:$P$48)+COUNTIF($P$14:P34,P34)-1</f>
        <v>22</v>
      </c>
      <c r="R34" s="40">
        <v>17</v>
      </c>
    </row>
    <row r="35" spans="1:18" ht="14.5">
      <c r="C35" s="213" t="s">
        <v>1774</v>
      </c>
      <c r="D35" s="40" t="s">
        <v>20</v>
      </c>
      <c r="E35" s="206">
        <f>'Input Sheet'!B25</f>
        <v>3</v>
      </c>
      <c r="F35" s="207">
        <f>IF($E$51=0,0,E35/$E$51)</f>
        <v>7.5187969924812026E-3</v>
      </c>
      <c r="G35" s="206">
        <f>'Input Sheet'!C25</f>
        <v>57</v>
      </c>
      <c r="H35" s="207">
        <f>IF($G$51=0,0,G35/$G$51)</f>
        <v>3.7542482282582924E-4</v>
      </c>
      <c r="I35" s="207">
        <f>IF(G35&gt;0,E35/G35,0)</f>
        <v>5.2631578947368418E-2</v>
      </c>
      <c r="J35" s="190">
        <f>IF(AND((SQRT((H35*(1-H35))/$E$51))&gt;0, $E$51&gt;0),(F35-H35)/(SQRT((H35*(1-H35))/$E$51)),0)</f>
        <v>7.3656278259380326</v>
      </c>
      <c r="K35" s="208">
        <f>IF(AND(I35&gt;0,$I$51&gt;0),F35/H35*100,0)</f>
        <v>2002.7437013586596</v>
      </c>
      <c r="P35" s="1">
        <f t="shared" ca="1" si="0"/>
        <v>2002.7444250912265</v>
      </c>
      <c r="Q35" s="176">
        <f ca="1">RANK(P35,$P$14:$P$48)+COUNTIF($P$14:P35,P35)-1</f>
        <v>1</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v>
      </c>
      <c r="F38" s="207">
        <f t="shared" ref="F38:F44" si="6">IF($E$51=0,0,E38/$E$51)</f>
        <v>1.5037593984962405E-2</v>
      </c>
      <c r="G38" s="206">
        <f>'Input Sheet'!C26</f>
        <v>21269</v>
      </c>
      <c r="H38" s="207">
        <f t="shared" ref="H38:H44" si="7">IF($G$51=0,0,G38/$G$51)</f>
        <v>0.14008615011723793</v>
      </c>
      <c r="I38" s="207">
        <f t="shared" ref="I38:I44" si="8">IF(G38&gt;0,E38/G38,0)</f>
        <v>2.8210070995345337E-4</v>
      </c>
      <c r="J38" s="190">
        <f t="shared" ref="J38:J44" si="9">IF(AND((SQRT((H38*(1-H38))/$E$51))&gt;0, $E$51&gt;0),(F38-H38)/(SQRT((H38*(1-H38))/$E$51)),0)</f>
        <v>-7.196810335267994</v>
      </c>
      <c r="K38" s="208">
        <f t="shared" ref="K38:K44" si="10">IF(AND(I38&gt;0,$I$51&gt;0),F38/H38*100,0)</f>
        <v>10.734532980153613</v>
      </c>
      <c r="P38" s="1">
        <f t="shared" ca="1" si="0"/>
        <v>10.734753893340274</v>
      </c>
      <c r="Q38" s="176">
        <f ca="1">RANK(P38,$P$14:$P$48)+COUNTIF($P$14:P38,P38)-1</f>
        <v>20</v>
      </c>
      <c r="R38" s="40">
        <v>19</v>
      </c>
    </row>
    <row r="39" spans="1:18" ht="14.5">
      <c r="C39" s="213" t="s">
        <v>1777</v>
      </c>
      <c r="D39" s="40" t="s">
        <v>23</v>
      </c>
      <c r="E39" s="206">
        <f>'Input Sheet'!B27</f>
        <v>3</v>
      </c>
      <c r="F39" s="207">
        <f t="shared" si="6"/>
        <v>7.5187969924812026E-3</v>
      </c>
      <c r="G39" s="206">
        <f>'Input Sheet'!C27</f>
        <v>11244</v>
      </c>
      <c r="H39" s="207">
        <f t="shared" si="7"/>
        <v>7.405748610269515E-2</v>
      </c>
      <c r="I39" s="207">
        <f t="shared" si="8"/>
        <v>2.6680896478121667E-4</v>
      </c>
      <c r="J39" s="190">
        <f t="shared" si="9"/>
        <v>-5.0755626526128994</v>
      </c>
      <c r="K39" s="208">
        <f t="shared" si="10"/>
        <v>10.152649499950517</v>
      </c>
      <c r="P39" s="1">
        <f t="shared" ca="1" si="0"/>
        <v>10.153090336043013</v>
      </c>
      <c r="Q39" s="176">
        <f ca="1">RANK(P39,$P$14:$P$48)+COUNTIF($P$14:P39,P39)-1</f>
        <v>21</v>
      </c>
      <c r="R39" s="40">
        <v>20</v>
      </c>
    </row>
    <row r="40" spans="1:18" ht="14.5">
      <c r="C40" s="213" t="s">
        <v>1778</v>
      </c>
      <c r="D40" s="40" t="s">
        <v>24</v>
      </c>
      <c r="E40" s="206">
        <f>'Input Sheet'!B28</f>
        <v>0</v>
      </c>
      <c r="F40" s="207">
        <f t="shared" si="6"/>
        <v>0</v>
      </c>
      <c r="G40" s="206">
        <f>'Input Sheet'!C28</f>
        <v>2716</v>
      </c>
      <c r="H40" s="207">
        <f t="shared" si="7"/>
        <v>1.788866348763074E-2</v>
      </c>
      <c r="I40" s="207">
        <f t="shared" si="8"/>
        <v>0</v>
      </c>
      <c r="J40" s="190">
        <f t="shared" si="9"/>
        <v>-2.6958457110634741</v>
      </c>
      <c r="K40" s="208">
        <f t="shared" si="10"/>
        <v>0</v>
      </c>
      <c r="P40" s="1">
        <f t="shared" ca="1" si="0"/>
        <v>4.4469962266603137E-4</v>
      </c>
      <c r="Q40" s="176">
        <f ca="1">RANK(P40,$P$14:$P$48)+COUNTIF($P$14:P40,P40)-1</f>
        <v>25</v>
      </c>
      <c r="R40" s="40">
        <v>21</v>
      </c>
    </row>
    <row r="41" spans="1:18" ht="14.5">
      <c r="C41" s="213" t="s">
        <v>1779</v>
      </c>
      <c r="D41" s="40" t="s">
        <v>25</v>
      </c>
      <c r="E41" s="206">
        <f>'Input Sheet'!B29</f>
        <v>19</v>
      </c>
      <c r="F41" s="207">
        <f t="shared" si="6"/>
        <v>4.7619047619047616E-2</v>
      </c>
      <c r="G41" s="206">
        <f>'Input Sheet'!C29</f>
        <v>667</v>
      </c>
      <c r="H41" s="207">
        <f t="shared" si="7"/>
        <v>4.3931290671022473E-3</v>
      </c>
      <c r="I41" s="207">
        <f t="shared" si="8"/>
        <v>2.8485757121439279E-2</v>
      </c>
      <c r="J41" s="190">
        <f t="shared" si="9"/>
        <v>13.05568775374349</v>
      </c>
      <c r="K41" s="208">
        <f t="shared" si="10"/>
        <v>1083.9437424145069</v>
      </c>
      <c r="P41" s="1">
        <f t="shared" ca="1" si="0"/>
        <v>1083.9437559507039</v>
      </c>
      <c r="Q41" s="176">
        <f ca="1">RANK(P41,$P$14:$P$48)+COUNTIF($P$14:P41,P41)-1</f>
        <v>2</v>
      </c>
      <c r="R41" s="40">
        <v>22</v>
      </c>
    </row>
    <row r="42" spans="1:18" ht="14.5">
      <c r="C42" s="213" t="s">
        <v>1780</v>
      </c>
      <c r="D42" s="40" t="s">
        <v>26</v>
      </c>
      <c r="E42" s="206">
        <f>'Input Sheet'!B30</f>
        <v>15</v>
      </c>
      <c r="F42" s="207">
        <f t="shared" si="6"/>
        <v>3.7593984962406013E-2</v>
      </c>
      <c r="G42" s="206">
        <f>'Input Sheet'!C30</f>
        <v>6358</v>
      </c>
      <c r="H42" s="207">
        <f t="shared" si="7"/>
        <v>4.1876333746081094E-2</v>
      </c>
      <c r="I42" s="207">
        <f t="shared" si="8"/>
        <v>2.3592324630386913E-3</v>
      </c>
      <c r="J42" s="190">
        <f t="shared" si="9"/>
        <v>-0.4270447372376342</v>
      </c>
      <c r="K42" s="208">
        <f t="shared" si="10"/>
        <v>89.773821152440703</v>
      </c>
      <c r="P42" s="1">
        <f t="shared" ca="1" si="0"/>
        <v>89.774803428789781</v>
      </c>
      <c r="Q42" s="176">
        <f ca="1">RANK(P42,$P$14:$P$48)+COUNTIF($P$14:P42,P42)-1</f>
        <v>11</v>
      </c>
      <c r="R42" s="40">
        <v>23</v>
      </c>
    </row>
    <row r="43" spans="1:18" ht="14.5">
      <c r="C43" s="213" t="s">
        <v>1781</v>
      </c>
      <c r="D43" s="40" t="s">
        <v>27</v>
      </c>
      <c r="E43" s="206">
        <f>'Input Sheet'!B31</f>
        <v>4</v>
      </c>
      <c r="F43" s="207">
        <f t="shared" si="6"/>
        <v>1.0025062656641603E-2</v>
      </c>
      <c r="G43" s="206">
        <f>'Input Sheet'!C31</f>
        <v>11759</v>
      </c>
      <c r="H43" s="207">
        <f t="shared" si="7"/>
        <v>7.7449482308928522E-2</v>
      </c>
      <c r="I43" s="207">
        <f t="shared" si="8"/>
        <v>3.4016498001530741E-4</v>
      </c>
      <c r="J43" s="190">
        <f t="shared" si="9"/>
        <v>-5.0384775383973333</v>
      </c>
      <c r="K43" s="208">
        <f t="shared" si="10"/>
        <v>12.944002151820575</v>
      </c>
      <c r="P43" s="1">
        <f t="shared" ca="1" si="0"/>
        <v>12.944716939202296</v>
      </c>
      <c r="Q43" s="176">
        <f ca="1">RANK(P43,$P$14:$P$48)+COUNTIF($P$14:P43,P43)-1</f>
        <v>19</v>
      </c>
      <c r="R43" s="40">
        <v>24</v>
      </c>
    </row>
    <row r="44" spans="1:18" ht="14.5">
      <c r="C44" s="213" t="s">
        <v>1782</v>
      </c>
      <c r="D44" s="40" t="s">
        <v>28</v>
      </c>
      <c r="E44" s="206">
        <f>'Input Sheet'!B32</f>
        <v>17</v>
      </c>
      <c r="F44" s="207">
        <f t="shared" si="6"/>
        <v>4.2606516290726815E-2</v>
      </c>
      <c r="G44" s="206">
        <f>'Input Sheet'!C32</f>
        <v>8487</v>
      </c>
      <c r="H44" s="207">
        <f t="shared" si="7"/>
        <v>5.5898780198645838E-2</v>
      </c>
      <c r="I44" s="207">
        <f t="shared" si="8"/>
        <v>2.0030635088959586E-3</v>
      </c>
      <c r="J44" s="190">
        <f t="shared" si="9"/>
        <v>-1.1557794231354299</v>
      </c>
      <c r="K44" s="208">
        <f t="shared" si="10"/>
        <v>76.220833691392372</v>
      </c>
      <c r="P44" s="1">
        <f t="shared" ca="1" si="0"/>
        <v>76.221003329581947</v>
      </c>
      <c r="Q44" s="176">
        <f ca="1">RANK(P44,$P$14:$P$48)+COUNTIF($P$14:P44,P44)-1</f>
        <v>13</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2</v>
      </c>
      <c r="F47" s="207">
        <f>IF($E$51=0,0,E47/$E$51)</f>
        <v>5.0125313283208017E-3</v>
      </c>
      <c r="G47" s="206">
        <f>'Input Sheet'!C33</f>
        <v>71</v>
      </c>
      <c r="H47" s="207">
        <f>IF($G$51=0,0,G47/$G$51)</f>
        <v>4.6763442843217323E-4</v>
      </c>
      <c r="I47" s="207">
        <f>IF(G47&gt;0,E47/G47,0)</f>
        <v>2.8169014084507043E-2</v>
      </c>
      <c r="J47" s="190">
        <f>IF(AND((SQRT((H47*(1-H47))/$E$51))&gt;0, $E$51&gt;0),(F47-H47)/(SQRT((H47*(1-H47))/$E$51)),0)</f>
        <v>4.1991251081384799</v>
      </c>
      <c r="K47" s="208">
        <f>IF(AND(I47&gt;0,$I$51&gt;0),F47/H47*100,0)</f>
        <v>1071.8909950933671</v>
      </c>
      <c r="P47" s="1">
        <f t="shared" ca="1" si="0"/>
        <v>1071.8914865854774</v>
      </c>
      <c r="Q47" s="176">
        <f ca="1">RANK(P47,$P$14:$P$48)+COUNTIF($P$14:P47,P47)-1</f>
        <v>3</v>
      </c>
      <c r="R47" s="40">
        <v>60</v>
      </c>
    </row>
    <row r="48" spans="1:18" ht="14.5">
      <c r="C48" s="205" t="s">
        <v>1785</v>
      </c>
      <c r="D48" s="40" t="s">
        <v>1786</v>
      </c>
      <c r="E48" s="206">
        <f>'Input Sheet'!B34</f>
        <v>3</v>
      </c>
      <c r="F48" s="207">
        <f>IF($E$51=0,0,E48/$E$51)</f>
        <v>7.5187969924812026E-3</v>
      </c>
      <c r="G48" s="206">
        <f>'Input Sheet'!C34</f>
        <v>339</v>
      </c>
      <c r="H48" s="207">
        <f>IF($G$51=0,0,G48/$G$51)</f>
        <v>2.2327897357536158E-3</v>
      </c>
      <c r="I48" s="207">
        <f>IF(G48&gt;0,E48/G48,0)</f>
        <v>8.8495575221238937E-3</v>
      </c>
      <c r="J48" s="190">
        <f>IF(AND((SQRT((H48*(1-H48))/$E$51))&gt;0, $E$51&gt;0),(F48-H48)/(SQRT((H48*(1-H48))/$E$51)),0)</f>
        <v>2.2370499201307883</v>
      </c>
      <c r="K48" s="208">
        <f>IF(AND(I48&gt;0,$I$51&gt;0),F48/H48*100,0)</f>
        <v>336.74451615765076</v>
      </c>
      <c r="P48" s="1">
        <f t="shared" ca="1" si="0"/>
        <v>336.74508081681887</v>
      </c>
      <c r="Q48" s="176">
        <f ca="1">RANK(P48,$P$14:$P$48)+COUNTIF($P$14:P48,P48)-1</f>
        <v>6</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399</v>
      </c>
      <c r="F51" s="42"/>
      <c r="G51" s="220">
        <f>SUM(G14:G48)</f>
        <v>151828</v>
      </c>
      <c r="H51" s="17"/>
      <c r="I51" s="221">
        <f>IF(G51&gt;0,E51/G51,0)</f>
        <v>2.6279737597808047E-3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BB448-E4CC-4A0A-B625-A567368E5756}">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22</v>
      </c>
      <c r="C13" s="226" t="str">
        <f ca="1">INDEX('Wellbeing Acorn Type'!$C$14:$C$48,'Type Sorted'!B13)</f>
        <v>3.18</v>
      </c>
      <c r="D13" s="40" t="str">
        <f ca="1">INDEX('Wellbeing Acorn Type'!D$14:D$48,'Type Sorted'!$B13)</f>
        <v>Cultural Concerns</v>
      </c>
      <c r="E13" s="40"/>
      <c r="F13" s="40"/>
      <c r="G13" s="40"/>
      <c r="H13" s="40"/>
      <c r="I13" s="40"/>
      <c r="J13" s="40"/>
      <c r="K13" s="40"/>
      <c r="L13" s="40"/>
      <c r="M13" s="40"/>
      <c r="N13" s="40"/>
      <c r="O13" s="40"/>
      <c r="P13" s="206">
        <f ca="1">INDEX('Wellbeing Acorn Type'!E$14:E$48,'Type Sorted'!$B13)</f>
        <v>3</v>
      </c>
      <c r="Q13" s="207">
        <f ca="1">INDEX('Wellbeing Acorn Type'!F$14:F$48,'Type Sorted'!$B13)</f>
        <v>7.5187969924812026E-3</v>
      </c>
      <c r="R13" s="206">
        <f ca="1">INDEX('Wellbeing Acorn Type'!G$14:G$48,'Type Sorted'!$B13)</f>
        <v>57</v>
      </c>
      <c r="S13" s="207">
        <f ca="1">INDEX('Wellbeing Acorn Type'!H$14:H$48,'Type Sorted'!$B13)</f>
        <v>3.7542482282582924E-4</v>
      </c>
      <c r="T13" s="207">
        <f ca="1">INDEX('Wellbeing Acorn Type'!I$14:I$48,'Type Sorted'!$B13)</f>
        <v>5.2631578947368418E-2</v>
      </c>
      <c r="U13" s="227">
        <f ca="1">INDEX('Wellbeing Acorn Type'!J$14:J$48,'Type Sorted'!$B13)</f>
        <v>7.3656278259380326</v>
      </c>
      <c r="V13" s="208">
        <f ca="1">INDEX('Wellbeing Acorn Type'!K$14:K$48,'Type Sorted'!$B13)</f>
        <v>2002.7437013586596</v>
      </c>
      <c r="W13" s="208"/>
    </row>
    <row r="14" spans="1:28" ht="20.149999999999999" customHeight="1">
      <c r="A14" s="225">
        <v>2</v>
      </c>
      <c r="B14" s="225">
        <f ca="1">MATCH(A14,'Wellbeing Acorn Type'!$Q$14:$Q$48,0)</f>
        <v>28</v>
      </c>
      <c r="C14" s="226" t="str">
        <f ca="1">INDEX('Wellbeing Acorn Type'!$C$14:$C$48,'Type Sorted'!B14)</f>
        <v>4.22</v>
      </c>
      <c r="D14" s="40" t="str">
        <f ca="1">INDEX('Wellbeing Acorn Type'!D$14:D$48,'Type Sorted'!$B14)</f>
        <v>Gym &amp; Juices</v>
      </c>
      <c r="E14" s="40"/>
      <c r="F14" s="40"/>
      <c r="G14" s="40"/>
      <c r="H14" s="40"/>
      <c r="I14" s="40"/>
      <c r="J14" s="40"/>
      <c r="K14" s="40"/>
      <c r="L14" s="40"/>
      <c r="M14" s="40"/>
      <c r="N14" s="40"/>
      <c r="O14" s="40"/>
      <c r="P14" s="206">
        <f ca="1">INDEX('Wellbeing Acorn Type'!E$14:E$48,'Type Sorted'!$B14)</f>
        <v>19</v>
      </c>
      <c r="Q14" s="207">
        <f ca="1">INDEX('Wellbeing Acorn Type'!F$14:F$48,'Type Sorted'!$B14)</f>
        <v>4.7619047619047616E-2</v>
      </c>
      <c r="R14" s="206">
        <f ca="1">INDEX('Wellbeing Acorn Type'!G$14:G$48,'Type Sorted'!$B14)</f>
        <v>667</v>
      </c>
      <c r="S14" s="207">
        <f ca="1">INDEX('Wellbeing Acorn Type'!H$14:H$48,'Type Sorted'!$B14)</f>
        <v>4.3931290671022473E-3</v>
      </c>
      <c r="T14" s="207">
        <f ca="1">INDEX('Wellbeing Acorn Type'!I$14:I$48,'Type Sorted'!$B14)</f>
        <v>2.8485757121439279E-2</v>
      </c>
      <c r="U14" s="227">
        <f ca="1">INDEX('Wellbeing Acorn Type'!J$14:J$48,'Type Sorted'!$B14)</f>
        <v>13.05568775374349</v>
      </c>
      <c r="V14" s="208">
        <f ca="1">INDEX('Wellbeing Acorn Type'!K$14:K$48,'Type Sorted'!$B14)</f>
        <v>1083.9437424145069</v>
      </c>
      <c r="W14" s="208"/>
    </row>
    <row r="15" spans="1:28" ht="20.149999999999999" customHeight="1">
      <c r="A15" s="225">
        <v>3</v>
      </c>
      <c r="B15" s="225">
        <f ca="1">MATCH(A15,'Wellbeing Acorn Type'!$Q$14:$Q$48,0)</f>
        <v>34</v>
      </c>
      <c r="C15" s="226" t="str">
        <f ca="1">INDEX('Wellbeing Acorn Type'!$C$14:$C$48,'Type Sorted'!B15)</f>
        <v>60</v>
      </c>
      <c r="D15" s="40" t="str">
        <f ca="1">INDEX('Wellbeing Acorn Type'!D$14:D$48,'Type Sorted'!$B15)</f>
        <v>Active Communal Population</v>
      </c>
      <c r="E15" s="40"/>
      <c r="F15" s="40"/>
      <c r="G15" s="40"/>
      <c r="H15" s="40"/>
      <c r="I15" s="40"/>
      <c r="J15" s="40"/>
      <c r="K15" s="40"/>
      <c r="L15" s="40"/>
      <c r="M15" s="40"/>
      <c r="N15" s="40"/>
      <c r="O15" s="40"/>
      <c r="P15" s="206">
        <f ca="1">INDEX('Wellbeing Acorn Type'!E$14:E$48,'Type Sorted'!$B15)</f>
        <v>2</v>
      </c>
      <c r="Q15" s="207">
        <f ca="1">INDEX('Wellbeing Acorn Type'!F$14:F$48,'Type Sorted'!$B15)</f>
        <v>5.0125313283208017E-3</v>
      </c>
      <c r="R15" s="206">
        <f ca="1">INDEX('Wellbeing Acorn Type'!G$14:G$48,'Type Sorted'!$B15)</f>
        <v>71</v>
      </c>
      <c r="S15" s="207">
        <f ca="1">INDEX('Wellbeing Acorn Type'!H$14:H$48,'Type Sorted'!$B15)</f>
        <v>4.6763442843217323E-4</v>
      </c>
      <c r="T15" s="207">
        <f ca="1">INDEX('Wellbeing Acorn Type'!I$14:I$48,'Type Sorted'!$B15)</f>
        <v>2.8169014084507043E-2</v>
      </c>
      <c r="U15" s="227">
        <f ca="1">INDEX('Wellbeing Acorn Type'!J$14:J$48,'Type Sorted'!$B15)</f>
        <v>4.1991251081384799</v>
      </c>
      <c r="V15" s="208">
        <f ca="1">INDEX('Wellbeing Acorn Type'!K$14:K$48,'Type Sorted'!$B15)</f>
        <v>1071.8909950933671</v>
      </c>
      <c r="W15" s="208"/>
    </row>
    <row r="16" spans="1:28" ht="20.149999999999999" customHeight="1">
      <c r="A16" s="225">
        <v>4</v>
      </c>
      <c r="B16" s="225">
        <f ca="1">MATCH(A16,'Wellbeing Acorn Type'!$Q$14:$Q$48,0)</f>
        <v>15</v>
      </c>
      <c r="C16" s="226" t="str">
        <f ca="1">INDEX('Wellbeing Acorn Type'!$C$14:$C$48,'Type Sorted'!B16)</f>
        <v>2.13</v>
      </c>
      <c r="D16" s="40" t="str">
        <f ca="1">INDEX('Wellbeing Acorn Type'!D$14:D$48,'Type Sorted'!$B16)</f>
        <v>Regular Revellers</v>
      </c>
      <c r="E16" s="40"/>
      <c r="F16" s="40"/>
      <c r="G16" s="40"/>
      <c r="H16" s="40"/>
      <c r="I16" s="40"/>
      <c r="J16" s="40"/>
      <c r="K16" s="40"/>
      <c r="L16" s="40"/>
      <c r="M16" s="40"/>
      <c r="N16" s="40"/>
      <c r="O16" s="40"/>
      <c r="P16" s="206">
        <f ca="1">INDEX('Wellbeing Acorn Type'!E$14:E$48,'Type Sorted'!$B16)</f>
        <v>107</v>
      </c>
      <c r="Q16" s="207">
        <f ca="1">INDEX('Wellbeing Acorn Type'!F$14:F$48,'Type Sorted'!$B16)</f>
        <v>0.26817042606516289</v>
      </c>
      <c r="R16" s="206">
        <f ca="1">INDEX('Wellbeing Acorn Type'!G$14:G$48,'Type Sorted'!$B16)</f>
        <v>3938</v>
      </c>
      <c r="S16" s="207">
        <f ca="1">INDEX('Wellbeing Acorn Type'!H$14:H$48,'Type Sorted'!$B16)</f>
        <v>2.5937244776984482E-2</v>
      </c>
      <c r="T16" s="207">
        <f ca="1">INDEX('Wellbeing Acorn Type'!I$14:I$48,'Type Sorted'!$B16)</f>
        <v>2.717115286947689E-2</v>
      </c>
      <c r="U16" s="227">
        <f ca="1">INDEX('Wellbeing Acorn Type'!J$14:J$48,'Type Sorted'!$B16)</f>
        <v>30.441404890936372</v>
      </c>
      <c r="V16" s="208">
        <f ca="1">INDEX('Wellbeing Acorn Type'!K$14:K$48,'Type Sorted'!$B16)</f>
        <v>1033.9202500919641</v>
      </c>
      <c r="W16" s="208"/>
    </row>
    <row r="17" spans="1:23" ht="20.149999999999999" customHeight="1">
      <c r="A17" s="225">
        <v>5</v>
      </c>
      <c r="B17" s="225">
        <f ca="1">MATCH(A17,'Wellbeing Acorn Type'!$Q$14:$Q$48,0)</f>
        <v>19</v>
      </c>
      <c r="C17" s="226" t="str">
        <f ca="1">INDEX('Wellbeing Acorn Type'!$C$14:$C$48,'Type Sorted'!B17)</f>
        <v>3.15</v>
      </c>
      <c r="D17" s="40" t="str">
        <f ca="1">INDEX('Wellbeing Acorn Type'!D$14:D$48,'Type Sorted'!$B17)</f>
        <v>Borderline Behaviours</v>
      </c>
      <c r="E17" s="40"/>
      <c r="F17" s="40"/>
      <c r="G17" s="40"/>
      <c r="H17" s="40"/>
      <c r="I17" s="40"/>
      <c r="J17" s="40"/>
      <c r="K17" s="40"/>
      <c r="L17" s="40"/>
      <c r="M17" s="40"/>
      <c r="N17" s="40"/>
      <c r="O17" s="40"/>
      <c r="P17" s="206">
        <f ca="1">INDEX('Wellbeing Acorn Type'!E$14:E$48,'Type Sorted'!$B17)</f>
        <v>78</v>
      </c>
      <c r="Q17" s="207">
        <f ca="1">INDEX('Wellbeing Acorn Type'!F$14:F$48,'Type Sorted'!$B17)</f>
        <v>0.19548872180451127</v>
      </c>
      <c r="R17" s="206">
        <f ca="1">INDEX('Wellbeing Acorn Type'!G$14:G$48,'Type Sorted'!$B17)</f>
        <v>6716</v>
      </c>
      <c r="S17" s="207">
        <f ca="1">INDEX('Wellbeing Acorn Type'!H$14:H$48,'Type Sorted'!$B17)</f>
        <v>4.4234265089443316E-2</v>
      </c>
      <c r="T17" s="207">
        <f ca="1">INDEX('Wellbeing Acorn Type'!I$14:I$48,'Type Sorted'!$B17)</f>
        <v>1.1614055985705777E-2</v>
      </c>
      <c r="U17" s="227">
        <f ca="1">INDEX('Wellbeing Acorn Type'!J$14:J$48,'Type Sorted'!$B17)</f>
        <v>14.693981590940304</v>
      </c>
      <c r="V17" s="208">
        <f ca="1">INDEX('Wellbeing Acorn Type'!K$14:K$48,'Type Sorted'!$B17)</f>
        <v>441.93957197938261</v>
      </c>
      <c r="W17" s="208"/>
    </row>
    <row r="18" spans="1:23" ht="20.149999999999999" customHeight="1">
      <c r="A18" s="225">
        <v>6</v>
      </c>
      <c r="B18" s="225">
        <f ca="1">MATCH(A18,'Wellbeing Acorn Type'!$Q$14:$Q$48,0)</f>
        <v>35</v>
      </c>
      <c r="C18" s="226" t="str">
        <f ca="1">INDEX('Wellbeing Acorn Type'!$C$14:$C$48,'Type Sorted'!B18)</f>
        <v>61</v>
      </c>
      <c r="D18" s="40" t="str">
        <f ca="1">INDEX('Wellbeing Acorn Type'!D$14:D$48,'Type Sorted'!$B18)</f>
        <v>Inactive Communal Population</v>
      </c>
      <c r="E18" s="40"/>
      <c r="F18" s="40"/>
      <c r="G18" s="40"/>
      <c r="H18" s="40"/>
      <c r="I18" s="40"/>
      <c r="J18" s="40"/>
      <c r="K18" s="40"/>
      <c r="L18" s="40"/>
      <c r="M18" s="40"/>
      <c r="N18" s="40"/>
      <c r="O18" s="40"/>
      <c r="P18" s="206">
        <f ca="1">INDEX('Wellbeing Acorn Type'!E$14:E$48,'Type Sorted'!$B18)</f>
        <v>3</v>
      </c>
      <c r="Q18" s="207">
        <f ca="1">INDEX('Wellbeing Acorn Type'!F$14:F$48,'Type Sorted'!$B18)</f>
        <v>7.5187969924812026E-3</v>
      </c>
      <c r="R18" s="206">
        <f ca="1">INDEX('Wellbeing Acorn Type'!G$14:G$48,'Type Sorted'!$B18)</f>
        <v>339</v>
      </c>
      <c r="S18" s="207">
        <f ca="1">INDEX('Wellbeing Acorn Type'!H$14:H$48,'Type Sorted'!$B18)</f>
        <v>2.2327897357536158E-3</v>
      </c>
      <c r="T18" s="207">
        <f ca="1">INDEX('Wellbeing Acorn Type'!I$14:I$48,'Type Sorted'!$B18)</f>
        <v>8.8495575221238937E-3</v>
      </c>
      <c r="U18" s="227">
        <f ca="1">INDEX('Wellbeing Acorn Type'!J$14:J$48,'Type Sorted'!$B18)</f>
        <v>2.2370499201307883</v>
      </c>
      <c r="V18" s="208">
        <f ca="1">INDEX('Wellbeing Acorn Type'!K$14:K$48,'Type Sorted'!$B18)</f>
        <v>336.74451615765076</v>
      </c>
      <c r="W18" s="208"/>
    </row>
    <row r="19" spans="1:23" ht="20.149999999999999" customHeight="1">
      <c r="A19" s="225">
        <v>7</v>
      </c>
      <c r="B19" s="225">
        <f ca="1">MATCH(A19,'Wellbeing Acorn Type'!$Q$14:$Q$48,0)</f>
        <v>11</v>
      </c>
      <c r="C19" s="226" t="str">
        <f ca="1">INDEX('Wellbeing Acorn Type'!$C$14:$C$48,'Type Sorted'!B19)</f>
        <v>2.9</v>
      </c>
      <c r="D19" s="40" t="str">
        <f ca="1">INDEX('Wellbeing Acorn Type'!D$14:D$48,'Type Sorted'!$B19)</f>
        <v>Everyday Excesses</v>
      </c>
      <c r="E19" s="40"/>
      <c r="F19" s="40"/>
      <c r="G19" s="40"/>
      <c r="H19" s="40"/>
      <c r="I19" s="40"/>
      <c r="J19" s="40"/>
      <c r="K19" s="40"/>
      <c r="L19" s="40"/>
      <c r="M19" s="40"/>
      <c r="N19" s="40"/>
      <c r="O19" s="40"/>
      <c r="P19" s="206">
        <f ca="1">INDEX('Wellbeing Acorn Type'!E$14:E$48,'Type Sorted'!$B19)</f>
        <v>62</v>
      </c>
      <c r="Q19" s="207">
        <f ca="1">INDEX('Wellbeing Acorn Type'!F$14:F$48,'Type Sorted'!$B19)</f>
        <v>0.15538847117794485</v>
      </c>
      <c r="R19" s="206">
        <f ca="1">INDEX('Wellbeing Acorn Type'!G$14:G$48,'Type Sorted'!$B19)</f>
        <v>7561</v>
      </c>
      <c r="S19" s="207">
        <f ca="1">INDEX('Wellbeing Acorn Type'!H$14:H$48,'Type Sorted'!$B19)</f>
        <v>4.9799773427826224E-2</v>
      </c>
      <c r="T19" s="207">
        <f ca="1">INDEX('Wellbeing Acorn Type'!I$14:I$48,'Type Sorted'!$B19)</f>
        <v>8.1999735484724248E-3</v>
      </c>
      <c r="U19" s="227">
        <f ca="1">INDEX('Wellbeing Acorn Type'!J$14:J$48,'Type Sorted'!$B19)</f>
        <v>9.6957773338369417</v>
      </c>
      <c r="V19" s="208">
        <f ca="1">INDEX('Wellbeing Acorn Type'!K$14:K$48,'Type Sorted'!$B19)</f>
        <v>312.02646213470456</v>
      </c>
      <c r="W19" s="208"/>
    </row>
    <row r="20" spans="1:23" ht="20.149999999999999" customHeight="1">
      <c r="A20" s="225">
        <v>8</v>
      </c>
      <c r="B20" s="225">
        <f ca="1">MATCH(A20,'Wellbeing Acorn Type'!$Q$14:$Q$48,0)</f>
        <v>1</v>
      </c>
      <c r="C20" s="226" t="str">
        <f ca="1">INDEX('Wellbeing Acorn Type'!$C$14:$C$48,'Type Sorted'!B20)</f>
        <v>1.1</v>
      </c>
      <c r="D20" s="40" t="str">
        <f ca="1">INDEX('Wellbeing Acorn Type'!D$14:D$48,'Type Sorted'!$B20)</f>
        <v>Limited Living</v>
      </c>
      <c r="E20" s="40"/>
      <c r="F20" s="40"/>
      <c r="G20" s="40"/>
      <c r="H20" s="40"/>
      <c r="I20" s="40"/>
      <c r="J20" s="40"/>
      <c r="K20" s="40"/>
      <c r="L20" s="40"/>
      <c r="M20" s="40"/>
      <c r="N20" s="40"/>
      <c r="O20" s="40"/>
      <c r="P20" s="206">
        <f ca="1">INDEX('Wellbeing Acorn Type'!E$14:E$48,'Type Sorted'!$B20)</f>
        <v>20</v>
      </c>
      <c r="Q20" s="207">
        <f ca="1">INDEX('Wellbeing Acorn Type'!F$14:F$48,'Type Sorted'!$B20)</f>
        <v>5.0125313283208017E-2</v>
      </c>
      <c r="R20" s="206">
        <f ca="1">INDEX('Wellbeing Acorn Type'!G$14:G$48,'Type Sorted'!$B20)</f>
        <v>2777</v>
      </c>
      <c r="S20" s="207">
        <f ca="1">INDEX('Wellbeing Acorn Type'!H$14:H$48,'Type Sorted'!$B20)</f>
        <v>1.8290433912058382E-2</v>
      </c>
      <c r="T20" s="207">
        <f ca="1">INDEX('Wellbeing Acorn Type'!I$14:I$48,'Type Sorted'!$B20)</f>
        <v>7.2020165646380988E-3</v>
      </c>
      <c r="U20" s="227">
        <f ca="1">INDEX('Wellbeing Acorn Type'!J$14:J$48,'Type Sorted'!$B20)</f>
        <v>4.7455454883722181</v>
      </c>
      <c r="V20" s="208">
        <f ca="1">INDEX('Wellbeing Acorn Type'!K$14:K$48,'Type Sorted'!$B20)</f>
        <v>274.05207292628398</v>
      </c>
      <c r="W20" s="208"/>
    </row>
    <row r="21" spans="1:23" ht="20.149999999999999" customHeight="1">
      <c r="A21" s="225">
        <v>9</v>
      </c>
      <c r="B21" s="225">
        <f ca="1">MATCH(A21,'Wellbeing Acorn Type'!$Q$14:$Q$48,0)</f>
        <v>13</v>
      </c>
      <c r="C21" s="226" t="str">
        <f ca="1">INDEX('Wellbeing Acorn Type'!$C$14:$C$48,'Type Sorted'!B21)</f>
        <v>2.11</v>
      </c>
      <c r="D21" s="40" t="str">
        <f ca="1">INDEX('Wellbeing Acorn Type'!D$14:D$48,'Type Sorted'!$B21)</f>
        <v>Anxious Adversity</v>
      </c>
      <c r="E21" s="40"/>
      <c r="F21" s="40"/>
      <c r="G21" s="40"/>
      <c r="H21" s="40"/>
      <c r="I21" s="40"/>
      <c r="J21" s="40"/>
      <c r="K21" s="40"/>
      <c r="L21" s="40"/>
      <c r="M21" s="40"/>
      <c r="N21" s="40"/>
      <c r="O21" s="40"/>
      <c r="P21" s="206">
        <f ca="1">INDEX('Wellbeing Acorn Type'!E$14:E$48,'Type Sorted'!$B21)</f>
        <v>7</v>
      </c>
      <c r="Q21" s="207">
        <f ca="1">INDEX('Wellbeing Acorn Type'!F$14:F$48,'Type Sorted'!$B21)</f>
        <v>1.7543859649122806E-2</v>
      </c>
      <c r="R21" s="206">
        <f ca="1">INDEX('Wellbeing Acorn Type'!G$14:G$48,'Type Sorted'!$B21)</f>
        <v>2655</v>
      </c>
      <c r="S21" s="207">
        <f ca="1">INDEX('Wellbeing Acorn Type'!H$14:H$48,'Type Sorted'!$B21)</f>
        <v>1.7486893063203099E-2</v>
      </c>
      <c r="T21" s="207">
        <f ca="1">INDEX('Wellbeing Acorn Type'!I$14:I$48,'Type Sorted'!$B21)</f>
        <v>2.6365348399246705E-3</v>
      </c>
      <c r="U21" s="227">
        <f ca="1">INDEX('Wellbeing Acorn Type'!J$14:J$48,'Type Sorted'!$B21)</f>
        <v>8.6812274866185039E-3</v>
      </c>
      <c r="V21" s="208">
        <f ca="1">INDEX('Wellbeing Acorn Type'!K$14:K$48,'Type Sorted'!$B21)</f>
        <v>100.32576733736411</v>
      </c>
      <c r="W21" s="208"/>
    </row>
    <row r="22" spans="1:23" ht="20.149999999999999" customHeight="1">
      <c r="A22" s="225">
        <v>10</v>
      </c>
      <c r="B22" s="225">
        <f ca="1">MATCH(A22,'Wellbeing Acorn Type'!$Q$14:$Q$48,0)</f>
        <v>3</v>
      </c>
      <c r="C22" s="226" t="str">
        <f ca="1">INDEX('Wellbeing Acorn Type'!$C$14:$C$48,'Type Sorted'!B22)</f>
        <v>1.3</v>
      </c>
      <c r="D22" s="40" t="str">
        <f ca="1">INDEX('Wellbeing Acorn Type'!D$14:D$48,'Type Sorted'!$B22)</f>
        <v>Hardship Heartlands</v>
      </c>
      <c r="E22" s="40"/>
      <c r="F22" s="40"/>
      <c r="G22" s="40"/>
      <c r="H22" s="40"/>
      <c r="I22" s="40"/>
      <c r="J22" s="40"/>
      <c r="K22" s="40"/>
      <c r="L22" s="40"/>
      <c r="M22" s="40"/>
      <c r="N22" s="40"/>
      <c r="O22" s="40"/>
      <c r="P22" s="206">
        <f ca="1">INDEX('Wellbeing Acorn Type'!E$14:E$48,'Type Sorted'!$B22)</f>
        <v>20</v>
      </c>
      <c r="Q22" s="207">
        <f ca="1">INDEX('Wellbeing Acorn Type'!F$14:F$48,'Type Sorted'!$B22)</f>
        <v>5.0125313283208017E-2</v>
      </c>
      <c r="R22" s="206">
        <f ca="1">INDEX('Wellbeing Acorn Type'!G$14:G$48,'Type Sorted'!$B22)</f>
        <v>8390</v>
      </c>
      <c r="S22" s="207">
        <f ca="1">INDEX('Wellbeing Acorn Type'!H$14:H$48,'Type Sorted'!$B22)</f>
        <v>5.5259899359801884E-2</v>
      </c>
      <c r="T22" s="207">
        <f ca="1">INDEX('Wellbeing Acorn Type'!I$14:I$48,'Type Sorted'!$B22)</f>
        <v>2.3837902264600714E-3</v>
      </c>
      <c r="U22" s="227">
        <f ca="1">INDEX('Wellbeing Acorn Type'!J$14:J$48,'Type Sorted'!$B22)</f>
        <v>-0.44888042498729591</v>
      </c>
      <c r="V22" s="208">
        <f ca="1">INDEX('Wellbeing Acorn Type'!K$14:K$48,'Type Sorted'!$B22)</f>
        <v>90.708296366661585</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15</v>
      </c>
      <c r="Q23" s="207">
        <f ca="1">INDEX('Wellbeing Acorn Type'!F$14:F$48,'Type Sorted'!$B23)</f>
        <v>3.7593984962406013E-2</v>
      </c>
      <c r="R23" s="206">
        <f ca="1">INDEX('Wellbeing Acorn Type'!G$14:G$48,'Type Sorted'!$B23)</f>
        <v>6358</v>
      </c>
      <c r="S23" s="207">
        <f ca="1">INDEX('Wellbeing Acorn Type'!H$14:H$48,'Type Sorted'!$B23)</f>
        <v>4.1876333746081094E-2</v>
      </c>
      <c r="T23" s="207">
        <f ca="1">INDEX('Wellbeing Acorn Type'!I$14:I$48,'Type Sorted'!$B23)</f>
        <v>2.3592324630386913E-3</v>
      </c>
      <c r="U23" s="227">
        <f ca="1">INDEX('Wellbeing Acorn Type'!J$14:J$48,'Type Sorted'!$B23)</f>
        <v>-0.4270447372376342</v>
      </c>
      <c r="V23" s="208">
        <f ca="1">INDEX('Wellbeing Acorn Type'!K$14:K$48,'Type Sorted'!$B23)</f>
        <v>89.773821152440703</v>
      </c>
      <c r="W23" s="208"/>
    </row>
    <row r="24" spans="1:23" ht="20.149999999999999" customHeight="1">
      <c r="A24" s="225">
        <v>12</v>
      </c>
      <c r="B24" s="225">
        <f ca="1">MATCH(A24,'Wellbeing Acorn Type'!$Q$14:$Q$48,0)</f>
        <v>18</v>
      </c>
      <c r="C24" s="226" t="str">
        <f ca="1">INDEX('Wellbeing Acorn Type'!$C$14:$C$48,'Type Sorted'!B24)</f>
        <v>3.14</v>
      </c>
      <c r="D24" s="40" t="str">
        <f ca="1">INDEX('Wellbeing Acorn Type'!D$14:D$48,'Type Sorted'!$B24)</f>
        <v>Rooted Routines</v>
      </c>
      <c r="E24" s="40"/>
      <c r="F24" s="40"/>
      <c r="G24" s="40"/>
      <c r="H24" s="40"/>
      <c r="I24" s="40"/>
      <c r="J24" s="40"/>
      <c r="K24" s="40"/>
      <c r="L24" s="40"/>
      <c r="M24" s="40"/>
      <c r="N24" s="40"/>
      <c r="O24" s="40"/>
      <c r="P24" s="206">
        <f ca="1">INDEX('Wellbeing Acorn Type'!E$14:E$48,'Type Sorted'!$B24)</f>
        <v>13</v>
      </c>
      <c r="Q24" s="207">
        <f ca="1">INDEX('Wellbeing Acorn Type'!F$14:F$48,'Type Sorted'!$B24)</f>
        <v>3.2581453634085211E-2</v>
      </c>
      <c r="R24" s="206">
        <f ca="1">INDEX('Wellbeing Acorn Type'!G$14:G$48,'Type Sorted'!$B24)</f>
        <v>6104</v>
      </c>
      <c r="S24" s="207">
        <f ca="1">INDEX('Wellbeing Acorn Type'!H$14:H$48,'Type Sorted'!$B24)</f>
        <v>4.020338804436599E-2</v>
      </c>
      <c r="T24" s="207">
        <f ca="1">INDEX('Wellbeing Acorn Type'!I$14:I$48,'Type Sorted'!$B24)</f>
        <v>2.1297509829619923E-3</v>
      </c>
      <c r="U24" s="227">
        <f ca="1">INDEX('Wellbeing Acorn Type'!J$14:J$48,'Type Sorted'!$B24)</f>
        <v>-0.77505178687781029</v>
      </c>
      <c r="V24" s="208">
        <f ca="1">INDEX('Wellbeing Acorn Type'!K$14:K$48,'Type Sorted'!$B24)</f>
        <v>81.041561965201339</v>
      </c>
      <c r="W24" s="208"/>
    </row>
    <row r="25" spans="1:23" ht="20.149999999999999" customHeight="1">
      <c r="A25" s="225">
        <v>13</v>
      </c>
      <c r="B25" s="225">
        <f ca="1">MATCH(A25,'Wellbeing Acorn Type'!$Q$14:$Q$48,0)</f>
        <v>31</v>
      </c>
      <c r="C25" s="226" t="str">
        <f ca="1">INDEX('Wellbeing Acorn Type'!$C$14:$C$48,'Type Sorted'!B25)</f>
        <v>4.25</v>
      </c>
      <c r="D25" s="40" t="str">
        <f ca="1">INDEX('Wellbeing Acorn Type'!D$14:D$48,'Type Sorted'!$B25)</f>
        <v>Healthy, Wealthy &amp; Wine</v>
      </c>
      <c r="E25" s="40"/>
      <c r="F25" s="40"/>
      <c r="G25" s="40"/>
      <c r="H25" s="40"/>
      <c r="I25" s="40"/>
      <c r="J25" s="40"/>
      <c r="K25" s="40"/>
      <c r="L25" s="40"/>
      <c r="M25" s="40"/>
      <c r="N25" s="40"/>
      <c r="O25" s="40"/>
      <c r="P25" s="206">
        <f ca="1">INDEX('Wellbeing Acorn Type'!E$14:E$48,'Type Sorted'!$B25)</f>
        <v>17</v>
      </c>
      <c r="Q25" s="207">
        <f ca="1">INDEX('Wellbeing Acorn Type'!F$14:F$48,'Type Sorted'!$B25)</f>
        <v>4.2606516290726815E-2</v>
      </c>
      <c r="R25" s="206">
        <f ca="1">INDEX('Wellbeing Acorn Type'!G$14:G$48,'Type Sorted'!$B25)</f>
        <v>8487</v>
      </c>
      <c r="S25" s="207">
        <f ca="1">INDEX('Wellbeing Acorn Type'!H$14:H$48,'Type Sorted'!$B25)</f>
        <v>5.5898780198645838E-2</v>
      </c>
      <c r="T25" s="207">
        <f ca="1">INDEX('Wellbeing Acorn Type'!I$14:I$48,'Type Sorted'!$B25)</f>
        <v>2.0030635088959586E-3</v>
      </c>
      <c r="U25" s="227">
        <f ca="1">INDEX('Wellbeing Acorn Type'!J$14:J$48,'Type Sorted'!$B25)</f>
        <v>-1.1557794231354299</v>
      </c>
      <c r="V25" s="208">
        <f ca="1">INDEX('Wellbeing Acorn Type'!K$14:K$48,'Type Sorted'!$B25)</f>
        <v>76.220833691392372</v>
      </c>
      <c r="W25" s="208"/>
    </row>
    <row r="26" spans="1:23" ht="20.149999999999999" customHeight="1">
      <c r="A26" s="225">
        <v>14</v>
      </c>
      <c r="B26" s="225">
        <f ca="1">MATCH(A26,'Wellbeing Acorn Type'!$Q$14:$Q$48,0)</f>
        <v>14</v>
      </c>
      <c r="C26" s="226" t="str">
        <f ca="1">INDEX('Wellbeing Acorn Type'!$C$14:$C$48,'Type Sorted'!B26)</f>
        <v>2.12</v>
      </c>
      <c r="D26" s="40" t="str">
        <f ca="1">INDEX('Wellbeing Acorn Type'!D$14:D$48,'Type Sorted'!$B26)</f>
        <v>Perilous Futures</v>
      </c>
      <c r="E26" s="40"/>
      <c r="F26" s="40"/>
      <c r="G26" s="40"/>
      <c r="H26" s="40"/>
      <c r="I26" s="40"/>
      <c r="J26" s="40"/>
      <c r="K26" s="40"/>
      <c r="L26" s="40"/>
      <c r="M26" s="40"/>
      <c r="N26" s="40"/>
      <c r="O26" s="40"/>
      <c r="P26" s="206">
        <f ca="1">INDEX('Wellbeing Acorn Type'!E$14:E$48,'Type Sorted'!$B26)</f>
        <v>4</v>
      </c>
      <c r="Q26" s="207">
        <f ca="1">INDEX('Wellbeing Acorn Type'!F$14:F$48,'Type Sorted'!$B26)</f>
        <v>1.0025062656641603E-2</v>
      </c>
      <c r="R26" s="206">
        <f ca="1">INDEX('Wellbeing Acorn Type'!G$14:G$48,'Type Sorted'!$B26)</f>
        <v>2709</v>
      </c>
      <c r="S26" s="207">
        <f ca="1">INDEX('Wellbeing Acorn Type'!H$14:H$48,'Type Sorted'!$B26)</f>
        <v>1.7842558684827568E-2</v>
      </c>
      <c r="T26" s="207">
        <f ca="1">INDEX('Wellbeing Acorn Type'!I$14:I$48,'Type Sorted'!$B26)</f>
        <v>1.4765596160944998E-3</v>
      </c>
      <c r="U26" s="227">
        <f ca="1">INDEX('Wellbeing Acorn Type'!J$14:J$48,'Type Sorted'!$B26)</f>
        <v>-1.1796006263229155</v>
      </c>
      <c r="V26" s="208">
        <f ca="1">INDEX('Wellbeing Acorn Type'!K$14:K$48,'Type Sorted'!$B26)</f>
        <v>56.186238945462584</v>
      </c>
      <c r="W26" s="208"/>
    </row>
    <row r="27" spans="1:23" ht="20.149999999999999" customHeight="1">
      <c r="A27" s="225">
        <v>15</v>
      </c>
      <c r="B27" s="225">
        <f ca="1">MATCH(A27,'Wellbeing Acorn Type'!$Q$14:$Q$48,0)</f>
        <v>2</v>
      </c>
      <c r="C27" s="226" t="str">
        <f ca="1">INDEX('Wellbeing Acorn Type'!$C$14:$C$48,'Type Sorted'!B27)</f>
        <v>1.2</v>
      </c>
      <c r="D27" s="40" t="str">
        <f ca="1">INDEX('Wellbeing Acorn Type'!D$14:D$48,'Type Sorted'!$B27)</f>
        <v>Poorly Pensioners</v>
      </c>
      <c r="E27" s="40"/>
      <c r="F27" s="40"/>
      <c r="G27" s="40"/>
      <c r="H27" s="40"/>
      <c r="I27" s="40"/>
      <c r="J27" s="40"/>
      <c r="K27" s="40"/>
      <c r="L27" s="40"/>
      <c r="M27" s="40"/>
      <c r="N27" s="40"/>
      <c r="O27" s="40"/>
      <c r="P27" s="206">
        <f ca="1">INDEX('Wellbeing Acorn Type'!E$14:E$48,'Type Sorted'!$B27)</f>
        <v>5</v>
      </c>
      <c r="Q27" s="207">
        <f ca="1">INDEX('Wellbeing Acorn Type'!F$14:F$48,'Type Sorted'!$B27)</f>
        <v>1.2531328320802004E-2</v>
      </c>
      <c r="R27" s="206">
        <f ca="1">INDEX('Wellbeing Acorn Type'!G$14:G$48,'Type Sorted'!$B27)</f>
        <v>5698</v>
      </c>
      <c r="S27" s="207">
        <f ca="1">INDEX('Wellbeing Acorn Type'!H$14:H$48,'Type Sorted'!$B27)</f>
        <v>3.7529309481782014E-2</v>
      </c>
      <c r="T27" s="207">
        <f ca="1">INDEX('Wellbeing Acorn Type'!I$14:I$48,'Type Sorted'!$B27)</f>
        <v>8.7750087750087754E-4</v>
      </c>
      <c r="U27" s="227">
        <f ca="1">INDEX('Wellbeing Acorn Type'!J$14:J$48,'Type Sorted'!$B27)</f>
        <v>-2.6273161829551426</v>
      </c>
      <c r="V27" s="208">
        <f ca="1">INDEX('Wellbeing Acorn Type'!K$14:K$48,'Type Sorted'!$B27)</f>
        <v>33.390777751680005</v>
      </c>
      <c r="W27" s="208"/>
    </row>
    <row r="28" spans="1:23" ht="20.149999999999999" customHeight="1">
      <c r="A28" s="225">
        <v>16</v>
      </c>
      <c r="B28" s="225">
        <f ca="1">MATCH(A28,'Wellbeing Acorn Type'!$Q$14:$Q$48,0)</f>
        <v>4</v>
      </c>
      <c r="C28" s="226" t="str">
        <f ca="1">INDEX('Wellbeing Acorn Type'!$C$14:$C$48,'Type Sorted'!B28)</f>
        <v>1.4</v>
      </c>
      <c r="D28" s="40" t="str">
        <f ca="1">INDEX('Wellbeing Acorn Type'!D$14:D$48,'Type Sorted'!$B28)</f>
        <v>Elderly Ailments</v>
      </c>
      <c r="E28" s="40"/>
      <c r="F28" s="40"/>
      <c r="G28" s="40"/>
      <c r="H28" s="40"/>
      <c r="I28" s="40"/>
      <c r="J28" s="40"/>
      <c r="K28" s="40"/>
      <c r="L28" s="40"/>
      <c r="M28" s="40"/>
      <c r="N28" s="40"/>
      <c r="O28" s="40"/>
      <c r="P28" s="206">
        <f ca="1">INDEX('Wellbeing Acorn Type'!E$14:E$48,'Type Sorted'!$B28)</f>
        <v>5</v>
      </c>
      <c r="Q28" s="207">
        <f ca="1">INDEX('Wellbeing Acorn Type'!F$14:F$48,'Type Sorted'!$B28)</f>
        <v>1.2531328320802004E-2</v>
      </c>
      <c r="R28" s="206">
        <f ca="1">INDEX('Wellbeing Acorn Type'!G$14:G$48,'Type Sorted'!$B28)</f>
        <v>7426</v>
      </c>
      <c r="S28" s="207">
        <f ca="1">INDEX('Wellbeing Acorn Type'!H$14:H$48,'Type Sorted'!$B28)</f>
        <v>4.8910609373765047E-2</v>
      </c>
      <c r="T28" s="207">
        <f ca="1">INDEX('Wellbeing Acorn Type'!I$14:I$48,'Type Sorted'!$B28)</f>
        <v>6.7330999192028004E-4</v>
      </c>
      <c r="U28" s="227">
        <f ca="1">INDEX('Wellbeing Acorn Type'!J$14:J$48,'Type Sorted'!$B28)</f>
        <v>-3.3692121212623491</v>
      </c>
      <c r="V28" s="208">
        <f ca="1">INDEX('Wellbeing Acorn Type'!K$14:K$48,'Type Sorted'!$B28)</f>
        <v>25.620879562223632</v>
      </c>
      <c r="W28" s="208"/>
    </row>
    <row r="29" spans="1:23" ht="20.149999999999999" customHeight="1">
      <c r="A29" s="225">
        <v>17</v>
      </c>
      <c r="B29" s="225">
        <f ca="1">MATCH(A29,'Wellbeing Acorn Type'!$Q$14:$Q$48,0)</f>
        <v>20</v>
      </c>
      <c r="C29" s="226" t="str">
        <f ca="1">INDEX('Wellbeing Acorn Type'!$C$14:$C$48,'Type Sorted'!B29)</f>
        <v>3.16</v>
      </c>
      <c r="D29" s="40" t="str">
        <f ca="1">INDEX('Wellbeing Acorn Type'!D$14:D$48,'Type Sorted'!$B29)</f>
        <v>Countryside Concerns</v>
      </c>
      <c r="E29" s="40"/>
      <c r="F29" s="40"/>
      <c r="G29" s="40"/>
      <c r="H29" s="40"/>
      <c r="I29" s="40"/>
      <c r="J29" s="40"/>
      <c r="K29" s="40"/>
      <c r="L29" s="40"/>
      <c r="M29" s="40"/>
      <c r="N29" s="40"/>
      <c r="O29" s="40"/>
      <c r="P29" s="206">
        <f ca="1">INDEX('Wellbeing Acorn Type'!E$14:E$48,'Type Sorted'!$B29)</f>
        <v>4</v>
      </c>
      <c r="Q29" s="207">
        <f ca="1">INDEX('Wellbeing Acorn Type'!F$14:F$48,'Type Sorted'!$B29)</f>
        <v>1.0025062656641603E-2</v>
      </c>
      <c r="R29" s="206">
        <f ca="1">INDEX('Wellbeing Acorn Type'!G$14:G$48,'Type Sorted'!$B29)</f>
        <v>9356</v>
      </c>
      <c r="S29" s="207">
        <f ca="1">INDEX('Wellbeing Acorn Type'!H$14:H$48,'Type Sorted'!$B29)</f>
        <v>6.1622362146639617E-2</v>
      </c>
      <c r="T29" s="207">
        <f ca="1">INDEX('Wellbeing Acorn Type'!I$14:I$48,'Type Sorted'!$B29)</f>
        <v>4.2753313381787086E-4</v>
      </c>
      <c r="U29" s="227">
        <f ca="1">INDEX('Wellbeing Acorn Type'!J$14:J$48,'Type Sorted'!$B29)</f>
        <v>-4.286032146391185</v>
      </c>
      <c r="V29" s="208">
        <f ca="1">INDEX('Wellbeing Acorn Type'!K$14:K$48,'Type Sorted'!$B29)</f>
        <v>16.268546526641529</v>
      </c>
      <c r="W29" s="208"/>
    </row>
    <row r="30" spans="1:23" ht="20.149999999999999" customHeight="1">
      <c r="A30" s="225">
        <v>18</v>
      </c>
      <c r="B30" s="225">
        <f ca="1">MATCH(A30,'Wellbeing Acorn Type'!$Q$14:$Q$48,0)</f>
        <v>9</v>
      </c>
      <c r="C30" s="226" t="str">
        <f ca="1">INDEX('Wellbeing Acorn Type'!$C$14:$C$48,'Type Sorted'!B30)</f>
        <v>2.7</v>
      </c>
      <c r="D30" s="40" t="str">
        <f ca="1">INDEX('Wellbeing Acorn Type'!D$14:D$48,'Type Sorted'!$B30)</f>
        <v>Struggling Smokers</v>
      </c>
      <c r="E30" s="40"/>
      <c r="F30" s="40"/>
      <c r="G30" s="40"/>
      <c r="H30" s="40"/>
      <c r="I30" s="40"/>
      <c r="J30" s="40"/>
      <c r="K30" s="40"/>
      <c r="L30" s="40"/>
      <c r="M30" s="40"/>
      <c r="N30" s="40"/>
      <c r="O30" s="40"/>
      <c r="P30" s="206">
        <f ca="1">INDEX('Wellbeing Acorn Type'!E$14:E$48,'Type Sorted'!$B30)</f>
        <v>1</v>
      </c>
      <c r="Q30" s="207">
        <f ca="1">INDEX('Wellbeing Acorn Type'!F$14:F$48,'Type Sorted'!$B30)</f>
        <v>2.5062656641604009E-3</v>
      </c>
      <c r="R30" s="206">
        <f ca="1">INDEX('Wellbeing Acorn Type'!G$14:G$48,'Type Sorted'!$B30)</f>
        <v>2461</v>
      </c>
      <c r="S30" s="207">
        <f ca="1">INDEX('Wellbeing Acorn Type'!H$14:H$48,'Type Sorted'!$B30)</f>
        <v>1.6209131385515187E-2</v>
      </c>
      <c r="T30" s="207">
        <f ca="1">INDEX('Wellbeing Acorn Type'!I$14:I$48,'Type Sorted'!$B30)</f>
        <v>4.0633888663145062E-4</v>
      </c>
      <c r="U30" s="227">
        <f ca="1">INDEX('Wellbeing Acorn Type'!J$14:J$48,'Type Sorted'!$B30)</f>
        <v>-2.167537325936387</v>
      </c>
      <c r="V30" s="208">
        <f ca="1">INDEX('Wellbeing Acorn Type'!K$14:K$48,'Type Sorted'!$B30)</f>
        <v>15.462060270546338</v>
      </c>
      <c r="W30" s="208"/>
    </row>
    <row r="31" spans="1:23" ht="20.149999999999999" customHeight="1">
      <c r="A31" s="225">
        <v>19</v>
      </c>
      <c r="B31" s="225">
        <f ca="1">MATCH(A31,'Wellbeing Acorn Type'!$Q$14:$Q$48,0)</f>
        <v>30</v>
      </c>
      <c r="C31" s="226" t="str">
        <f ca="1">INDEX('Wellbeing Acorn Type'!$C$14:$C$48,'Type Sorted'!B31)</f>
        <v>4.24</v>
      </c>
      <c r="D31" s="40" t="str">
        <f ca="1">INDEX('Wellbeing Acorn Type'!D$14:D$48,'Type Sorted'!$B31)</f>
        <v>Five-A-Day Greys</v>
      </c>
      <c r="E31" s="40"/>
      <c r="F31" s="40"/>
      <c r="G31" s="40"/>
      <c r="H31" s="40"/>
      <c r="I31" s="40"/>
      <c r="J31" s="40"/>
      <c r="K31" s="40"/>
      <c r="L31" s="40"/>
      <c r="M31" s="40"/>
      <c r="N31" s="40"/>
      <c r="O31" s="40"/>
      <c r="P31" s="206">
        <f ca="1">INDEX('Wellbeing Acorn Type'!E$14:E$48,'Type Sorted'!$B31)</f>
        <v>4</v>
      </c>
      <c r="Q31" s="207">
        <f ca="1">INDEX('Wellbeing Acorn Type'!F$14:F$48,'Type Sorted'!$B31)</f>
        <v>1.0025062656641603E-2</v>
      </c>
      <c r="R31" s="206">
        <f ca="1">INDEX('Wellbeing Acorn Type'!G$14:G$48,'Type Sorted'!$B31)</f>
        <v>11759</v>
      </c>
      <c r="S31" s="207">
        <f ca="1">INDEX('Wellbeing Acorn Type'!H$14:H$48,'Type Sorted'!$B31)</f>
        <v>7.7449482308928522E-2</v>
      </c>
      <c r="T31" s="207">
        <f ca="1">INDEX('Wellbeing Acorn Type'!I$14:I$48,'Type Sorted'!$B31)</f>
        <v>3.4016498001530741E-4</v>
      </c>
      <c r="U31" s="227">
        <f ca="1">INDEX('Wellbeing Acorn Type'!J$14:J$48,'Type Sorted'!$B31)</f>
        <v>-5.0384775383973333</v>
      </c>
      <c r="V31" s="208">
        <f ca="1">INDEX('Wellbeing Acorn Type'!K$14:K$48,'Type Sorted'!$B31)</f>
        <v>12.944002151820575</v>
      </c>
      <c r="W31" s="208"/>
    </row>
    <row r="32" spans="1:23" ht="20.149999999999999" customHeight="1">
      <c r="A32" s="225">
        <v>20</v>
      </c>
      <c r="B32" s="225">
        <f ca="1">MATCH(A32,'Wellbeing Acorn Type'!$Q$14:$Q$48,0)</f>
        <v>25</v>
      </c>
      <c r="C32" s="226" t="str">
        <f ca="1">INDEX('Wellbeing Acorn Type'!$C$14:$C$48,'Type Sorted'!B32)</f>
        <v>4.19</v>
      </c>
      <c r="D32" s="40" t="str">
        <f ca="1">INDEX('Wellbeing Acorn Type'!D$14:D$48,'Type Sorted'!$B32)</f>
        <v>Relishing Retirement</v>
      </c>
      <c r="E32" s="40"/>
      <c r="F32" s="40"/>
      <c r="G32" s="40"/>
      <c r="H32" s="40"/>
      <c r="I32" s="40"/>
      <c r="J32" s="40"/>
      <c r="K32" s="40"/>
      <c r="L32" s="40"/>
      <c r="M32" s="40"/>
      <c r="N32" s="40"/>
      <c r="O32" s="40"/>
      <c r="P32" s="206">
        <f ca="1">INDEX('Wellbeing Acorn Type'!E$14:E$48,'Type Sorted'!$B32)</f>
        <v>6</v>
      </c>
      <c r="Q32" s="207">
        <f ca="1">INDEX('Wellbeing Acorn Type'!F$14:F$48,'Type Sorted'!$B32)</f>
        <v>1.5037593984962405E-2</v>
      </c>
      <c r="R32" s="206">
        <f ca="1">INDEX('Wellbeing Acorn Type'!G$14:G$48,'Type Sorted'!$B32)</f>
        <v>21269</v>
      </c>
      <c r="S32" s="207">
        <f ca="1">INDEX('Wellbeing Acorn Type'!H$14:H$48,'Type Sorted'!$B32)</f>
        <v>0.14008615011723793</v>
      </c>
      <c r="T32" s="207">
        <f ca="1">INDEX('Wellbeing Acorn Type'!I$14:I$48,'Type Sorted'!$B32)</f>
        <v>2.8210070995345337E-4</v>
      </c>
      <c r="U32" s="227">
        <f ca="1">INDEX('Wellbeing Acorn Type'!J$14:J$48,'Type Sorted'!$B32)</f>
        <v>-7.196810335267994</v>
      </c>
      <c r="V32" s="208">
        <f ca="1">INDEX('Wellbeing Acorn Type'!K$14:K$48,'Type Sorted'!$B32)</f>
        <v>10.734532980153613</v>
      </c>
      <c r="W32" s="208"/>
    </row>
    <row r="33" spans="1:28" ht="20.149999999999999" customHeight="1">
      <c r="A33" s="225">
        <v>21</v>
      </c>
      <c r="B33" s="225">
        <f ca="1">MATCH(A33,'Wellbeing Acorn Type'!$Q$14:$Q$48,0)</f>
        <v>26</v>
      </c>
      <c r="C33" s="226" t="str">
        <f ca="1">INDEX('Wellbeing Acorn Type'!$C$14:$C$48,'Type Sorted'!B33)</f>
        <v>4.20</v>
      </c>
      <c r="D33" s="40" t="str">
        <f ca="1">INDEX('Wellbeing Acorn Type'!D$14:D$48,'Type Sorted'!$B33)</f>
        <v>Perky Pensioners</v>
      </c>
      <c r="E33" s="40"/>
      <c r="F33" s="40"/>
      <c r="G33" s="40"/>
      <c r="H33" s="40"/>
      <c r="I33" s="40"/>
      <c r="J33" s="40"/>
      <c r="K33" s="40"/>
      <c r="L33" s="40"/>
      <c r="M33" s="40"/>
      <c r="N33" s="40"/>
      <c r="O33" s="40"/>
      <c r="P33" s="206">
        <f ca="1">INDEX('Wellbeing Acorn Type'!E$14:E$48,'Type Sorted'!$B33)</f>
        <v>3</v>
      </c>
      <c r="Q33" s="207">
        <f ca="1">INDEX('Wellbeing Acorn Type'!F$14:F$48,'Type Sorted'!$B33)</f>
        <v>7.5187969924812026E-3</v>
      </c>
      <c r="R33" s="206">
        <f ca="1">INDEX('Wellbeing Acorn Type'!G$14:G$48,'Type Sorted'!$B33)</f>
        <v>11244</v>
      </c>
      <c r="S33" s="207">
        <f ca="1">INDEX('Wellbeing Acorn Type'!H$14:H$48,'Type Sorted'!$B33)</f>
        <v>7.405748610269515E-2</v>
      </c>
      <c r="T33" s="207">
        <f ca="1">INDEX('Wellbeing Acorn Type'!I$14:I$48,'Type Sorted'!$B33)</f>
        <v>2.6680896478121667E-4</v>
      </c>
      <c r="U33" s="227">
        <f ca="1">INDEX('Wellbeing Acorn Type'!J$14:J$48,'Type Sorted'!$B33)</f>
        <v>-5.0755626526128994</v>
      </c>
      <c r="V33" s="208">
        <f ca="1">INDEX('Wellbeing Acorn Type'!K$14:K$48,'Type Sorted'!$B33)</f>
        <v>10.152649499950517</v>
      </c>
      <c r="W33" s="208"/>
    </row>
    <row r="34" spans="1:28" ht="20.149999999999999" customHeight="1">
      <c r="A34" s="225">
        <v>22</v>
      </c>
      <c r="B34" s="225">
        <f ca="1">MATCH(A34,'Wellbeing Acorn Type'!$Q$14:$Q$48,0)</f>
        <v>21</v>
      </c>
      <c r="C34" s="226" t="str">
        <f ca="1">INDEX('Wellbeing Acorn Type'!$C$14:$C$48,'Type Sorted'!B34)</f>
        <v>3.17</v>
      </c>
      <c r="D34" s="40" t="str">
        <f ca="1">INDEX('Wellbeing Acorn Type'!D$14:D$48,'Type Sorted'!$B34)</f>
        <v>Everthing in Moderation</v>
      </c>
      <c r="E34" s="40"/>
      <c r="F34" s="40"/>
      <c r="G34" s="40"/>
      <c r="H34" s="40"/>
      <c r="I34" s="40"/>
      <c r="J34" s="40"/>
      <c r="K34" s="40"/>
      <c r="L34" s="40"/>
      <c r="M34" s="40"/>
      <c r="N34" s="40"/>
      <c r="O34" s="40"/>
      <c r="P34" s="206">
        <f ca="1">INDEX('Wellbeing Acorn Type'!E$14:E$48,'Type Sorted'!$B34)</f>
        <v>1</v>
      </c>
      <c r="Q34" s="207">
        <f ca="1">INDEX('Wellbeing Acorn Type'!F$14:F$48,'Type Sorted'!$B34)</f>
        <v>2.5062656641604009E-3</v>
      </c>
      <c r="R34" s="206">
        <f ca="1">INDEX('Wellbeing Acorn Type'!G$14:G$48,'Type Sorted'!$B34)</f>
        <v>11016</v>
      </c>
      <c r="S34" s="207">
        <f ca="1">INDEX('Wellbeing Acorn Type'!H$14:H$48,'Type Sorted'!$B34)</f>
        <v>7.255578681139184E-2</v>
      </c>
      <c r="T34" s="207">
        <f ca="1">INDEX('Wellbeing Acorn Type'!I$14:I$48,'Type Sorted'!$B34)</f>
        <v>9.0777051561365287E-5</v>
      </c>
      <c r="U34" s="227">
        <f ca="1">INDEX('Wellbeing Acorn Type'!J$14:J$48,'Type Sorted'!$B34)</f>
        <v>-5.3940093230958253</v>
      </c>
      <c r="V34" s="208">
        <f ca="1">INDEX('Wellbeing Acorn Type'!K$14:K$48,'Type Sorted'!$B34)</f>
        <v>3.4542601966062576</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8</v>
      </c>
      <c r="C36" s="226" t="str">
        <f ca="1">INDEX('Wellbeing Acorn Type'!$C$14:$C$48,'Type Sorted'!B36)</f>
        <v>2.6</v>
      </c>
      <c r="D36" s="40" t="str">
        <f ca="1">INDEX('Wellbeing Acorn Type'!D$14:D$48,'Type Sorted'!$B36)</f>
        <v>Dangerous Dependencies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1632</v>
      </c>
      <c r="S36" s="207">
        <f ca="1">INDEX('Wellbeing Acorn Type'!H$14:H$48,'Type Sorted'!$B36)</f>
        <v>1.0749005453539531E-2</v>
      </c>
      <c r="T36" s="207">
        <f ca="1">INDEX('Wellbeing Acorn Type'!I$14:I$48,'Type Sorted'!$B36)</f>
        <v>0</v>
      </c>
      <c r="U36" s="227">
        <f ca="1">INDEX('Wellbeing Acorn Type'!J$14:J$48,'Type Sorted'!$B36)</f>
        <v>-2.0821755462639389</v>
      </c>
      <c r="V36" s="208">
        <f ca="1">INDEX('Wellbeing Acorn Type'!K$14:K$48,'Type Sorted'!$B36)</f>
        <v>0</v>
      </c>
      <c r="W36" s="208"/>
    </row>
    <row r="37" spans="1:28" ht="20.149999999999999" customHeight="1">
      <c r="A37" s="225">
        <v>25</v>
      </c>
      <c r="B37" s="225">
        <f ca="1">MATCH(A37,'Wellbeing Acorn Type'!$Q$14:$Q$48,0)</f>
        <v>27</v>
      </c>
      <c r="C37" s="226" t="str">
        <f ca="1">INDEX('Wellbeing Acorn Type'!$C$14:$C$48,'Type Sorted'!B37)</f>
        <v>4.21</v>
      </c>
      <c r="D37" s="40" t="str">
        <f ca="1">INDEX('Wellbeing Acorn Type'!D$14:D$48,'Type Sorted'!$B37)</f>
        <v>Sensible Seniors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2716</v>
      </c>
      <c r="S37" s="207">
        <f ca="1">INDEX('Wellbeing Acorn Type'!H$14:H$48,'Type Sorted'!$B37)</f>
        <v>1.788866348763074E-2</v>
      </c>
      <c r="T37" s="207">
        <f ca="1">INDEX('Wellbeing Acorn Type'!I$14:I$48,'Type Sorted'!$B37)</f>
        <v>0</v>
      </c>
      <c r="U37" s="227">
        <f ca="1">INDEX('Wellbeing Acorn Type'!J$14:J$48,'Type Sorted'!$B37)</f>
        <v>-2.6958457110634741</v>
      </c>
      <c r="V37" s="208">
        <f ca="1">INDEX('Wellbeing Acorn Type'!K$14:K$48,'Type Sorted'!$B37)</f>
        <v>0</v>
      </c>
      <c r="W37" s="208"/>
    </row>
    <row r="38" spans="1:28" ht="20.149999999999999" customHeight="1">
      <c r="A38" s="225">
        <v>26</v>
      </c>
      <c r="B38" s="225">
        <f ca="1">MATCH(A38,'Wellbeing Acorn Type'!$Q$14:$Q$48,0)</f>
        <v>5</v>
      </c>
      <c r="C38" s="226" t="str">
        <f ca="1">INDEX('Wellbeing Acorn Type'!$C$14:$C$48,'Type Sorted'!B38)</f>
        <v>1.5</v>
      </c>
      <c r="D38" s="40" t="str">
        <f ca="1">INDEX('Wellbeing Acorn Type'!D$14:D$48,'Type Sorted'!$B38)</f>
        <v>Countryside Complacency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5184</v>
      </c>
      <c r="S38" s="207">
        <f ca="1">INDEX('Wellbeing Acorn Type'!H$14:H$48,'Type Sorted'!$B38)</f>
        <v>3.4143899675949101E-2</v>
      </c>
      <c r="T38" s="207">
        <f ca="1">INDEX('Wellbeing Acorn Type'!I$14:I$48,'Type Sorted'!$B38)</f>
        <v>0</v>
      </c>
      <c r="U38" s="227">
        <f ca="1">INDEX('Wellbeing Acorn Type'!J$14:J$48,'Type Sorted'!$B38)</f>
        <v>-3.755664552350352</v>
      </c>
      <c r="V38" s="208">
        <f ca="1">INDEX('Wellbeing Acorn Type'!K$14:K$48,'Type Sorted'!$B38)</f>
        <v>0</v>
      </c>
      <c r="W38" s="208"/>
    </row>
    <row r="39" spans="1:28" ht="20.149999999999999" customHeight="1">
      <c r="A39" s="225">
        <v>27</v>
      </c>
      <c r="B39" s="225">
        <f ca="1">MATCH(A39,'Wellbeing Acorn Type'!$Q$14:$Q$48,0)</f>
        <v>12</v>
      </c>
      <c r="C39" s="226" t="str">
        <f ca="1">INDEX('Wellbeing Acorn Type'!$C$14:$C$48,'Type Sorted'!B39)</f>
        <v>2.10</v>
      </c>
      <c r="D39" s="40" t="str">
        <f ca="1">INDEX('Wellbeing Acorn Type'!D$14:D$48,'Type Sorted'!$B39)</f>
        <v>Respiratory Risks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5238</v>
      </c>
      <c r="S39" s="207">
        <f ca="1">INDEX('Wellbeing Acorn Type'!H$14:H$48,'Type Sorted'!$B39)</f>
        <v>3.4499565297573573E-2</v>
      </c>
      <c r="T39" s="207">
        <f ca="1">INDEX('Wellbeing Acorn Type'!I$14:I$48,'Type Sorted'!$B39)</f>
        <v>0</v>
      </c>
      <c r="U39" s="227">
        <f ca="1">INDEX('Wellbeing Acorn Type'!J$14:J$48,'Type Sorted'!$B39)</f>
        <v>-3.7758699041390651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399</v>
      </c>
      <c r="Q41" s="230"/>
      <c r="R41" s="229">
        <f ca="1">SUM(R13:R40)</f>
        <v>151828</v>
      </c>
      <c r="S41" s="17"/>
      <c r="T41" s="221">
        <f ca="1">IF(R41&gt;0,P41/R41,0)</f>
        <v>2.6279737597808047E-3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18</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2002.7437013586596</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22</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1083.9437424145069</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60</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1071.8909950933671</v>
      </c>
      <c r="AB55" s="231">
        <f t="shared" ca="1" si="1"/>
        <v>100</v>
      </c>
    </row>
    <row r="56" spans="1:28" ht="15" hidden="1" customHeight="1">
      <c r="A56" s="231">
        <f ca="1">INDEX('Wellbeing Acorn Type'!$R$14:$R$48,'Type Sorted'!B16)</f>
        <v>13</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1033.9202500919641</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441.93957197938261</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61</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336.74451615765076</v>
      </c>
    </row>
    <row r="59" spans="1:28" ht="15" hidden="1" customHeight="1">
      <c r="A59" s="231">
        <f ca="1">INDEX('Wellbeing Acorn Type'!$R$14:$R$48,'Type Sorted'!B19)</f>
        <v>9</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312.02646213470456</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v>
      </c>
      <c r="B60" s="231">
        <f t="shared" ca="1" si="1"/>
        <v>274.05207292628398</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11</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100.32576733736411</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3</v>
      </c>
      <c r="B62" s="231">
        <f t="shared" ca="1" si="1"/>
        <v>100</v>
      </c>
      <c r="C62" s="231">
        <f t="shared" ca="1" si="1"/>
        <v>100</v>
      </c>
      <c r="D62" s="231">
        <f t="shared" ca="1" si="1"/>
        <v>90.708296366661585</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89.773821152440703</v>
      </c>
      <c r="Y63" s="231">
        <f t="shared" ca="1" si="2"/>
        <v>100</v>
      </c>
      <c r="Z63" s="231">
        <f t="shared" ca="1" si="2"/>
        <v>100</v>
      </c>
      <c r="AA63" s="231">
        <f t="shared" ca="1" si="2"/>
        <v>100</v>
      </c>
      <c r="AB63" s="231">
        <f t="shared" ca="1" si="2"/>
        <v>100</v>
      </c>
    </row>
    <row r="64" spans="1:28" ht="15" hidden="1" customHeight="1">
      <c r="A64" s="231">
        <f ca="1">INDEX('Wellbeing Acorn Type'!$R$14:$R$48,'Type Sorted'!B24)</f>
        <v>14</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81.041561965201339</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25</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76.220833691392372</v>
      </c>
      <c r="AA65" s="231">
        <f t="shared" ca="1" si="3"/>
        <v>100</v>
      </c>
      <c r="AB65" s="231">
        <f t="shared" ca="1" si="3"/>
        <v>100</v>
      </c>
    </row>
    <row r="66" spans="1:28" ht="15" hidden="1" customHeight="1">
      <c r="A66" s="231">
        <f ca="1">INDEX('Wellbeing Acorn Type'!$R$14:$R$48,'Type Sorted'!B26)</f>
        <v>12</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56.186238945462584</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v>
      </c>
      <c r="B67" s="231">
        <f t="shared" ca="1" si="3"/>
        <v>100</v>
      </c>
      <c r="C67" s="231">
        <f t="shared" ca="1" si="3"/>
        <v>33.390777751680005</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4</v>
      </c>
      <c r="B68" s="231">
        <f t="shared" ca="1" si="3"/>
        <v>100</v>
      </c>
      <c r="C68" s="231">
        <f t="shared" ca="1" si="3"/>
        <v>100</v>
      </c>
      <c r="D68" s="231">
        <f t="shared" ca="1" si="3"/>
        <v>100</v>
      </c>
      <c r="E68" s="231">
        <f t="shared" ca="1" si="3"/>
        <v>25.620879562223632</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16</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16.268546526641529</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7</v>
      </c>
      <c r="B70" s="231">
        <f t="shared" ca="1" si="3"/>
        <v>100</v>
      </c>
      <c r="C70" s="231">
        <f t="shared" ca="1" si="3"/>
        <v>100</v>
      </c>
      <c r="D70" s="231">
        <f t="shared" ca="1" si="3"/>
        <v>100</v>
      </c>
      <c r="E70" s="231">
        <f t="shared" ca="1" si="3"/>
        <v>100</v>
      </c>
      <c r="F70" s="231">
        <f t="shared" ca="1" si="3"/>
        <v>100</v>
      </c>
      <c r="G70" s="231">
        <f t="shared" ca="1" si="3"/>
        <v>100</v>
      </c>
      <c r="H70" s="231">
        <f t="shared" ca="1" si="3"/>
        <v>15.462060270546338</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24</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12.944002151820575</v>
      </c>
      <c r="Z71" s="231">
        <f t="shared" ca="1" si="3"/>
        <v>100</v>
      </c>
      <c r="AA71" s="231">
        <f t="shared" ca="1" si="3"/>
        <v>100</v>
      </c>
      <c r="AB71" s="231">
        <f t="shared" ca="1" si="3"/>
        <v>100</v>
      </c>
    </row>
    <row r="72" spans="1:28" ht="15" hidden="1" customHeight="1">
      <c r="A72" s="231">
        <f ca="1">INDEX('Wellbeing Acorn Type'!$R$14:$R$48,'Type Sorted'!B32)</f>
        <v>19</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10.734532980153613</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20</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10.152649499950517</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17</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3.4542601966062576</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v>
      </c>
      <c r="B76" s="231">
        <f t="shared" ca="1" si="5"/>
        <v>100</v>
      </c>
      <c r="C76" s="231">
        <f t="shared" ca="1" si="5"/>
        <v>100</v>
      </c>
      <c r="D76" s="231">
        <f t="shared" ca="1" si="5"/>
        <v>100</v>
      </c>
      <c r="E76" s="231">
        <f t="shared" ca="1" si="5"/>
        <v>100</v>
      </c>
      <c r="F76" s="231">
        <f t="shared" ca="1" si="5"/>
        <v>100</v>
      </c>
      <c r="G76" s="231">
        <f t="shared" ca="1" si="5"/>
        <v>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21</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5</v>
      </c>
      <c r="B78" s="231">
        <f t="shared" ca="1" si="5"/>
        <v>100</v>
      </c>
      <c r="C78" s="231">
        <f t="shared" ca="1" si="5"/>
        <v>100</v>
      </c>
      <c r="D78" s="231">
        <f t="shared" ca="1" si="5"/>
        <v>100</v>
      </c>
      <c r="E78" s="231">
        <f t="shared" ca="1" si="5"/>
        <v>100</v>
      </c>
      <c r="F78" s="231">
        <f t="shared" ca="1" si="5"/>
        <v>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CF-02DC-44C7-BDF6-3085C5383C81}">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1A127-C065-4D1C-A81B-28758A363418}">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0.13640355329949239</v>
      </c>
      <c r="H2" s="245" cm="1">
        <f t="array" ref="H2:H797">INDEX('Data - Knowledge'!J:J,MATCH(_xlfn.ANCHORARRAY('Features Data'!A2),'Data - Knowledge'!A:A,0))</f>
        <v>104.55288623620216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6.8908629441624359E-3</v>
      </c>
      <c r="H3" s="245">
        <v>95.680416731241053</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1.62766497461929E-2</v>
      </c>
      <c r="H4" s="245">
        <v>86.295887384672369</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1.8964467005076147E-2</v>
      </c>
      <c r="H5" s="245">
        <v>91.872980452723311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1.7829949238578686E-2</v>
      </c>
      <c r="H6" s="245">
        <v>91.473525825705622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1.9540609137055836E-2</v>
      </c>
      <c r="H7" s="245">
        <v>97.959884860871014</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4.5710659898477168E-3</v>
      </c>
      <c r="H8" s="245">
        <v>88.488457311238093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3.8454314720812184E-2</v>
      </c>
      <c r="H9" s="245">
        <v>98.270349263073726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9.5989847715736015E-3</v>
      </c>
      <c r="H10" s="245">
        <v>105.24251179655376</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1.5055837563451774E-2</v>
      </c>
      <c r="H11" s="245">
        <v>104.22156577895782</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1.146192893401015E-2</v>
      </c>
      <c r="H12" s="245">
        <v>103.59950116639558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0.15775888324873097</v>
      </c>
      <c r="H13" s="245">
        <v>89.364148243361896</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3.0507614213197962E-3</v>
      </c>
      <c r="H14" s="245">
        <v>99.940545610462848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2.6535532994923863E-2</v>
      </c>
      <c r="H15" s="245">
        <v>95.688957930119216</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8.3758883248730959E-2</v>
      </c>
      <c r="H16" s="245">
        <v>92.170947717938816</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2.2728426395939083E-2</v>
      </c>
      <c r="H17" s="245">
        <v>89.729698806390573</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1.0012690355329949E-2</v>
      </c>
      <c r="H18" s="245">
        <v>91.547492710104336</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104.55288623620216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4.1827411167512686E-3</v>
      </c>
      <c r="H19" s="245">
        <v>82.547917660430954</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95.680416731241053</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1.1015228426395941E-3</v>
      </c>
      <c r="H20" s="245">
        <v>106.2548644260136</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86.295887384672369</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1.0370558375634517E-2</v>
      </c>
      <c r="H21" s="245">
        <v>90.235149031347646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91.872980452723311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6.180203045685278E-3</v>
      </c>
      <c r="H22" s="245">
        <v>82.428619665982566</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91.473525825705622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5.0761421319796953E-5</v>
      </c>
      <c r="H23" s="245">
        <v>276.78044268638871</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97.959884860871014</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8.3426395939086295E-3</v>
      </c>
      <c r="H24" s="245">
        <v>87.000340365381362</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88.488457311238093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1.5071065989847717E-2</v>
      </c>
      <c r="H25" s="245">
        <v>93.07356301981568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98.270349263073726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7.7842639593908632E-3</v>
      </c>
      <c r="H26" s="245">
        <v>97.126340813286419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105.24251179655376</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5.6451776649746203E-2</v>
      </c>
      <c r="H27" s="245">
        <v>95.002208023895435</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104.22156577895782</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1.1979695431472083E-3</v>
      </c>
      <c r="H28" s="245">
        <v>114.70914052908543</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103.59950116639558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89.364148243361896</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5.0456852791878205E-2</v>
      </c>
      <c r="H30" s="245">
        <v>112.68747730108224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99.940545610462848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5.40228426395939E-2</v>
      </c>
      <c r="H31" s="245">
        <v>111.77554771249785</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95.688957930119216</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3.6573604060913707E-3</v>
      </c>
      <c r="H32" s="245">
        <v>135.00097461057774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92.170947717938816</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3.5329949238578676E-3</v>
      </c>
      <c r="H33" s="245">
        <v>121.09775609739053</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89.729698806390573</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3.4162436548223342E-3</v>
      </c>
      <c r="H34" s="245">
        <v>112.86282102644796</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91.547492710104336</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7.2461928934010166E-3</v>
      </c>
      <c r="H35" s="245">
        <v>112.32120096156453</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82.547917660430954</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5.9746192893401009E-3</v>
      </c>
      <c r="H36" s="245">
        <v>103.97873491500462</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106.2548644260136</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0.22821065989847722</v>
      </c>
      <c r="H37" s="245">
        <v>119.77629675934693</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90.235149031347646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0.19343147208121828</v>
      </c>
      <c r="H38" s="245">
        <v>88.7132601429483</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82.428619665982566</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0.23308629441624362</v>
      </c>
      <c r="H39" s="245">
        <v>83.561294386741608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276.78044268638871</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0.30676903553299495</v>
      </c>
      <c r="H40" s="245">
        <v>102.39390005570674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87.000340365381362</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0.48093908629441617</v>
      </c>
      <c r="H41" s="245">
        <v>114.57855004762551</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93.07356301981568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3.6505076142131984E-2</v>
      </c>
      <c r="H42" s="245">
        <v>90.794411184987482</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97.126340813286419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9.2512690355329944E-3</v>
      </c>
      <c r="H43" s="245">
        <v>62.523707569675246</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95.002208023895435</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0.15200761421319797</v>
      </c>
      <c r="H44" s="245">
        <v>74.325780556969448</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114.70914052908543</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0.18137817258883251</v>
      </c>
      <c r="H45" s="245">
        <v>110.72720552473211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5.292639593908631E-2</v>
      </c>
      <c r="H46" s="245">
        <v>74.16588708330039</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112.68747730108224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3.6043147208121823E-2</v>
      </c>
      <c r="H47" s="245">
        <v>104.33693481976869</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111.77554771249785</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0.1546269035532995</v>
      </c>
      <c r="H48" s="245">
        <v>88.913039728824572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135.00097461057774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0.21937055837563452</v>
      </c>
      <c r="H49" s="245">
        <v>100.84472562952287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121.09775609739053</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0.25829187817258881</v>
      </c>
      <c r="H50" s="245">
        <v>97.97166692607145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112.86282102644796</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0.29570304568527922</v>
      </c>
      <c r="H51" s="245">
        <v>97.227465788017327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112.32120096156453</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0.12071827411167513</v>
      </c>
      <c r="H52" s="245">
        <v>102.44311929624381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103.97873491500462</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0.10746954314720814</v>
      </c>
      <c r="H53" s="245">
        <v>104.5430381711442</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9.629441624365484E-2</v>
      </c>
      <c r="H54" s="245">
        <v>111.06874188140038</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6.6000000000000003E-2</v>
      </c>
      <c r="H55" s="245">
        <v>110.31837225452514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0.10291624365482234</v>
      </c>
      <c r="H56" s="245">
        <v>99.610253939847823</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0.18028426395939082</v>
      </c>
      <c r="H57" s="245">
        <v>110.57096435329572</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0.24520304568527915</v>
      </c>
      <c r="H58" s="245">
        <v>102.8039624315594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0.10093654822335026</v>
      </c>
      <c r="H59" s="245">
        <v>116.10805844874983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9.1020304568527902E-2</v>
      </c>
      <c r="H60" s="245">
        <v>106.27859444704164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0.13064467005076139</v>
      </c>
      <c r="H61" s="245">
        <v>97.851378490989944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0.13809644670050758</v>
      </c>
      <c r="H62" s="245">
        <v>101.2748775285737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5.5926395939086285E-2</v>
      </c>
      <c r="H63" s="245">
        <v>95.666341126952091</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4.5383248730964471E-2</v>
      </c>
      <c r="H64" s="245">
        <v>98.261308732335124</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3.3144670050761431E-2</v>
      </c>
      <c r="H65" s="245">
        <v>99.066767372733722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3.1238578680203039E-2</v>
      </c>
      <c r="H66" s="245">
        <v>96.857353670132667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1.7182741116751273E-2</v>
      </c>
      <c r="H67" s="245">
        <v>110.56516296234061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6.2492385786802038E-2</v>
      </c>
      <c r="H68" s="245">
        <v>111.30444931002201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1.113197969543147E-2</v>
      </c>
      <c r="H69" s="245">
        <v>112.03230876493583</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5.5134517766497471E-2</v>
      </c>
      <c r="H70" s="245">
        <v>102.04891452593805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3.9850253807106599E-2</v>
      </c>
      <c r="H71" s="245">
        <v>105.05107893229055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8.976649746192894E-2</v>
      </c>
      <c r="H72" s="245">
        <v>104.88652390706115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8.3185279187817249E-2</v>
      </c>
      <c r="H73" s="245">
        <v>105.82916066676819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0.39386548223350254</v>
      </c>
      <c r="H74" s="245">
        <v>106.40780816329713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0.25429949238578681</v>
      </c>
      <c r="H75" s="245">
        <v>108.97795719758916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0.15090862944162436</v>
      </c>
      <c r="H76" s="245">
        <v>110.80643660944982</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3.2152284263959392E-2</v>
      </c>
      <c r="H77" s="245">
        <v>103.71479228386949</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0.14763197969543149</v>
      </c>
      <c r="H78" s="245">
        <v>110.23344600963149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0.30571319796954322</v>
      </c>
      <c r="H79" s="245">
        <v>101.80966170061561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0.38549746192893408</v>
      </c>
      <c r="H80" s="245">
        <v>99.260039184435215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0.42216243654822327</v>
      </c>
      <c r="H81" s="245">
        <v>103.064860407194</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3.6243654822335019E-3</v>
      </c>
      <c r="H82" s="245">
        <v>90.946994406705826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2.1695431472081222E-2</v>
      </c>
      <c r="H83" s="245">
        <v>92.208624026032084</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2.5847715736040607E-2</v>
      </c>
      <c r="H84" s="245">
        <v>104.42940509481811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1.3873096446700508E-2</v>
      </c>
      <c r="H85" s="245">
        <v>106.80239600936817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0.93547208121827441</v>
      </c>
      <c r="H86" s="245">
        <v>100.03006932982201</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0.95290355329949261</v>
      </c>
      <c r="H87" s="245">
        <v>100.00221940307605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1.5403553299492388E-2</v>
      </c>
      <c r="H88" s="245">
        <v>100.04800989263032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1.4974619289340099E-2</v>
      </c>
      <c r="H89" s="245">
        <v>104.70665967614462</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1.1104060913705584E-2</v>
      </c>
      <c r="H90" s="245">
        <v>92.619935440362653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4.15989847715736E-3</v>
      </c>
      <c r="H91" s="245">
        <v>104.72731903583386</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1.8274111675126909E-3</v>
      </c>
      <c r="H92" s="245">
        <v>100.98426463743007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0.96833248730964461</v>
      </c>
      <c r="H93" s="245">
        <v>100.16910730961763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2.2868020304568533E-2</v>
      </c>
      <c r="H94" s="245">
        <v>94.312146335287537</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5.5304568527918775E-3</v>
      </c>
      <c r="H95" s="245">
        <v>94.113298164290484</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1.8730964467005081E-3</v>
      </c>
      <c r="H96" s="245">
        <v>103.75310222251801</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1.0076142131979697E-3</v>
      </c>
      <c r="H97" s="245">
        <v>100.72350482522539</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0.18507868020304566</v>
      </c>
      <c r="H100" s="245">
        <v>107.19103372615373</v>
      </c>
    </row>
    <row r="101" spans="1:35">
      <c r="A101" s="86" t="str">
        <v>scghqb_sleeploss</v>
      </c>
      <c r="B101" s="239">
        <v>100</v>
      </c>
      <c r="C101" s="86" t="s">
        <v>373</v>
      </c>
      <c r="D101" s="241">
        <f>COUNTIF($C$1:$C101,C101)</f>
        <v>2</v>
      </c>
      <c r="E101" s="241" t="str">
        <f t="shared" si="13"/>
        <v>Wellbeing (GHQ)2</v>
      </c>
      <c r="F101" s="86" t="s">
        <v>376</v>
      </c>
      <c r="G101" s="242">
        <v>0.16121065989847716</v>
      </c>
      <c r="H101" s="245">
        <v>108.81321441201246</v>
      </c>
    </row>
    <row r="102" spans="1:35">
      <c r="A102" s="86" t="str">
        <v>scghqc_usefulrole</v>
      </c>
      <c r="B102" s="239">
        <v>101</v>
      </c>
      <c r="C102" s="86" t="s">
        <v>373</v>
      </c>
      <c r="D102" s="241">
        <f>COUNTIF($C$1:$C102,C102)</f>
        <v>3</v>
      </c>
      <c r="E102" s="241" t="str">
        <f t="shared" si="13"/>
        <v>Wellbeing (GHQ)3</v>
      </c>
      <c r="F102" s="86" t="s">
        <v>378</v>
      </c>
      <c r="G102" s="242">
        <v>0.15631472081218276</v>
      </c>
      <c r="H102" s="245">
        <v>104.21608169709047</v>
      </c>
    </row>
    <row r="103" spans="1:35">
      <c r="A103" s="86" t="str">
        <v>scghqd_decisions</v>
      </c>
      <c r="B103" s="239">
        <v>102</v>
      </c>
      <c r="C103" s="86" t="s">
        <v>373</v>
      </c>
      <c r="D103" s="241">
        <f>COUNTIF($C$1:$C103,C103)</f>
        <v>4</v>
      </c>
      <c r="E103" s="241" t="str">
        <f t="shared" si="13"/>
        <v>Wellbeing (GHQ)4</v>
      </c>
      <c r="F103" s="86" t="s">
        <v>380</v>
      </c>
      <c r="G103" s="242">
        <v>0.10888578680203047</v>
      </c>
      <c r="H103" s="245">
        <v>108.1067751689709</v>
      </c>
    </row>
    <row r="104" spans="1:35">
      <c r="A104" s="86" t="str">
        <v>scghqe_strain</v>
      </c>
      <c r="B104" s="239">
        <v>103</v>
      </c>
      <c r="C104" s="86" t="s">
        <v>373</v>
      </c>
      <c r="D104" s="241">
        <f>COUNTIF($C$1:$C104,C104)</f>
        <v>5</v>
      </c>
      <c r="E104" s="241" t="str">
        <f t="shared" si="13"/>
        <v>Wellbeing (GHQ)5</v>
      </c>
      <c r="F104" s="86" t="s">
        <v>382</v>
      </c>
      <c r="G104" s="242">
        <v>0.22835279187817259</v>
      </c>
      <c r="H104" s="245">
        <v>106.0290983949731</v>
      </c>
    </row>
    <row r="105" spans="1:35">
      <c r="A105" s="86" t="str">
        <v>scghqf_difficulties</v>
      </c>
      <c r="B105" s="239">
        <v>104</v>
      </c>
      <c r="C105" s="86" t="s">
        <v>373</v>
      </c>
      <c r="D105" s="241">
        <f>COUNTIF($C$1:$C105,C105)</f>
        <v>6</v>
      </c>
      <c r="E105" s="241" t="str">
        <f t="shared" si="13"/>
        <v>Wellbeing (GHQ)6</v>
      </c>
      <c r="F105" s="86" t="s">
        <v>384</v>
      </c>
      <c r="G105" s="242">
        <v>0.15550253807106598</v>
      </c>
      <c r="H105" s="245">
        <v>109.79775312956002</v>
      </c>
    </row>
    <row r="106" spans="1:35">
      <c r="A106" s="86" t="str">
        <v>scghqg_enjoyactivs</v>
      </c>
      <c r="B106" s="239">
        <v>105</v>
      </c>
      <c r="C106" s="86" t="s">
        <v>373</v>
      </c>
      <c r="D106" s="241">
        <f>COUNTIF($C$1:$C106,C106)</f>
        <v>7</v>
      </c>
      <c r="E106" s="241" t="str">
        <f t="shared" si="13"/>
        <v>Wellbeing (GHQ)7</v>
      </c>
      <c r="F106" s="86" t="s">
        <v>386</v>
      </c>
      <c r="G106" s="242">
        <v>0.18522842639593903</v>
      </c>
      <c r="H106" s="245">
        <v>106.41354887064341</v>
      </c>
    </row>
    <row r="107" spans="1:35">
      <c r="A107" s="86" t="str">
        <v>scghqh_faceproblems</v>
      </c>
      <c r="B107" s="239">
        <v>106</v>
      </c>
      <c r="C107" s="86" t="s">
        <v>373</v>
      </c>
      <c r="D107" s="241">
        <f>COUNTIF($C$1:$C107,C107)</f>
        <v>8</v>
      </c>
      <c r="E107" s="241" t="str">
        <f t="shared" si="13"/>
        <v>Wellbeing (GHQ)8</v>
      </c>
      <c r="F107" s="86" t="s">
        <v>388</v>
      </c>
      <c r="G107" s="242">
        <v>0.11871065989847714</v>
      </c>
      <c r="H107" s="245">
        <v>107.35798768312515</v>
      </c>
    </row>
    <row r="108" spans="1:35">
      <c r="A108" s="86" t="str">
        <v>scghqi_depressed</v>
      </c>
      <c r="B108" s="239">
        <v>107</v>
      </c>
      <c r="C108" s="86" t="s">
        <v>373</v>
      </c>
      <c r="D108" s="241">
        <f>COUNTIF($C$1:$C108,C108)</f>
        <v>9</v>
      </c>
      <c r="E108" s="241" t="str">
        <f t="shared" si="13"/>
        <v>Wellbeing (GHQ)9</v>
      </c>
      <c r="F108" s="86" t="s">
        <v>390</v>
      </c>
      <c r="G108" s="242">
        <v>0.21356598984771577</v>
      </c>
      <c r="H108" s="245">
        <v>106.05008266111025</v>
      </c>
    </row>
    <row r="109" spans="1:35">
      <c r="A109" s="86" t="str">
        <v>scghqj_confidence</v>
      </c>
      <c r="B109" s="239">
        <v>108</v>
      </c>
      <c r="C109" s="86" t="s">
        <v>373</v>
      </c>
      <c r="D109" s="241">
        <f>COUNTIF($C$1:$C109,C109)</f>
        <v>10</v>
      </c>
      <c r="E109" s="241" t="str">
        <f t="shared" si="13"/>
        <v>Wellbeing (GHQ)10</v>
      </c>
      <c r="F109" s="86" t="s">
        <v>392</v>
      </c>
      <c r="G109" s="242">
        <v>0.18455329949238575</v>
      </c>
      <c r="H109" s="245">
        <v>108.14003130634508</v>
      </c>
    </row>
    <row r="110" spans="1:35">
      <c r="A110" s="86" t="str">
        <v>scghqk_selfworth</v>
      </c>
      <c r="B110" s="239">
        <v>109</v>
      </c>
      <c r="C110" s="86" t="s">
        <v>373</v>
      </c>
      <c r="D110" s="241">
        <f>COUNTIF($C$1:$C110,C110)</f>
        <v>11</v>
      </c>
      <c r="E110" s="241" t="str">
        <f t="shared" si="13"/>
        <v>Wellbeing (GHQ)11</v>
      </c>
      <c r="F110" s="86" t="s">
        <v>111</v>
      </c>
      <c r="G110" s="242">
        <v>0.10691624365482233</v>
      </c>
      <c r="H110" s="245">
        <v>110.51922377830057</v>
      </c>
    </row>
    <row r="111" spans="1:35">
      <c r="A111" s="86" t="str">
        <v>scghql_happiness</v>
      </c>
      <c r="B111" s="239">
        <v>110</v>
      </c>
      <c r="C111" s="86" t="s">
        <v>373</v>
      </c>
      <c r="D111" s="241">
        <f>COUNTIF($C$1:$C111,C111)</f>
        <v>12</v>
      </c>
      <c r="E111" s="241" t="str">
        <f t="shared" si="13"/>
        <v>Wellbeing (GHQ)12</v>
      </c>
      <c r="F111" s="86" t="s">
        <v>109</v>
      </c>
      <c r="G111" s="242">
        <v>0.15980203045685279</v>
      </c>
      <c r="H111" s="245">
        <v>106.73023712986549</v>
      </c>
    </row>
    <row r="112" spans="1:35">
      <c r="A112" s="86" t="str">
        <v>SCOPNGBHA</v>
      </c>
      <c r="B112" s="239">
        <v>111</v>
      </c>
      <c r="C112" s="86" t="s">
        <v>395</v>
      </c>
      <c r="D112" s="241">
        <f>COUNTIF($C$1:$C112,C112)</f>
        <v>1</v>
      </c>
      <c r="E112" s="241" t="str">
        <f t="shared" si="13"/>
        <v>Isolation1</v>
      </c>
      <c r="F112" s="86" t="s">
        <v>396</v>
      </c>
      <c r="G112" s="242">
        <v>9.7477157360406089E-2</v>
      </c>
      <c r="H112" s="245">
        <v>120.58843239652941</v>
      </c>
    </row>
    <row r="113" spans="1:8">
      <c r="A113" s="86" t="str">
        <v>SCOPNGBHD</v>
      </c>
      <c r="B113" s="239">
        <v>112</v>
      </c>
      <c r="C113" s="86" t="s">
        <v>395</v>
      </c>
      <c r="D113" s="241">
        <f>COUNTIF($C$1:$C113,C113)</f>
        <v>2</v>
      </c>
      <c r="E113" s="241" t="str">
        <f t="shared" si="13"/>
        <v>Isolation2</v>
      </c>
      <c r="F113" s="86" t="s">
        <v>398</v>
      </c>
      <c r="G113" s="242">
        <v>0.40490355329949229</v>
      </c>
      <c r="H113" s="245">
        <v>110.16922344100861</v>
      </c>
    </row>
    <row r="114" spans="1:8">
      <c r="A114" s="86" t="str">
        <v>SCOPNGBHH</v>
      </c>
      <c r="B114" s="239">
        <v>113</v>
      </c>
      <c r="C114" s="86" t="s">
        <v>395</v>
      </c>
      <c r="D114" s="241">
        <f>COUNTIF($C$1:$C114,C114)</f>
        <v>3</v>
      </c>
      <c r="E114" s="241" t="str">
        <f t="shared" si="13"/>
        <v>Isolation3</v>
      </c>
      <c r="F114" s="86" t="s">
        <v>400</v>
      </c>
      <c r="G114" s="242">
        <v>0.1796573604060914</v>
      </c>
      <c r="H114" s="245">
        <v>120.95630925141312</v>
      </c>
    </row>
    <row r="115" spans="1:8">
      <c r="A115" s="86" t="str">
        <v>SCOPNGBHC</v>
      </c>
      <c r="B115" s="239">
        <v>114</v>
      </c>
      <c r="C115" s="86" t="s">
        <v>395</v>
      </c>
      <c r="D115" s="241">
        <f>COUNTIF($C$1:$C115,C115)</f>
        <v>4</v>
      </c>
      <c r="E115" s="241" t="str">
        <f t="shared" si="13"/>
        <v>Isolation4</v>
      </c>
      <c r="F115" s="86" t="s">
        <v>402</v>
      </c>
      <c r="G115" s="242">
        <v>0.30134771573604063</v>
      </c>
      <c r="H115" s="245">
        <v>113.72851637894105</v>
      </c>
    </row>
    <row r="116" spans="1:8">
      <c r="A116" s="86" t="str">
        <v>SCOPNGBHA_x</v>
      </c>
      <c r="B116" s="239">
        <v>115</v>
      </c>
      <c r="C116" s="86" t="s">
        <v>395</v>
      </c>
      <c r="D116" s="241">
        <f>COUNTIF($C$1:$C116,C116)</f>
        <v>5</v>
      </c>
      <c r="E116" s="241" t="str">
        <f t="shared" si="13"/>
        <v>Isolation5</v>
      </c>
      <c r="F116" s="86" t="s">
        <v>404</v>
      </c>
      <c r="G116" s="242">
        <v>0.58796446700507599</v>
      </c>
      <c r="H116" s="245">
        <v>92.162785342621007</v>
      </c>
    </row>
    <row r="117" spans="1:8">
      <c r="A117" s="86" t="str">
        <v>SCOPNGBHD_x</v>
      </c>
      <c r="B117" s="239">
        <v>116</v>
      </c>
      <c r="C117" s="86" t="s">
        <v>395</v>
      </c>
      <c r="D117" s="241">
        <f>COUNTIF($C$1:$C117,C117)</f>
        <v>6</v>
      </c>
      <c r="E117" s="241" t="str">
        <f t="shared" si="13"/>
        <v>Isolation6</v>
      </c>
      <c r="F117" s="86" t="s">
        <v>406</v>
      </c>
      <c r="G117" s="242">
        <v>0.36580203045685278</v>
      </c>
      <c r="H117" s="245">
        <v>92.824880514476078</v>
      </c>
    </row>
    <row r="118" spans="1:8">
      <c r="A118" s="86" t="str">
        <v>SCOPNGBHH_x</v>
      </c>
      <c r="B118" s="239">
        <v>117</v>
      </c>
      <c r="C118" s="86" t="s">
        <v>395</v>
      </c>
      <c r="D118" s="241">
        <f>COUNTIF($C$1:$C118,C118)</f>
        <v>7</v>
      </c>
      <c r="E118" s="241" t="str">
        <f t="shared" si="13"/>
        <v>Isolation7</v>
      </c>
      <c r="F118" s="86" t="s">
        <v>408</v>
      </c>
      <c r="G118" s="242">
        <v>0.5996091370558374</v>
      </c>
      <c r="H118" s="245">
        <v>92.939018813925955</v>
      </c>
    </row>
    <row r="119" spans="1:8">
      <c r="A119" s="86" t="str">
        <v>SCOPNGBHC_x</v>
      </c>
      <c r="B119" s="239">
        <v>118</v>
      </c>
      <c r="C119" s="86" t="s">
        <v>395</v>
      </c>
      <c r="D119" s="241">
        <f>COUNTIF($C$1:$C119,C119)</f>
        <v>8</v>
      </c>
      <c r="E119" s="241" t="str">
        <f t="shared" si="13"/>
        <v>Isolation8</v>
      </c>
      <c r="F119" s="86" t="s">
        <v>410</v>
      </c>
      <c r="G119" s="242">
        <v>0.43884517766497455</v>
      </c>
      <c r="H119" s="245">
        <v>90.381078424989994</v>
      </c>
    </row>
    <row r="120" spans="1:8">
      <c r="A120" s="86" t="str">
        <v>ORGM5</v>
      </c>
      <c r="B120" s="239">
        <v>119</v>
      </c>
      <c r="C120" s="86" t="s">
        <v>412</v>
      </c>
      <c r="D120" s="241">
        <f>COUNTIF($C$1:$C120,C120)</f>
        <v>1</v>
      </c>
      <c r="E120" s="241" t="str">
        <f t="shared" si="13"/>
        <v>Community1</v>
      </c>
      <c r="F120" s="86" t="s">
        <v>413</v>
      </c>
      <c r="G120" s="242">
        <v>7.0492385786802045E-2</v>
      </c>
      <c r="H120" s="245">
        <v>108.16941514408032</v>
      </c>
    </row>
    <row r="121" spans="1:8">
      <c r="A121" s="86" t="str">
        <v>ORGM3</v>
      </c>
      <c r="B121" s="239">
        <v>120</v>
      </c>
      <c r="C121" s="86" t="s">
        <v>412</v>
      </c>
      <c r="D121" s="241">
        <f>COUNTIF($C$1:$C121,C121)</f>
        <v>2</v>
      </c>
      <c r="E121" s="241" t="str">
        <f t="shared" si="13"/>
        <v>Community2</v>
      </c>
      <c r="F121" s="86" t="s">
        <v>415</v>
      </c>
      <c r="G121" s="242">
        <v>3.6274111675126897E-2</v>
      </c>
      <c r="H121" s="245">
        <v>83.772529582806399</v>
      </c>
    </row>
    <row r="122" spans="1:8">
      <c r="A122" s="86" t="str">
        <v>ORGM11</v>
      </c>
      <c r="B122" s="239">
        <v>121</v>
      </c>
      <c r="C122" s="86" t="s">
        <v>412</v>
      </c>
      <c r="D122" s="241">
        <f>COUNTIF($C$1:$C122,C122)</f>
        <v>3</v>
      </c>
      <c r="E122" s="241" t="str">
        <f t="shared" si="13"/>
        <v>Community3</v>
      </c>
      <c r="F122" s="86" t="s">
        <v>417</v>
      </c>
      <c r="G122" s="242">
        <v>5.3492385786802023E-2</v>
      </c>
      <c r="H122" s="245">
        <v>84.471621223472255</v>
      </c>
    </row>
    <row r="123" spans="1:8">
      <c r="A123" s="86" t="str">
        <v>ORGM12</v>
      </c>
      <c r="B123" s="239">
        <v>122</v>
      </c>
      <c r="C123" s="86" t="s">
        <v>412</v>
      </c>
      <c r="D123" s="241">
        <f>COUNTIF($C$1:$C123,C123)</f>
        <v>4</v>
      </c>
      <c r="E123" s="241" t="str">
        <f t="shared" si="13"/>
        <v>Community4</v>
      </c>
      <c r="F123" s="86" t="s">
        <v>419</v>
      </c>
      <c r="G123" s="242">
        <v>0.11002791878172592</v>
      </c>
      <c r="H123" s="245">
        <v>103.44765381711734</v>
      </c>
    </row>
    <row r="124" spans="1:8">
      <c r="A124" s="86" t="str">
        <v>ORGM7</v>
      </c>
      <c r="B124" s="239">
        <v>123</v>
      </c>
      <c r="C124" s="86" t="s">
        <v>412</v>
      </c>
      <c r="D124" s="241">
        <f>COUNTIF($C$1:$C124,C124)</f>
        <v>5</v>
      </c>
      <c r="E124" s="241" t="str">
        <f t="shared" si="13"/>
        <v>Community5</v>
      </c>
      <c r="F124" s="86" t="s">
        <v>421</v>
      </c>
      <c r="G124" s="242">
        <v>0.10659390862944165</v>
      </c>
      <c r="H124" s="245">
        <v>98.606820027062071</v>
      </c>
    </row>
    <row r="125" spans="1:8">
      <c r="A125" s="86" t="str">
        <v>ORGM5_x</v>
      </c>
      <c r="B125" s="239">
        <v>124</v>
      </c>
      <c r="C125" s="86" t="s">
        <v>412</v>
      </c>
      <c r="D125" s="241">
        <f>COUNTIF($C$1:$C125,C125)</f>
        <v>6</v>
      </c>
      <c r="E125" s="241" t="str">
        <f t="shared" si="13"/>
        <v>Community6</v>
      </c>
      <c r="F125" s="86" t="s">
        <v>423</v>
      </c>
      <c r="G125" s="242">
        <v>0.92948984771573617</v>
      </c>
      <c r="H125" s="245">
        <v>99.429576554049149</v>
      </c>
    </row>
    <row r="126" spans="1:8">
      <c r="A126" s="86" t="str">
        <v>ORGM3_x</v>
      </c>
      <c r="B126" s="239">
        <v>125</v>
      </c>
      <c r="C126" s="86" t="s">
        <v>412</v>
      </c>
      <c r="D126" s="241">
        <f>COUNTIF($C$1:$C126,C126)</f>
        <v>7</v>
      </c>
      <c r="E126" s="241" t="str">
        <f t="shared" si="13"/>
        <v>Community7</v>
      </c>
      <c r="F126" s="86" t="s">
        <v>425</v>
      </c>
      <c r="G126" s="242">
        <v>0.96372588832487316</v>
      </c>
      <c r="H126" s="245">
        <v>100.73332918438854</v>
      </c>
    </row>
    <row r="127" spans="1:8">
      <c r="A127" s="86" t="str">
        <v>ORGM11_x</v>
      </c>
      <c r="B127" s="239">
        <v>126</v>
      </c>
      <c r="C127" s="86" t="s">
        <v>412</v>
      </c>
      <c r="D127" s="241">
        <f>COUNTIF($C$1:$C127,C127)</f>
        <v>8</v>
      </c>
      <c r="E127" s="241" t="str">
        <f t="shared" si="13"/>
        <v>Community8</v>
      </c>
      <c r="F127" s="86" t="s">
        <v>427</v>
      </c>
      <c r="G127" s="242">
        <v>0.94650253807106588</v>
      </c>
      <c r="H127" s="245">
        <v>101.080414217129</v>
      </c>
    </row>
    <row r="128" spans="1:8">
      <c r="A128" s="86" t="str">
        <v>ORGM12_x</v>
      </c>
      <c r="B128" s="239">
        <v>127</v>
      </c>
      <c r="C128" s="86" t="s">
        <v>412</v>
      </c>
      <c r="D128" s="241">
        <f>COUNTIF($C$1:$C128,C128)</f>
        <v>9</v>
      </c>
      <c r="E128" s="241" t="str">
        <f t="shared" si="13"/>
        <v>Community9</v>
      </c>
      <c r="F128" s="86" t="s">
        <v>429</v>
      </c>
      <c r="G128" s="242">
        <v>0.89000253807106611</v>
      </c>
      <c r="H128" s="245">
        <v>99.605862663989242</v>
      </c>
    </row>
    <row r="129" spans="1:8">
      <c r="A129" s="86" t="str">
        <v>ORGM7_x</v>
      </c>
      <c r="B129" s="239">
        <v>128</v>
      </c>
      <c r="C129" s="86" t="s">
        <v>412</v>
      </c>
      <c r="D129" s="241">
        <f>COUNTIF($C$1:$C129,C129)</f>
        <v>10</v>
      </c>
      <c r="E129" s="241" t="str">
        <f t="shared" si="13"/>
        <v>Community10</v>
      </c>
      <c r="F129" s="86" t="s">
        <v>431</v>
      </c>
      <c r="G129" s="242">
        <v>0.89339847715736032</v>
      </c>
      <c r="H129" s="245">
        <v>100.16804455668384</v>
      </c>
    </row>
    <row r="130" spans="1:8">
      <c r="A130" s="86" t="str">
        <v>NOISYN</v>
      </c>
      <c r="B130" s="239">
        <v>129</v>
      </c>
      <c r="C130" s="86" t="s">
        <v>433</v>
      </c>
      <c r="D130" s="241">
        <f>COUNTIF($C$1:$C130,C130)</f>
        <v>1</v>
      </c>
      <c r="E130" s="241" t="str">
        <f t="shared" si="13"/>
        <v>Accommodation &amp; Neighbourhood1</v>
      </c>
      <c r="F130" s="86" t="s">
        <v>434</v>
      </c>
      <c r="G130" s="242">
        <v>0.2593934010152284</v>
      </c>
      <c r="H130" s="245">
        <v>137.57132752343134</v>
      </c>
    </row>
    <row r="131" spans="1:8">
      <c r="A131" s="86" t="str">
        <v>NOHEATCH</v>
      </c>
      <c r="B131" s="239">
        <v>130</v>
      </c>
      <c r="C131" s="86" t="s">
        <v>433</v>
      </c>
      <c r="D131" s="241">
        <f>COUNTIF($C$1:$C131,C131)</f>
        <v>2</v>
      </c>
      <c r="E131" s="241" t="str">
        <f t="shared" ref="E131:E194" si="22">C131&amp;D131</f>
        <v>Accommodation &amp; Neighbourhood2</v>
      </c>
      <c r="F131" s="86" t="s">
        <v>436</v>
      </c>
      <c r="G131" s="242">
        <v>0.11448223350253807</v>
      </c>
      <c r="H131" s="245">
        <v>106.36642171646149</v>
      </c>
    </row>
    <row r="132" spans="1:8">
      <c r="A132" s="86" t="str">
        <v>GRIMYN</v>
      </c>
      <c r="B132" s="239">
        <v>131</v>
      </c>
      <c r="C132" s="86" t="s">
        <v>433</v>
      </c>
      <c r="D132" s="241">
        <f>COUNTIF($C$1:$C132,C132)</f>
        <v>3</v>
      </c>
      <c r="E132" s="241" t="str">
        <f t="shared" si="22"/>
        <v>Accommodation &amp; Neighbourhood3</v>
      </c>
      <c r="F132" s="86" t="s">
        <v>438</v>
      </c>
      <c r="G132" s="242">
        <v>0.1539720812182741</v>
      </c>
      <c r="H132" s="245">
        <v>134.43819032295892</v>
      </c>
    </row>
    <row r="133" spans="1:8">
      <c r="A133" s="86" t="str">
        <v>CRVAND</v>
      </c>
      <c r="B133" s="239">
        <v>132</v>
      </c>
      <c r="C133" s="86" t="s">
        <v>433</v>
      </c>
      <c r="D133" s="241">
        <f>COUNTIF($C$1:$C133,C133)</f>
        <v>4</v>
      </c>
      <c r="E133" s="241" t="str">
        <f t="shared" si="22"/>
        <v>Accommodation &amp; Neighbourhood4</v>
      </c>
      <c r="F133" s="86" t="s">
        <v>440</v>
      </c>
      <c r="G133" s="242">
        <v>8.98934010152284E-2</v>
      </c>
      <c r="H133" s="245">
        <v>141.11956717519337</v>
      </c>
    </row>
    <row r="134" spans="1:8">
      <c r="A134" s="86" t="str">
        <v>NOISYN_x</v>
      </c>
      <c r="B134" s="239">
        <v>133</v>
      </c>
      <c r="C134" s="86" t="s">
        <v>433</v>
      </c>
      <c r="D134" s="241">
        <f>COUNTIF($C$1:$C134,C134)</f>
        <v>5</v>
      </c>
      <c r="E134" s="241" t="str">
        <f t="shared" si="22"/>
        <v>Accommodation &amp; Neighbourhood5</v>
      </c>
      <c r="F134" s="86" t="s">
        <v>442</v>
      </c>
      <c r="G134" s="242">
        <v>0.74062436548223343</v>
      </c>
      <c r="H134" s="245">
        <v>91.26996471731465</v>
      </c>
    </row>
    <row r="135" spans="1:8">
      <c r="A135" s="86" t="str">
        <v>HEATCH</v>
      </c>
      <c r="B135" s="239">
        <v>134</v>
      </c>
      <c r="C135" s="86" t="s">
        <v>433</v>
      </c>
      <c r="D135" s="241">
        <f>COUNTIF($C$1:$C135,C135)</f>
        <v>6</v>
      </c>
      <c r="E135" s="241" t="str">
        <f t="shared" si="22"/>
        <v>Accommodation &amp; Neighbourhood6</v>
      </c>
      <c r="F135" s="86" t="s">
        <v>444</v>
      </c>
      <c r="G135" s="242">
        <v>0.88552538071066</v>
      </c>
      <c r="H135" s="245">
        <v>99.232947920390075</v>
      </c>
    </row>
    <row r="136" spans="1:8">
      <c r="A136" s="86" t="str">
        <v>GRIMYN_x</v>
      </c>
      <c r="B136" s="239">
        <v>135</v>
      </c>
      <c r="C136" s="86" t="s">
        <v>433</v>
      </c>
      <c r="D136" s="241">
        <f>COUNTIF($C$1:$C136,C136)</f>
        <v>7</v>
      </c>
      <c r="E136" s="241" t="str">
        <f t="shared" si="22"/>
        <v>Accommodation &amp; Neighbourhood7</v>
      </c>
      <c r="F136" s="86" t="s">
        <v>446</v>
      </c>
      <c r="G136" s="242">
        <v>0.84549999999999992</v>
      </c>
      <c r="H136" s="245">
        <v>95.485851029149643</v>
      </c>
    </row>
    <row r="137" spans="1:8">
      <c r="A137" s="86" t="str">
        <v>CRVAND_x</v>
      </c>
      <c r="B137" s="239">
        <v>136</v>
      </c>
      <c r="C137" s="86" t="s">
        <v>433</v>
      </c>
      <c r="D137" s="241">
        <f>COUNTIF($C$1:$C137,C137)</f>
        <v>8</v>
      </c>
      <c r="E137" s="241" t="str">
        <f t="shared" si="22"/>
        <v>Accommodation &amp; Neighbourhood8</v>
      </c>
      <c r="F137" s="86" t="s">
        <v>448</v>
      </c>
      <c r="G137" s="242">
        <v>0.91008629441624367</v>
      </c>
      <c r="H137" s="245">
        <v>97.190220956031041</v>
      </c>
    </row>
    <row r="138" spans="1:8">
      <c r="A138" s="86" t="str">
        <v>SCLFSATO_lo</v>
      </c>
      <c r="B138" s="239">
        <v>137</v>
      </c>
      <c r="C138" s="86" t="s">
        <v>450</v>
      </c>
      <c r="D138" s="241">
        <f>COUNTIF($C$1:$C138,C138)</f>
        <v>1</v>
      </c>
      <c r="E138" s="241" t="str">
        <f t="shared" si="22"/>
        <v>Contentment1</v>
      </c>
      <c r="F138" s="86" t="s">
        <v>451</v>
      </c>
      <c r="G138" s="242">
        <v>7.0479695431472061E-2</v>
      </c>
      <c r="H138" s="245">
        <v>107.96405144815739</v>
      </c>
    </row>
    <row r="139" spans="1:8">
      <c r="A139" s="86" t="str">
        <v>SCLFSAT1_lo</v>
      </c>
      <c r="B139" s="239">
        <v>138</v>
      </c>
      <c r="C139" s="86" t="s">
        <v>450</v>
      </c>
      <c r="D139" s="241">
        <f>COUNTIF($C$1:$C139,C139)</f>
        <v>2</v>
      </c>
      <c r="E139" s="241" t="str">
        <f t="shared" si="22"/>
        <v>Contentment2</v>
      </c>
      <c r="F139" s="86" t="s">
        <v>453</v>
      </c>
      <c r="G139" s="242">
        <v>0.1062208121827411</v>
      </c>
      <c r="H139" s="245">
        <v>99.721470697491625</v>
      </c>
    </row>
    <row r="140" spans="1:8">
      <c r="A140" s="86" t="str">
        <v>SCLFSAT2_lo</v>
      </c>
      <c r="B140" s="239">
        <v>139</v>
      </c>
      <c r="C140" s="86" t="s">
        <v>450</v>
      </c>
      <c r="D140" s="241">
        <f>COUNTIF($C$1:$C140,C140)</f>
        <v>3</v>
      </c>
      <c r="E140" s="241" t="str">
        <f t="shared" si="22"/>
        <v>Contentment3</v>
      </c>
      <c r="F140" s="86" t="s">
        <v>455</v>
      </c>
      <c r="G140" s="242">
        <v>0.10631218274111678</v>
      </c>
      <c r="H140" s="245">
        <v>108.46960447645549</v>
      </c>
    </row>
    <row r="141" spans="1:8">
      <c r="A141" s="86" t="str">
        <v>JBSAT_lo</v>
      </c>
      <c r="B141" s="239">
        <v>140</v>
      </c>
      <c r="C141" s="86" t="s">
        <v>450</v>
      </c>
      <c r="D141" s="241">
        <f>COUNTIF($C$1:$C141,C141)</f>
        <v>4</v>
      </c>
      <c r="E141" s="241" t="str">
        <f t="shared" si="22"/>
        <v>Contentment4</v>
      </c>
      <c r="F141" s="86" t="s">
        <v>457</v>
      </c>
      <c r="G141" s="242">
        <v>4.6005076142131972E-2</v>
      </c>
      <c r="H141" s="245">
        <v>107.22744450198689</v>
      </c>
    </row>
    <row r="142" spans="1:8">
      <c r="A142" s="86" t="str">
        <v>SCLFSAT7_lo</v>
      </c>
      <c r="B142" s="239">
        <v>141</v>
      </c>
      <c r="C142" s="86" t="s">
        <v>450</v>
      </c>
      <c r="D142" s="241">
        <f>COUNTIF($C$1:$C142,C142)</f>
        <v>5</v>
      </c>
      <c r="E142" s="241" t="str">
        <f t="shared" si="22"/>
        <v>Contentment5</v>
      </c>
      <c r="F142" s="86" t="s">
        <v>459</v>
      </c>
      <c r="G142" s="242">
        <v>9.3583756345177682E-2</v>
      </c>
      <c r="H142" s="245">
        <v>109.91420118633842</v>
      </c>
    </row>
    <row r="143" spans="1:8">
      <c r="A143" s="86" t="str">
        <v>SCLFSATO_med</v>
      </c>
      <c r="B143" s="239">
        <v>142</v>
      </c>
      <c r="C143" s="86" t="s">
        <v>450</v>
      </c>
      <c r="D143" s="241">
        <f>COUNTIF($C$1:$C143,C143)</f>
        <v>6</v>
      </c>
      <c r="E143" s="241" t="str">
        <f t="shared" si="22"/>
        <v>Contentment6</v>
      </c>
      <c r="F143" s="86" t="s">
        <v>461</v>
      </c>
      <c r="G143" s="242">
        <v>0.4097817258883249</v>
      </c>
      <c r="H143" s="245">
        <v>105.91688902226024</v>
      </c>
    </row>
    <row r="144" spans="1:8">
      <c r="A144" s="86" t="str">
        <v>SCLFSAT1_med</v>
      </c>
      <c r="B144" s="239">
        <v>143</v>
      </c>
      <c r="C144" s="86" t="s">
        <v>450</v>
      </c>
      <c r="D144" s="241">
        <f>COUNTIF($C$1:$C144,C144)</f>
        <v>7</v>
      </c>
      <c r="E144" s="241" t="str">
        <f t="shared" si="22"/>
        <v>Contentment7</v>
      </c>
      <c r="F144" s="86" t="s">
        <v>463</v>
      </c>
      <c r="G144" s="242">
        <v>0.41728934010152291</v>
      </c>
      <c r="H144" s="245">
        <v>103.27699630008399</v>
      </c>
    </row>
    <row r="145" spans="1:8">
      <c r="A145" s="86" t="str">
        <v>SCLFSAT2_med</v>
      </c>
      <c r="B145" s="239">
        <v>144</v>
      </c>
      <c r="C145" s="86" t="s">
        <v>450</v>
      </c>
      <c r="D145" s="241">
        <f>COUNTIF($C$1:$C145,C145)</f>
        <v>8</v>
      </c>
      <c r="E145" s="241" t="str">
        <f t="shared" si="22"/>
        <v>Contentment8</v>
      </c>
      <c r="F145" s="86" t="s">
        <v>465</v>
      </c>
      <c r="G145" s="242">
        <v>0.47975126903553295</v>
      </c>
      <c r="H145" s="245">
        <v>107.44594847213926</v>
      </c>
    </row>
    <row r="146" spans="1:8">
      <c r="A146" s="86" t="str">
        <v>JBSAT_med</v>
      </c>
      <c r="B146" s="239">
        <v>145</v>
      </c>
      <c r="C146" s="86" t="s">
        <v>450</v>
      </c>
      <c r="D146" s="241">
        <f>COUNTIF($C$1:$C146,C146)</f>
        <v>9</v>
      </c>
      <c r="E146" s="241" t="str">
        <f t="shared" si="22"/>
        <v>Contentment9</v>
      </c>
      <c r="F146" s="86" t="s">
        <v>467</v>
      </c>
      <c r="G146" s="242">
        <v>0.38985025380710653</v>
      </c>
      <c r="H146" s="245">
        <v>103.49339030520423</v>
      </c>
    </row>
    <row r="147" spans="1:8">
      <c r="A147" s="86" t="str">
        <v>SCLFSAT7_med</v>
      </c>
      <c r="B147" s="239">
        <v>146</v>
      </c>
      <c r="C147" s="86" t="s">
        <v>450</v>
      </c>
      <c r="D147" s="241">
        <f>COUNTIF($C$1:$C147,C147)</f>
        <v>10</v>
      </c>
      <c r="E147" s="241" t="str">
        <f t="shared" si="22"/>
        <v>Contentment10</v>
      </c>
      <c r="F147" s="86" t="s">
        <v>469</v>
      </c>
      <c r="G147" s="242">
        <v>0.50133248730964464</v>
      </c>
      <c r="H147" s="245">
        <v>107.79711761476354</v>
      </c>
    </row>
    <row r="148" spans="1:8">
      <c r="A148" s="86" t="str">
        <v>SCLFSATO_hi</v>
      </c>
      <c r="B148" s="239">
        <v>147</v>
      </c>
      <c r="C148" s="86" t="s">
        <v>450</v>
      </c>
      <c r="D148" s="241">
        <f>COUNTIF($C$1:$C148,C148)</f>
        <v>11</v>
      </c>
      <c r="E148" s="241" t="str">
        <f t="shared" si="22"/>
        <v>Contentment11</v>
      </c>
      <c r="F148" s="86" t="s">
        <v>471</v>
      </c>
      <c r="G148" s="242">
        <v>0.52027411167512694</v>
      </c>
      <c r="H148" s="245">
        <v>94.893702636030781</v>
      </c>
    </row>
    <row r="149" spans="1:8">
      <c r="A149" s="86" t="str">
        <v>SCLFSAT1_hi</v>
      </c>
      <c r="B149" s="239">
        <v>148</v>
      </c>
      <c r="C149" s="86" t="s">
        <v>450</v>
      </c>
      <c r="D149" s="241">
        <f>COUNTIF($C$1:$C149,C149)</f>
        <v>12</v>
      </c>
      <c r="E149" s="241" t="str">
        <f t="shared" si="22"/>
        <v>Contentment12</v>
      </c>
      <c r="F149" s="86" t="s">
        <v>473</v>
      </c>
      <c r="G149" s="242">
        <v>0.47648477157360408</v>
      </c>
      <c r="H149" s="245">
        <v>97.350557438141806</v>
      </c>
    </row>
    <row r="150" spans="1:8">
      <c r="A150" s="86" t="str">
        <v>SCLFSAT2_hi</v>
      </c>
      <c r="B150" s="239">
        <v>149</v>
      </c>
      <c r="C150" s="86" t="s">
        <v>450</v>
      </c>
      <c r="D150" s="241">
        <f>COUNTIF($C$1:$C150,C150)</f>
        <v>13</v>
      </c>
      <c r="E150" s="241" t="str">
        <f t="shared" si="22"/>
        <v>Contentment13</v>
      </c>
      <c r="F150" s="86" t="s">
        <v>475</v>
      </c>
      <c r="G150" s="242">
        <v>0.41414467005076128</v>
      </c>
      <c r="H150" s="245">
        <v>90.925909753057283</v>
      </c>
    </row>
    <row r="151" spans="1:8">
      <c r="A151" s="86" t="str">
        <v>JBSAT_hi</v>
      </c>
      <c r="B151" s="239">
        <v>150</v>
      </c>
      <c r="C151" s="86" t="s">
        <v>450</v>
      </c>
      <c r="D151" s="241">
        <f>COUNTIF($C$1:$C151,C151)</f>
        <v>14</v>
      </c>
      <c r="E151" s="241" t="str">
        <f t="shared" si="22"/>
        <v>Contentment14</v>
      </c>
      <c r="F151" s="86" t="s">
        <v>477</v>
      </c>
      <c r="G151" s="242">
        <v>0.56457614213197971</v>
      </c>
      <c r="H151" s="245">
        <v>97.281966657181755</v>
      </c>
    </row>
    <row r="152" spans="1:8">
      <c r="A152" s="86" t="str">
        <v>SCLFSAT7_hi</v>
      </c>
      <c r="B152" s="239">
        <v>151</v>
      </c>
      <c r="C152" s="86" t="s">
        <v>450</v>
      </c>
      <c r="D152" s="241">
        <f>COUNTIF($C$1:$C152,C152)</f>
        <v>15</v>
      </c>
      <c r="E152" s="241" t="str">
        <f t="shared" si="22"/>
        <v>Contentment15</v>
      </c>
      <c r="F152" s="86" t="s">
        <v>479</v>
      </c>
      <c r="G152" s="242">
        <v>0.4047868020304568</v>
      </c>
      <c r="H152" s="245">
        <v>90.00706300986667</v>
      </c>
    </row>
    <row r="153" spans="1:8">
      <c r="A153" s="86" t="str">
        <v>age0004</v>
      </c>
      <c r="B153" s="239">
        <v>152</v>
      </c>
      <c r="C153" s="86" t="s">
        <v>52</v>
      </c>
      <c r="D153" s="241">
        <f>COUNTIF($C$1:$C153,C153)</f>
        <v>1</v>
      </c>
      <c r="E153" s="241" t="str">
        <f t="shared" si="22"/>
        <v>Age1</v>
      </c>
      <c r="F153" s="86" t="s">
        <v>481</v>
      </c>
      <c r="G153" s="242">
        <v>5.7104060913705589E-2</v>
      </c>
      <c r="H153" s="245">
        <v>108.89277259935038</v>
      </c>
    </row>
    <row r="154" spans="1:8">
      <c r="A154" s="86" t="str">
        <v>age0517</v>
      </c>
      <c r="B154" s="239">
        <v>153</v>
      </c>
      <c r="C154" s="86" t="s">
        <v>52</v>
      </c>
      <c r="D154" s="241">
        <f>COUNTIF($C$1:$C154,C154)</f>
        <v>2</v>
      </c>
      <c r="E154" s="241" t="str">
        <f t="shared" si="22"/>
        <v>Age2</v>
      </c>
      <c r="F154" s="86" t="s">
        <v>482</v>
      </c>
      <c r="G154" s="242">
        <v>0.13842385786802028</v>
      </c>
      <c r="H154" s="245">
        <v>89.961392365300796</v>
      </c>
    </row>
    <row r="155" spans="1:8">
      <c r="A155" s="86" t="str">
        <v>age1824</v>
      </c>
      <c r="B155" s="239">
        <v>154</v>
      </c>
      <c r="C155" s="86" t="s">
        <v>52</v>
      </c>
      <c r="D155" s="241">
        <f>COUNTIF($C$1:$C155,C155)</f>
        <v>3</v>
      </c>
      <c r="E155" s="241" t="str">
        <f t="shared" si="22"/>
        <v>Age3</v>
      </c>
      <c r="F155" s="86" t="s">
        <v>483</v>
      </c>
      <c r="G155" s="242">
        <v>0.12069035532994922</v>
      </c>
      <c r="H155" s="245">
        <v>165.62665775228515</v>
      </c>
    </row>
    <row r="156" spans="1:8">
      <c r="A156" s="86" t="str">
        <v>age2534</v>
      </c>
      <c r="B156" s="239">
        <v>155</v>
      </c>
      <c r="C156" s="86" t="s">
        <v>52</v>
      </c>
      <c r="D156" s="241">
        <f>COUNTIF($C$1:$C156,C156)</f>
        <v>4</v>
      </c>
      <c r="E156" s="241" t="str">
        <f t="shared" si="22"/>
        <v>Age4</v>
      </c>
      <c r="F156" s="86" t="s">
        <v>484</v>
      </c>
      <c r="G156" s="242">
        <v>0.17684771573604063</v>
      </c>
      <c r="H156" s="245">
        <v>148.65039047240342</v>
      </c>
    </row>
    <row r="157" spans="1:8">
      <c r="A157" s="86" t="str">
        <v>age3549</v>
      </c>
      <c r="B157" s="239">
        <v>156</v>
      </c>
      <c r="C157" s="86" t="s">
        <v>52</v>
      </c>
      <c r="D157" s="241">
        <f>COUNTIF($C$1:$C157,C157)</f>
        <v>5</v>
      </c>
      <c r="E157" s="241" t="str">
        <f t="shared" si="22"/>
        <v>Age5</v>
      </c>
      <c r="F157" s="86" t="s">
        <v>485</v>
      </c>
      <c r="G157" s="242">
        <v>0.19897208121827406</v>
      </c>
      <c r="H157" s="245">
        <v>107.9954831448707</v>
      </c>
    </row>
    <row r="158" spans="1:8">
      <c r="A158" s="86" t="str">
        <v>age5064</v>
      </c>
      <c r="B158" s="239">
        <v>157</v>
      </c>
      <c r="C158" s="86" t="s">
        <v>52</v>
      </c>
      <c r="D158" s="241">
        <f>COUNTIF($C$1:$C158,C158)</f>
        <v>6</v>
      </c>
      <c r="E158" s="241" t="str">
        <f t="shared" si="22"/>
        <v>Age6</v>
      </c>
      <c r="F158" s="86" t="s">
        <v>486</v>
      </c>
      <c r="G158" s="242">
        <v>0.16635025380710658</v>
      </c>
      <c r="H158" s="245">
        <v>79.583248124208893</v>
      </c>
    </row>
    <row r="159" spans="1:8">
      <c r="A159" s="86" t="str">
        <v>age6574</v>
      </c>
      <c r="B159" s="239">
        <v>158</v>
      </c>
      <c r="C159" s="86" t="s">
        <v>52</v>
      </c>
      <c r="D159" s="241">
        <f>COUNTIF($C$1:$C159,C159)</f>
        <v>7</v>
      </c>
      <c r="E159" s="241" t="str">
        <f t="shared" si="22"/>
        <v>Age7</v>
      </c>
      <c r="F159" s="86" t="s">
        <v>487</v>
      </c>
      <c r="G159" s="242">
        <v>7.6403553299492388E-2</v>
      </c>
      <c r="H159" s="245">
        <v>67.537642087337872</v>
      </c>
    </row>
    <row r="160" spans="1:8">
      <c r="A160" s="86" t="str">
        <v>age75p</v>
      </c>
      <c r="B160" s="239">
        <v>159</v>
      </c>
      <c r="C160" s="86" t="s">
        <v>52</v>
      </c>
      <c r="D160" s="241">
        <f>COUNTIF($C$1:$C160,C160)</f>
        <v>8</v>
      </c>
      <c r="E160" s="241" t="str">
        <f t="shared" si="22"/>
        <v>Age8</v>
      </c>
      <c r="F160" s="86" t="s">
        <v>488</v>
      </c>
      <c r="G160" s="242">
        <v>6.515736040609138E-2</v>
      </c>
      <c r="H160" s="245">
        <v>68.203939362557364</v>
      </c>
    </row>
    <row r="161" spans="1:8">
      <c r="A161" s="86" t="str">
        <v>rcd_gor_dv_101</v>
      </c>
      <c r="B161" s="239">
        <v>160</v>
      </c>
      <c r="C161" s="86" t="s">
        <v>491</v>
      </c>
      <c r="D161" s="241">
        <f>COUNTIF($C$1:$C161,C161)</f>
        <v>1</v>
      </c>
      <c r="E161" s="241" t="str">
        <f t="shared" si="22"/>
        <v>Geography1</v>
      </c>
      <c r="F161" s="86" t="s">
        <v>492</v>
      </c>
      <c r="G161" s="242">
        <v>0.84586548223350233</v>
      </c>
      <c r="H161" s="245">
        <v>100.9468396893777</v>
      </c>
    </row>
    <row r="162" spans="1:8">
      <c r="A162" s="86" t="str">
        <v>rcd_gor_dv_102</v>
      </c>
      <c r="B162" s="239">
        <v>161</v>
      </c>
      <c r="C162" s="86" t="s">
        <v>491</v>
      </c>
      <c r="D162" s="241">
        <f>COUNTIF($C$1:$C162,C162)</f>
        <v>2</v>
      </c>
      <c r="E162" s="241" t="str">
        <f t="shared" si="22"/>
        <v>Geography2</v>
      </c>
      <c r="F162" s="86" t="s">
        <v>494</v>
      </c>
      <c r="G162" s="242">
        <v>4.565989847715736E-2</v>
      </c>
      <c r="H162" s="245">
        <v>91.919876189367287</v>
      </c>
    </row>
    <row r="163" spans="1:8">
      <c r="A163" s="86" t="str">
        <v>rcd_gor_dv_103</v>
      </c>
      <c r="B163" s="239">
        <v>162</v>
      </c>
      <c r="C163" s="86" t="s">
        <v>491</v>
      </c>
      <c r="D163" s="241">
        <f>COUNTIF($C$1:$C163,C163)</f>
        <v>3</v>
      </c>
      <c r="E163" s="241" t="str">
        <f t="shared" si="22"/>
        <v>Geography3</v>
      </c>
      <c r="F163" s="86" t="s">
        <v>496</v>
      </c>
      <c r="G163" s="242">
        <v>8.6177664974619303E-2</v>
      </c>
      <c r="H163" s="245">
        <v>102.14749139753769</v>
      </c>
    </row>
    <row r="164" spans="1:8">
      <c r="A164" s="86" t="str">
        <v>rcd_gor_dv_104</v>
      </c>
      <c r="B164" s="239">
        <v>163</v>
      </c>
      <c r="C164" s="86" t="s">
        <v>491</v>
      </c>
      <c r="D164" s="241">
        <f>COUNTIF($C$1:$C164,C164)</f>
        <v>4</v>
      </c>
      <c r="E164" s="241" t="str">
        <f t="shared" si="22"/>
        <v>Geography4</v>
      </c>
      <c r="F164" s="86" t="s">
        <v>498</v>
      </c>
      <c r="G164" s="242">
        <v>2.2263959390862946E-2</v>
      </c>
      <c r="H164" s="245">
        <v>78.839569012148942</v>
      </c>
    </row>
    <row r="165" spans="1:8">
      <c r="A165" s="86" t="str">
        <v>rcd_RACEL_DV_101</v>
      </c>
      <c r="B165" s="239">
        <v>164</v>
      </c>
      <c r="C165" s="86" t="s">
        <v>500</v>
      </c>
      <c r="D165" s="241">
        <f>COUNTIF($C$1:$C165,C165)</f>
        <v>1</v>
      </c>
      <c r="E165" s="241" t="str">
        <f t="shared" si="22"/>
        <v>Ethnicity1</v>
      </c>
      <c r="F165" s="86" t="s">
        <v>501</v>
      </c>
      <c r="G165" s="242">
        <v>0.89731725888324865</v>
      </c>
      <c r="H165" s="245">
        <v>95.643085437120973</v>
      </c>
    </row>
    <row r="166" spans="1:8">
      <c r="A166" s="86" t="str">
        <v>rcd_RACEL_DV_102</v>
      </c>
      <c r="B166" s="239">
        <v>165</v>
      </c>
      <c r="C166" s="86" t="s">
        <v>500</v>
      </c>
      <c r="D166" s="241">
        <f>COUNTIF($C$1:$C166,C166)</f>
        <v>2</v>
      </c>
      <c r="E166" s="241" t="str">
        <f t="shared" si="22"/>
        <v>Ethnicity2</v>
      </c>
      <c r="F166" s="86" t="s">
        <v>503</v>
      </c>
      <c r="G166" s="242">
        <v>1.6045685279187816E-2</v>
      </c>
      <c r="H166" s="245">
        <v>136.01672625711674</v>
      </c>
    </row>
    <row r="167" spans="1:8">
      <c r="A167" s="86" t="str">
        <v>rcd_RACEL_DV_103</v>
      </c>
      <c r="B167" s="239">
        <v>166</v>
      </c>
      <c r="C167" s="86" t="s">
        <v>500</v>
      </c>
      <c r="D167" s="241">
        <f>COUNTIF($C$1:$C167,C167)</f>
        <v>3</v>
      </c>
      <c r="E167" s="241" t="str">
        <f t="shared" si="22"/>
        <v>Ethnicity3</v>
      </c>
      <c r="F167" s="86" t="s">
        <v>505</v>
      </c>
      <c r="G167" s="242">
        <v>5.6048223350253792E-2</v>
      </c>
      <c r="H167" s="245">
        <v>174.2454829158593</v>
      </c>
    </row>
    <row r="168" spans="1:8">
      <c r="A168" s="86" t="str">
        <v>rcd_RACEL_DV_104</v>
      </c>
      <c r="B168" s="239">
        <v>167</v>
      </c>
      <c r="C168" s="86" t="s">
        <v>500</v>
      </c>
      <c r="D168" s="241">
        <f>COUNTIF($C$1:$C168,C168)</f>
        <v>4</v>
      </c>
      <c r="E168" s="241" t="str">
        <f t="shared" si="22"/>
        <v>Ethnicity4</v>
      </c>
      <c r="F168" s="86" t="s">
        <v>507</v>
      </c>
      <c r="G168" s="242">
        <v>2.3177664974619289E-2</v>
      </c>
      <c r="H168" s="245">
        <v>181.39703652098129</v>
      </c>
    </row>
    <row r="169" spans="1:8">
      <c r="A169" s="86" t="str">
        <v>rcd_RACEL_DV_105</v>
      </c>
      <c r="B169" s="239">
        <v>168</v>
      </c>
      <c r="C169" s="86" t="s">
        <v>500</v>
      </c>
      <c r="D169" s="241">
        <f>COUNTIF($C$1:$C169,C169)</f>
        <v>5</v>
      </c>
      <c r="E169" s="241" t="str">
        <f t="shared" si="22"/>
        <v>Ethnicity5</v>
      </c>
      <c r="F169" s="86" t="s">
        <v>509</v>
      </c>
      <c r="G169" s="242">
        <v>7.0025380710659908E-3</v>
      </c>
      <c r="H169" s="245">
        <v>145.22510969431806</v>
      </c>
    </row>
    <row r="170" spans="1:8">
      <c r="A170" s="86" t="str">
        <v>rcd_plbornc_101</v>
      </c>
      <c r="B170" s="239">
        <v>169</v>
      </c>
      <c r="C170" s="86" t="s">
        <v>511</v>
      </c>
      <c r="D170" s="241">
        <f>COUNTIF($C$1:$C170,C170)</f>
        <v>1</v>
      </c>
      <c r="E170" s="241" t="str">
        <f t="shared" si="22"/>
        <v>Country of Birth1</v>
      </c>
      <c r="F170" s="86" t="s">
        <v>512</v>
      </c>
      <c r="G170" s="242">
        <v>0.88236040609137067</v>
      </c>
      <c r="H170" s="245">
        <v>96.106266545340986</v>
      </c>
    </row>
    <row r="171" spans="1:8">
      <c r="A171" s="86" t="str">
        <v>rcd_plbornc_102</v>
      </c>
      <c r="B171" s="239">
        <v>170</v>
      </c>
      <c r="C171" s="86" t="s">
        <v>511</v>
      </c>
      <c r="D171" s="241">
        <f>COUNTIF($C$1:$C171,C171)</f>
        <v>2</v>
      </c>
      <c r="E171" s="241" t="str">
        <f t="shared" si="22"/>
        <v>Country of Birth2</v>
      </c>
      <c r="F171" s="86" t="s">
        <v>514</v>
      </c>
      <c r="G171" s="242">
        <v>2.2327411167512693E-2</v>
      </c>
      <c r="H171" s="245">
        <v>138.35017617869278</v>
      </c>
    </row>
    <row r="172" spans="1:8">
      <c r="A172" s="86" t="str">
        <v>rcd_plbornc_103</v>
      </c>
      <c r="B172" s="239">
        <v>171</v>
      </c>
      <c r="C172" s="86" t="s">
        <v>511</v>
      </c>
      <c r="D172" s="241">
        <f>COUNTIF($C$1:$C172,C172)</f>
        <v>3</v>
      </c>
      <c r="E172" s="241" t="str">
        <f t="shared" si="22"/>
        <v>Country of Birth3</v>
      </c>
      <c r="F172" s="86" t="s">
        <v>516</v>
      </c>
      <c r="G172" s="242">
        <v>2.6142131979695437E-3</v>
      </c>
      <c r="H172" s="245">
        <v>118.25865985013053</v>
      </c>
    </row>
    <row r="173" spans="1:8">
      <c r="A173" s="86" t="str">
        <v>rcd_plbornc_104</v>
      </c>
      <c r="B173" s="239">
        <v>172</v>
      </c>
      <c r="C173" s="86" t="s">
        <v>511</v>
      </c>
      <c r="D173" s="241">
        <f>COUNTIF($C$1:$C173,C173)</f>
        <v>4</v>
      </c>
      <c r="E173" s="241" t="str">
        <f t="shared" si="22"/>
        <v>Country of Birth4</v>
      </c>
      <c r="F173" s="86" t="s">
        <v>518</v>
      </c>
      <c r="G173" s="242">
        <v>4.3578680203045696E-3</v>
      </c>
      <c r="H173" s="245">
        <v>102.75210918619797</v>
      </c>
    </row>
    <row r="174" spans="1:8">
      <c r="A174" s="86" t="str">
        <v>rcd_plbornc_105</v>
      </c>
      <c r="B174" s="239">
        <v>173</v>
      </c>
      <c r="C174" s="86" t="s">
        <v>511</v>
      </c>
      <c r="D174" s="241">
        <f>COUNTIF($C$1:$C174,C174)</f>
        <v>5</v>
      </c>
      <c r="E174" s="241" t="str">
        <f t="shared" si="22"/>
        <v>Country of Birth5</v>
      </c>
      <c r="F174" s="86" t="s">
        <v>520</v>
      </c>
      <c r="G174" s="242">
        <v>3.0027918781725883E-2</v>
      </c>
      <c r="H174" s="245">
        <v>165.46431385354589</v>
      </c>
    </row>
    <row r="175" spans="1:8">
      <c r="A175" s="86" t="str">
        <v>rcd_plbornc_106</v>
      </c>
      <c r="B175" s="239">
        <v>174</v>
      </c>
      <c r="C175" s="86" t="s">
        <v>511</v>
      </c>
      <c r="D175" s="241">
        <f>COUNTIF($C$1:$C175,C175)</f>
        <v>6</v>
      </c>
      <c r="E175" s="241" t="str">
        <f t="shared" si="22"/>
        <v>Country of Birth6</v>
      </c>
      <c r="F175" s="86" t="s">
        <v>522</v>
      </c>
      <c r="G175" s="242">
        <v>1.0629441624365479E-2</v>
      </c>
      <c r="H175" s="245">
        <v>129.72101058796562</v>
      </c>
    </row>
    <row r="176" spans="1:8">
      <c r="A176" s="86" t="str">
        <v>rcd_plbornc_107</v>
      </c>
      <c r="B176" s="239">
        <v>175</v>
      </c>
      <c r="C176" s="86" t="s">
        <v>511</v>
      </c>
      <c r="D176" s="241">
        <f>COUNTIF($C$1:$C176,C176)</f>
        <v>7</v>
      </c>
      <c r="E176" s="241" t="str">
        <f t="shared" si="22"/>
        <v>Country of Birth7</v>
      </c>
      <c r="F176" s="86" t="s">
        <v>49</v>
      </c>
      <c r="G176" s="242">
        <v>4.7591370558375631E-2</v>
      </c>
      <c r="H176" s="245">
        <v>144.01628038922379</v>
      </c>
    </row>
    <row r="177" spans="1:8">
      <c r="A177" s="86" t="str">
        <v>rcd_religion_101</v>
      </c>
      <c r="B177" s="239">
        <v>176</v>
      </c>
      <c r="C177" s="86" t="s">
        <v>525</v>
      </c>
      <c r="D177" s="241">
        <f>COUNTIF($C$1:$C177,C177)</f>
        <v>1</v>
      </c>
      <c r="E177" s="241" t="str">
        <f t="shared" si="22"/>
        <v>Religion1</v>
      </c>
      <c r="F177" s="86" t="s">
        <v>526</v>
      </c>
      <c r="G177" s="242">
        <v>0.38261167512690353</v>
      </c>
      <c r="H177" s="245">
        <v>87.708675307895078</v>
      </c>
    </row>
    <row r="178" spans="1:8">
      <c r="A178" s="86" t="str">
        <v>rcd_religion_102</v>
      </c>
      <c r="B178" s="239">
        <v>177</v>
      </c>
      <c r="C178" s="86" t="s">
        <v>525</v>
      </c>
      <c r="D178" s="241">
        <f>COUNTIF($C$1:$C178,C178)</f>
        <v>2</v>
      </c>
      <c r="E178" s="241" t="str">
        <f t="shared" si="22"/>
        <v>Religion2</v>
      </c>
      <c r="F178" s="86" t="s">
        <v>528</v>
      </c>
      <c r="G178" s="242">
        <v>4.6675126903553297E-3</v>
      </c>
      <c r="H178" s="245">
        <v>117.55950978960135</v>
      </c>
    </row>
    <row r="179" spans="1:8">
      <c r="A179" s="86" t="str">
        <v>rcd_religion_103</v>
      </c>
      <c r="B179" s="239">
        <v>178</v>
      </c>
      <c r="C179" s="86" t="s">
        <v>525</v>
      </c>
      <c r="D179" s="241">
        <f>COUNTIF($C$1:$C179,C179)</f>
        <v>3</v>
      </c>
      <c r="E179" s="241" t="str">
        <f t="shared" si="22"/>
        <v>Religion3</v>
      </c>
      <c r="F179" s="86" t="s">
        <v>530</v>
      </c>
      <c r="G179" s="242">
        <v>3.9999999999999992E-3</v>
      </c>
      <c r="H179" s="245">
        <v>118.42437656664879</v>
      </c>
    </row>
    <row r="180" spans="1:8">
      <c r="A180" s="86" t="str">
        <v>rcd_religion_104</v>
      </c>
      <c r="B180" s="239">
        <v>179</v>
      </c>
      <c r="C180" s="86" t="s">
        <v>525</v>
      </c>
      <c r="D180" s="241">
        <f>COUNTIF($C$1:$C180,C180)</f>
        <v>4</v>
      </c>
      <c r="E180" s="241" t="str">
        <f t="shared" si="22"/>
        <v>Religion4</v>
      </c>
      <c r="F180" s="86" t="s">
        <v>532</v>
      </c>
      <c r="G180" s="242">
        <v>3.2258883248730962E-2</v>
      </c>
      <c r="H180" s="245">
        <v>195.69488271534891</v>
      </c>
    </row>
    <row r="181" spans="1:8">
      <c r="A181" s="86" t="str">
        <v>rcd_religion_105</v>
      </c>
      <c r="B181" s="239">
        <v>180</v>
      </c>
      <c r="C181" s="86" t="s">
        <v>525</v>
      </c>
      <c r="D181" s="241">
        <f>COUNTIF($C$1:$C181,C181)</f>
        <v>5</v>
      </c>
      <c r="E181" s="241" t="str">
        <f t="shared" si="22"/>
        <v>Religion5</v>
      </c>
      <c r="F181" s="86" t="s">
        <v>534</v>
      </c>
      <c r="G181" s="242">
        <v>1.202284263959391E-2</v>
      </c>
      <c r="H181" s="245">
        <v>129.22258014338763</v>
      </c>
    </row>
    <row r="182" spans="1:8">
      <c r="A182" s="86" t="str">
        <v>rcd_religion_106</v>
      </c>
      <c r="B182" s="239">
        <v>181</v>
      </c>
      <c r="C182" s="86" t="s">
        <v>525</v>
      </c>
      <c r="D182" s="241">
        <f>COUNTIF($C$1:$C182,C182)</f>
        <v>6</v>
      </c>
      <c r="E182" s="241" t="str">
        <f t="shared" si="22"/>
        <v>Religion6</v>
      </c>
      <c r="F182" s="86" t="s">
        <v>536</v>
      </c>
      <c r="G182" s="242">
        <v>4.1243654822335028E-3</v>
      </c>
      <c r="H182" s="245">
        <v>131.13973872746431</v>
      </c>
    </row>
    <row r="183" spans="1:8">
      <c r="A183" s="86" t="str">
        <v>rcd_religion_107</v>
      </c>
      <c r="B183" s="239">
        <v>182</v>
      </c>
      <c r="C183" s="86" t="s">
        <v>525</v>
      </c>
      <c r="D183" s="241">
        <f>COUNTIF($C$1:$C183,C183)</f>
        <v>7</v>
      </c>
      <c r="E183" s="241" t="str">
        <f t="shared" si="22"/>
        <v>Religion7</v>
      </c>
      <c r="F183" s="86" t="s">
        <v>538</v>
      </c>
      <c r="G183" s="242">
        <v>1.168527918781726E-2</v>
      </c>
      <c r="H183" s="245">
        <v>119.51415193776765</v>
      </c>
    </row>
    <row r="184" spans="1:8">
      <c r="A184" s="86" t="str">
        <v>rcd_religion_108</v>
      </c>
      <c r="B184" s="239">
        <v>183</v>
      </c>
      <c r="C184" s="86" t="s">
        <v>525</v>
      </c>
      <c r="D184" s="241">
        <f>COUNTIF($C$1:$C184,C184)</f>
        <v>8</v>
      </c>
      <c r="E184" s="241" t="str">
        <f t="shared" si="22"/>
        <v>Religion8</v>
      </c>
      <c r="F184" s="86" t="s">
        <v>540</v>
      </c>
      <c r="G184" s="242">
        <v>0.5493756345177665</v>
      </c>
      <c r="H184" s="245">
        <v>106.07056194535612</v>
      </c>
    </row>
    <row r="185" spans="1:8">
      <c r="A185" s="86" t="str">
        <v>A2_HOUSE5</v>
      </c>
      <c r="B185" s="239">
        <v>184</v>
      </c>
      <c r="C185" s="86" t="s">
        <v>543</v>
      </c>
      <c r="D185" s="241">
        <f>COUNTIF($C$1:$C185,C185)</f>
        <v>1</v>
      </c>
      <c r="E185" s="241" t="str">
        <f t="shared" si="22"/>
        <v>House Type1</v>
      </c>
      <c r="F185" s="86" t="s">
        <v>544</v>
      </c>
      <c r="G185" s="242">
        <v>0.10406852791878174</v>
      </c>
      <c r="H185" s="245">
        <v>36.933163152906751</v>
      </c>
    </row>
    <row r="186" spans="1:8">
      <c r="A186" s="86" t="str">
        <v>A2_HOUSE6</v>
      </c>
      <c r="B186" s="239">
        <v>185</v>
      </c>
      <c r="C186" s="86" t="s">
        <v>543</v>
      </c>
      <c r="D186" s="241">
        <f>COUNTIF($C$1:$C186,C186)</f>
        <v>2</v>
      </c>
      <c r="E186" s="241" t="str">
        <f t="shared" si="22"/>
        <v>House Type2</v>
      </c>
      <c r="F186" s="86" t="s">
        <v>546</v>
      </c>
      <c r="G186" s="242">
        <v>0.32565482233502535</v>
      </c>
      <c r="H186" s="245">
        <v>229.27534991259947</v>
      </c>
    </row>
    <row r="187" spans="1:8">
      <c r="A187" s="86" t="str">
        <v>A2_HOUSE7</v>
      </c>
      <c r="B187" s="239">
        <v>186</v>
      </c>
      <c r="C187" s="86" t="s">
        <v>543</v>
      </c>
      <c r="D187" s="241">
        <f>COUNTIF($C$1:$C187,C187)</f>
        <v>3</v>
      </c>
      <c r="E187" s="241" t="str">
        <f t="shared" si="22"/>
        <v>House Type3</v>
      </c>
      <c r="F187" s="86" t="s">
        <v>548</v>
      </c>
      <c r="G187" s="242">
        <v>0.20810913705583758</v>
      </c>
      <c r="H187" s="245">
        <v>59.086501369784408</v>
      </c>
    </row>
    <row r="188" spans="1:8">
      <c r="A188" s="86" t="str">
        <v>A2_HOUSE8</v>
      </c>
      <c r="B188" s="239">
        <v>187</v>
      </c>
      <c r="C188" s="86" t="s">
        <v>543</v>
      </c>
      <c r="D188" s="241">
        <f>COUNTIF($C$1:$C188,C188)</f>
        <v>4</v>
      </c>
      <c r="E188" s="241" t="str">
        <f t="shared" si="22"/>
        <v>House Type4</v>
      </c>
      <c r="F188" s="86" t="s">
        <v>550</v>
      </c>
      <c r="G188" s="242">
        <v>0.36262436548223342</v>
      </c>
      <c r="H188" s="245">
        <v>161.74810060102124</v>
      </c>
    </row>
    <row r="189" spans="1:8">
      <c r="A189" s="86" t="str">
        <v>TENURE2</v>
      </c>
      <c r="B189" s="239">
        <v>188</v>
      </c>
      <c r="C189" s="86" t="s">
        <v>552</v>
      </c>
      <c r="D189" s="241">
        <f>COUNTIF($C$1:$C189,C189)</f>
        <v>1</v>
      </c>
      <c r="E189" s="241" t="str">
        <f t="shared" si="22"/>
        <v>House Tenure1</v>
      </c>
      <c r="F189" s="86" t="s">
        <v>553</v>
      </c>
      <c r="G189" s="242">
        <v>0.25359137055837566</v>
      </c>
      <c r="H189" s="245">
        <v>66.325462565395227</v>
      </c>
    </row>
    <row r="190" spans="1:8">
      <c r="A190" s="86" t="str">
        <v>TENURE1</v>
      </c>
      <c r="B190" s="239">
        <v>189</v>
      </c>
      <c r="C190" s="86" t="s">
        <v>552</v>
      </c>
      <c r="D190" s="241">
        <f>COUNTIF($C$1:$C190,C190)</f>
        <v>2</v>
      </c>
      <c r="E190" s="241" t="str">
        <f t="shared" si="22"/>
        <v>House Tenure2</v>
      </c>
      <c r="F190" s="86" t="s">
        <v>555</v>
      </c>
      <c r="G190" s="242">
        <v>0.24218781725888325</v>
      </c>
      <c r="H190" s="245">
        <v>89.329529106008607</v>
      </c>
    </row>
    <row r="191" spans="1:8">
      <c r="A191" s="86" t="str">
        <v>TENURE7</v>
      </c>
      <c r="B191" s="239">
        <v>190</v>
      </c>
      <c r="C191" s="86" t="s">
        <v>552</v>
      </c>
      <c r="D191" s="241">
        <f>COUNTIF($C$1:$C191,C191)</f>
        <v>3</v>
      </c>
      <c r="E191" s="241" t="str">
        <f t="shared" si="22"/>
        <v>House Tenure3</v>
      </c>
      <c r="F191" s="86" t="s">
        <v>557</v>
      </c>
      <c r="G191" s="242">
        <v>8.9771573604060934E-3</v>
      </c>
      <c r="H191" s="245">
        <v>117.16252507770047</v>
      </c>
    </row>
    <row r="192" spans="1:8">
      <c r="A192" s="86" t="str">
        <v>TENURE4</v>
      </c>
      <c r="B192" s="239">
        <v>191</v>
      </c>
      <c r="C192" s="86" t="s">
        <v>552</v>
      </c>
      <c r="D192" s="241">
        <f>COUNTIF($C$1:$C192,C192)</f>
        <v>4</v>
      </c>
      <c r="E192" s="241" t="str">
        <f t="shared" si="22"/>
        <v>House Tenure4</v>
      </c>
      <c r="F192" s="86" t="s">
        <v>559</v>
      </c>
      <c r="G192" s="242">
        <v>0.32201522842639596</v>
      </c>
      <c r="H192" s="245">
        <v>189.99301053849044</v>
      </c>
    </row>
    <row r="193" spans="1:8">
      <c r="A193" s="86" t="str">
        <v>TENURE9</v>
      </c>
      <c r="B193" s="239">
        <v>192</v>
      </c>
      <c r="C193" s="86" t="s">
        <v>552</v>
      </c>
      <c r="D193" s="241">
        <f>COUNTIF($C$1:$C193,C193)</f>
        <v>5</v>
      </c>
      <c r="E193" s="241" t="str">
        <f t="shared" si="22"/>
        <v>House Tenure5</v>
      </c>
      <c r="F193" s="86" t="s">
        <v>561</v>
      </c>
      <c r="G193" s="242">
        <v>0.17290355329949234</v>
      </c>
      <c r="H193" s="245">
        <v>102.06948744886391</v>
      </c>
    </row>
    <row r="194" spans="1:8">
      <c r="A194" s="86" t="str">
        <v>NBEDS1</v>
      </c>
      <c r="B194" s="239">
        <v>193</v>
      </c>
      <c r="C194" s="86" t="s">
        <v>563</v>
      </c>
      <c r="D194" s="241">
        <f>COUNTIF($C$1:$C194,C194)</f>
        <v>1</v>
      </c>
      <c r="E194" s="241" t="str">
        <f t="shared" si="22"/>
        <v>House Size1</v>
      </c>
      <c r="F194" s="86" t="s">
        <v>564</v>
      </c>
      <c r="G194" s="242">
        <v>0.13289593908629441</v>
      </c>
      <c r="H194" s="245">
        <v>187.14696735451327</v>
      </c>
    </row>
    <row r="195" spans="1:8">
      <c r="A195" s="86" t="str">
        <v>NBEDS2</v>
      </c>
      <c r="B195" s="239">
        <v>194</v>
      </c>
      <c r="C195" s="86" t="s">
        <v>563</v>
      </c>
      <c r="D195" s="241">
        <f>COUNTIF($C$1:$C195,C195)</f>
        <v>2</v>
      </c>
      <c r="E195" s="241" t="str">
        <f t="shared" ref="E195:E258" si="23">C195&amp;D195</f>
        <v>House Size2</v>
      </c>
      <c r="F195" s="86" t="s">
        <v>566</v>
      </c>
      <c r="G195" s="242">
        <v>0.34405329949238578</v>
      </c>
      <c r="H195" s="245">
        <v>141.99189595942119</v>
      </c>
    </row>
    <row r="196" spans="1:8">
      <c r="A196" s="86" t="str">
        <v>NBEDS3</v>
      </c>
      <c r="B196" s="239">
        <v>195</v>
      </c>
      <c r="C196" s="86" t="s">
        <v>563</v>
      </c>
      <c r="D196" s="241">
        <f>COUNTIF($C$1:$C196,C196)</f>
        <v>3</v>
      </c>
      <c r="E196" s="241" t="str">
        <f t="shared" si="23"/>
        <v>House Size3</v>
      </c>
      <c r="F196" s="86" t="s">
        <v>568</v>
      </c>
      <c r="G196" s="242">
        <v>0.35333248730964467</v>
      </c>
      <c r="H196" s="245">
        <v>79.51817043423145</v>
      </c>
    </row>
    <row r="197" spans="1:8">
      <c r="A197" s="86" t="str">
        <v>NBEDS4</v>
      </c>
      <c r="B197" s="239">
        <v>196</v>
      </c>
      <c r="C197" s="86" t="s">
        <v>563</v>
      </c>
      <c r="D197" s="241">
        <f>COUNTIF($C$1:$C197,C197)</f>
        <v>4</v>
      </c>
      <c r="E197" s="241" t="str">
        <f t="shared" si="23"/>
        <v>House Size4</v>
      </c>
      <c r="F197" s="86" t="s">
        <v>570</v>
      </c>
      <c r="G197" s="242">
        <v>0.12169289340101523</v>
      </c>
      <c r="H197" s="245">
        <v>65.292455054423542</v>
      </c>
    </row>
    <row r="198" spans="1:8">
      <c r="A198" s="86" t="str">
        <v>NBEDS5P</v>
      </c>
      <c r="B198" s="239">
        <v>197</v>
      </c>
      <c r="C198" s="86" t="s">
        <v>563</v>
      </c>
      <c r="D198" s="241">
        <f>COUNTIF($C$1:$C198,C198)</f>
        <v>5</v>
      </c>
      <c r="E198" s="241" t="str">
        <f t="shared" si="23"/>
        <v>House Size5</v>
      </c>
      <c r="F198" s="86" t="s">
        <v>572</v>
      </c>
      <c r="G198" s="242">
        <v>4.7961928934010148E-2</v>
      </c>
      <c r="H198" s="245">
        <v>86.279923391171465</v>
      </c>
    </row>
    <row r="199" spans="1:8">
      <c r="A199" s="86" t="str">
        <v>hhdval0to100k</v>
      </c>
      <c r="B199" s="239">
        <v>198</v>
      </c>
      <c r="C199" s="86" t="s">
        <v>574</v>
      </c>
      <c r="D199" s="241">
        <f>COUNTIF($C$1:$C199,C199)</f>
        <v>1</v>
      </c>
      <c r="E199" s="241" t="str">
        <f t="shared" si="23"/>
        <v>House Value1</v>
      </c>
      <c r="F199" s="86" t="s">
        <v>575</v>
      </c>
      <c r="G199" s="242">
        <v>0.1248832487309645</v>
      </c>
      <c r="H199" s="245">
        <v>112.86041474453063</v>
      </c>
    </row>
    <row r="200" spans="1:8">
      <c r="A200" s="86" t="str">
        <v>hhdval100to150k</v>
      </c>
      <c r="B200" s="239">
        <v>199</v>
      </c>
      <c r="C200" s="86" t="s">
        <v>574</v>
      </c>
      <c r="D200" s="241">
        <f>COUNTIF($C$1:$C200,C200)</f>
        <v>2</v>
      </c>
      <c r="E200" s="241" t="str">
        <f t="shared" si="23"/>
        <v>House Value2</v>
      </c>
      <c r="F200" s="86" t="s">
        <v>577</v>
      </c>
      <c r="G200" s="242">
        <v>0.1524543147208122</v>
      </c>
      <c r="H200" s="245">
        <v>111.11961886374601</v>
      </c>
    </row>
    <row r="201" spans="1:8">
      <c r="A201" s="86" t="str">
        <v>hhdval150to250k</v>
      </c>
      <c r="B201" s="239">
        <v>200</v>
      </c>
      <c r="C201" s="86" t="s">
        <v>574</v>
      </c>
      <c r="D201" s="241">
        <f>COUNTIF($C$1:$C201,C201)</f>
        <v>3</v>
      </c>
      <c r="E201" s="241" t="str">
        <f t="shared" si="23"/>
        <v>House Value3</v>
      </c>
      <c r="F201" s="86" t="s">
        <v>579</v>
      </c>
      <c r="G201" s="242">
        <v>0.27390862944162436</v>
      </c>
      <c r="H201" s="245">
        <v>106.24945236055319</v>
      </c>
    </row>
    <row r="202" spans="1:8">
      <c r="A202" s="86" t="str">
        <v>hhdval250to500k</v>
      </c>
      <c r="B202" s="239">
        <v>201</v>
      </c>
      <c r="C202" s="86" t="s">
        <v>574</v>
      </c>
      <c r="D202" s="241">
        <f>COUNTIF($C$1:$C202,C202)</f>
        <v>4</v>
      </c>
      <c r="E202" s="241" t="str">
        <f t="shared" si="23"/>
        <v>House Value4</v>
      </c>
      <c r="F202" s="86" t="s">
        <v>581</v>
      </c>
      <c r="G202" s="242">
        <v>0.31478934010152287</v>
      </c>
      <c r="H202" s="245">
        <v>96.707226070867776</v>
      </c>
    </row>
    <row r="203" spans="1:8">
      <c r="A203" s="86" t="str">
        <v>hhdval500to750k</v>
      </c>
      <c r="B203" s="239">
        <v>202</v>
      </c>
      <c r="C203" s="86" t="s">
        <v>574</v>
      </c>
      <c r="D203" s="241">
        <f>COUNTIF($C$1:$C203,C203)</f>
        <v>5</v>
      </c>
      <c r="E203" s="241" t="str">
        <f t="shared" si="23"/>
        <v>House Value5</v>
      </c>
      <c r="F203" s="86" t="s">
        <v>583</v>
      </c>
      <c r="G203" s="242">
        <v>7.9195431472081232E-2</v>
      </c>
      <c r="H203" s="245">
        <v>79.959860368728698</v>
      </c>
    </row>
    <row r="204" spans="1:8">
      <c r="A204" s="86" t="str">
        <v>hhdval750kto1m</v>
      </c>
      <c r="B204" s="239">
        <v>203</v>
      </c>
      <c r="C204" s="86" t="s">
        <v>574</v>
      </c>
      <c r="D204" s="241">
        <f>COUNTIF($C$1:$C204,C204)</f>
        <v>6</v>
      </c>
      <c r="E204" s="241" t="str">
        <f t="shared" si="23"/>
        <v>House Value6</v>
      </c>
      <c r="F204" s="86" t="s">
        <v>585</v>
      </c>
      <c r="G204" s="242">
        <v>2.7388324873096448E-2</v>
      </c>
      <c r="H204" s="245">
        <v>75.584618229616098</v>
      </c>
    </row>
    <row r="205" spans="1:8">
      <c r="A205" s="86" t="str">
        <v>hhdval1mplus</v>
      </c>
      <c r="B205" s="239">
        <v>204</v>
      </c>
      <c r="C205" s="86" t="s">
        <v>574</v>
      </c>
      <c r="D205" s="241">
        <f>COUNTIF($C$1:$C205,C205)</f>
        <v>7</v>
      </c>
      <c r="E205" s="241" t="str">
        <f t="shared" si="23"/>
        <v>House Value7</v>
      </c>
      <c r="F205" s="86" t="s">
        <v>587</v>
      </c>
      <c r="G205" s="242">
        <v>2.7291878172588834E-2</v>
      </c>
      <c r="H205" s="245">
        <v>80.888226343529695</v>
      </c>
    </row>
    <row r="206" spans="1:8">
      <c r="A206" s="86" t="str">
        <v>move_ind</v>
      </c>
      <c r="B206" s="239">
        <v>205</v>
      </c>
      <c r="C206" s="86" t="s">
        <v>589</v>
      </c>
      <c r="D206" s="241">
        <f>COUNTIF($C$1:$C206,C206)</f>
        <v>1</v>
      </c>
      <c r="E206" s="241" t="str">
        <f t="shared" si="23"/>
        <v>House Move1</v>
      </c>
      <c r="F206" s="86" t="s">
        <v>590</v>
      </c>
      <c r="G206" s="242">
        <v>0.21994162436548223</v>
      </c>
      <c r="H206" s="245">
        <v>138.49968690015379</v>
      </c>
    </row>
    <row r="207" spans="1:8">
      <c r="A207" s="86" t="str">
        <v>RCD_HHTYPE_DV_101</v>
      </c>
      <c r="B207" s="239">
        <v>206</v>
      </c>
      <c r="C207" s="86" t="s">
        <v>54</v>
      </c>
      <c r="D207" s="241">
        <f>COUNTIF($C$1:$C207,C207)</f>
        <v>1</v>
      </c>
      <c r="E207" s="241" t="str">
        <f t="shared" si="23"/>
        <v>Structure1</v>
      </c>
      <c r="F207" s="86" t="s">
        <v>591</v>
      </c>
      <c r="G207" s="242">
        <v>0.22003553299492387</v>
      </c>
      <c r="H207" s="245">
        <v>131.00185031303323</v>
      </c>
    </row>
    <row r="208" spans="1:8">
      <c r="A208" s="86" t="str">
        <v>RCD_HHTYPE_DV_102</v>
      </c>
      <c r="B208" s="239">
        <v>207</v>
      </c>
      <c r="C208" s="86" t="s">
        <v>54</v>
      </c>
      <c r="D208" s="241">
        <f>COUNTIF($C$1:$C208,C208)</f>
        <v>2</v>
      </c>
      <c r="E208" s="241" t="str">
        <f t="shared" si="23"/>
        <v>Structure2</v>
      </c>
      <c r="F208" s="86" t="s">
        <v>592</v>
      </c>
      <c r="G208" s="242">
        <v>3.5368020304568537E-2</v>
      </c>
      <c r="H208" s="245">
        <v>114.88484814274635</v>
      </c>
    </row>
    <row r="209" spans="1:8">
      <c r="A209" s="86" t="str">
        <v>RCD_HHTYPE_DV_103</v>
      </c>
      <c r="B209" s="239">
        <v>208</v>
      </c>
      <c r="C209" s="86" t="s">
        <v>54</v>
      </c>
      <c r="D209" s="241">
        <f>COUNTIF($C$1:$C209,C209)</f>
        <v>3</v>
      </c>
      <c r="E209" s="241" t="str">
        <f t="shared" si="23"/>
        <v>Structure3</v>
      </c>
      <c r="F209" s="86" t="s">
        <v>593</v>
      </c>
      <c r="G209" s="242">
        <v>0.24529187817258882</v>
      </c>
      <c r="H209" s="245">
        <v>81.114965029445614</v>
      </c>
    </row>
    <row r="210" spans="1:8">
      <c r="A210" s="86" t="str">
        <v>RCD_HHTYPE_DV_104</v>
      </c>
      <c r="B210" s="239">
        <v>209</v>
      </c>
      <c r="C210" s="86" t="s">
        <v>54</v>
      </c>
      <c r="D210" s="241">
        <f>COUNTIF($C$1:$C210,C210)</f>
        <v>4</v>
      </c>
      <c r="E210" s="241" t="str">
        <f t="shared" si="23"/>
        <v>Structure4</v>
      </c>
      <c r="F210" s="86" t="s">
        <v>160</v>
      </c>
      <c r="G210" s="242">
        <v>0.19792639593908631</v>
      </c>
      <c r="H210" s="245">
        <v>106.42536112126871</v>
      </c>
    </row>
    <row r="211" spans="1:8">
      <c r="A211" s="86" t="str">
        <v>RCD_HHTYPE_DV_105</v>
      </c>
      <c r="B211" s="239">
        <v>210</v>
      </c>
      <c r="C211" s="86" t="s">
        <v>54</v>
      </c>
      <c r="D211" s="241">
        <f>COUNTIF($C$1:$C211,C211)</f>
        <v>5</v>
      </c>
      <c r="E211" s="241" t="str">
        <f t="shared" si="23"/>
        <v>Structure5</v>
      </c>
      <c r="F211" s="86" t="s">
        <v>594</v>
      </c>
      <c r="G211" s="242">
        <v>0.30179695431472081</v>
      </c>
      <c r="H211" s="245">
        <v>96.404768058546082</v>
      </c>
    </row>
    <row r="212" spans="1:8">
      <c r="A212" s="86" t="str">
        <v>RCD_NKIDS05_101</v>
      </c>
      <c r="B212" s="239">
        <v>211</v>
      </c>
      <c r="C212" s="86" t="s">
        <v>596</v>
      </c>
      <c r="D212" s="241">
        <f>COUNTIF($C$1:$C212,C212)</f>
        <v>1</v>
      </c>
      <c r="E212" s="241" t="str">
        <f t="shared" si="23"/>
        <v>Number of Children by Age1</v>
      </c>
      <c r="F212" s="86" t="s">
        <v>597</v>
      </c>
      <c r="G212" s="242">
        <v>0.88485786802030442</v>
      </c>
      <c r="H212" s="245">
        <v>98.280416426297961</v>
      </c>
    </row>
    <row r="213" spans="1:8">
      <c r="A213" s="86" t="str">
        <v>RCD_NKIDS05_102</v>
      </c>
      <c r="B213" s="239">
        <v>212</v>
      </c>
      <c r="C213" s="86" t="s">
        <v>596</v>
      </c>
      <c r="D213" s="241">
        <f>COUNTIF($C$1:$C213,C213)</f>
        <v>2</v>
      </c>
      <c r="E213" s="241" t="str">
        <f t="shared" si="23"/>
        <v>Number of Children by Age2</v>
      </c>
      <c r="F213" s="86" t="s">
        <v>599</v>
      </c>
      <c r="G213" s="242">
        <v>8.9467005076142136E-2</v>
      </c>
      <c r="H213" s="245">
        <v>120.79059240386106</v>
      </c>
    </row>
    <row r="214" spans="1:8">
      <c r="A214" s="86" t="str">
        <v>RCD_NKIDS05_103</v>
      </c>
      <c r="B214" s="239">
        <v>213</v>
      </c>
      <c r="C214" s="86" t="s">
        <v>596</v>
      </c>
      <c r="D214" s="241">
        <f>COUNTIF($C$1:$C214,C214)</f>
        <v>3</v>
      </c>
      <c r="E214" s="241" t="str">
        <f t="shared" si="23"/>
        <v>Number of Children by Age3</v>
      </c>
      <c r="F214" s="86" t="s">
        <v>601</v>
      </c>
      <c r="G214" s="242">
        <v>2.5624365482233503E-2</v>
      </c>
      <c r="H214" s="245">
        <v>100.43649013413048</v>
      </c>
    </row>
    <row r="215" spans="1:8">
      <c r="A215" s="86" t="str">
        <v>RCD_NKIDS615_101</v>
      </c>
      <c r="B215" s="239">
        <v>214</v>
      </c>
      <c r="C215" s="86" t="s">
        <v>596</v>
      </c>
      <c r="D215" s="241">
        <f>COUNTIF($C$1:$C215,C215)</f>
        <v>4</v>
      </c>
      <c r="E215" s="241" t="str">
        <f t="shared" si="23"/>
        <v>Number of Children by Age4</v>
      </c>
      <c r="F215" s="86" t="s">
        <v>603</v>
      </c>
      <c r="G215" s="242">
        <v>0.77424619289340102</v>
      </c>
      <c r="H215" s="245">
        <v>98.407833660309024</v>
      </c>
    </row>
    <row r="216" spans="1:8">
      <c r="A216" s="86" t="str">
        <v>RCD_NKIDS615_102</v>
      </c>
      <c r="B216" s="239">
        <v>215</v>
      </c>
      <c r="C216" s="86" t="s">
        <v>596</v>
      </c>
      <c r="D216" s="241">
        <f>COUNTIF($C$1:$C216,C216)</f>
        <v>5</v>
      </c>
      <c r="E216" s="241" t="str">
        <f t="shared" si="23"/>
        <v>Number of Children by Age5</v>
      </c>
      <c r="F216" s="86" t="s">
        <v>605</v>
      </c>
      <c r="G216" s="242">
        <v>0.13246446700507614</v>
      </c>
      <c r="H216" s="245">
        <v>108.80417561103567</v>
      </c>
    </row>
    <row r="217" spans="1:8">
      <c r="A217" s="86" t="str">
        <v>RCD_NKIDS615_103</v>
      </c>
      <c r="B217" s="239">
        <v>216</v>
      </c>
      <c r="C217" s="86" t="s">
        <v>596</v>
      </c>
      <c r="D217" s="241">
        <f>COUNTIF($C$1:$C217,C217)</f>
        <v>6</v>
      </c>
      <c r="E217" s="241" t="str">
        <f t="shared" si="23"/>
        <v>Number of Children by Age6</v>
      </c>
      <c r="F217" s="86" t="s">
        <v>607</v>
      </c>
      <c r="G217" s="242">
        <v>9.3489847715736041E-2</v>
      </c>
      <c r="H217" s="245">
        <v>101.9901543465801</v>
      </c>
    </row>
    <row r="218" spans="1:8">
      <c r="A218" s="86" t="str">
        <v>A2_CHILDREN1</v>
      </c>
      <c r="B218" s="239">
        <v>217</v>
      </c>
      <c r="C218" s="86" t="s">
        <v>608</v>
      </c>
      <c r="D218" s="241">
        <f>COUNTIF($C$1:$C218,C218)</f>
        <v>1</v>
      </c>
      <c r="E218" s="241" t="str">
        <f t="shared" si="23"/>
        <v>Children in household1</v>
      </c>
      <c r="F218" s="86" t="s">
        <v>609</v>
      </c>
      <c r="G218" s="242">
        <v>0.72516497461928908</v>
      </c>
      <c r="H218" s="245">
        <v>99.550696159209394</v>
      </c>
    </row>
    <row r="219" spans="1:8">
      <c r="A219" s="86" t="str">
        <v>A2_CHILDREN2A</v>
      </c>
      <c r="B219" s="239">
        <v>218</v>
      </c>
      <c r="C219" s="86" t="s">
        <v>608</v>
      </c>
      <c r="D219" s="241">
        <f>COUNTIF($C$1:$C219,C219)</f>
        <v>2</v>
      </c>
      <c r="E219" s="241" t="str">
        <f t="shared" si="23"/>
        <v>Children in household2</v>
      </c>
      <c r="F219" s="86" t="s">
        <v>610</v>
      </c>
      <c r="G219" s="242">
        <v>0.13287563451776649</v>
      </c>
      <c r="H219" s="245">
        <v>105.53566157299595</v>
      </c>
    </row>
    <row r="220" spans="1:8">
      <c r="A220" s="86" t="str">
        <v>A2_CHILDREN2B</v>
      </c>
      <c r="B220" s="239">
        <v>219</v>
      </c>
      <c r="C220" s="86" t="s">
        <v>608</v>
      </c>
      <c r="D220" s="241">
        <f>COUNTIF($C$1:$C220,C220)</f>
        <v>3</v>
      </c>
      <c r="E220" s="241" t="str">
        <f t="shared" si="23"/>
        <v>Children in household3</v>
      </c>
      <c r="F220" s="86" t="s">
        <v>611</v>
      </c>
      <c r="G220" s="242">
        <v>0.10277664974619287</v>
      </c>
      <c r="H220" s="245">
        <v>96.88796920892392</v>
      </c>
    </row>
    <row r="221" spans="1:8">
      <c r="A221" s="86" t="str">
        <v>A2_CHILDREN3</v>
      </c>
      <c r="B221" s="239">
        <v>220</v>
      </c>
      <c r="C221" s="86" t="s">
        <v>608</v>
      </c>
      <c r="D221" s="241">
        <f>COUNTIF($C$1:$C221,C221)</f>
        <v>4</v>
      </c>
      <c r="E221" s="241" t="str">
        <f t="shared" si="23"/>
        <v>Children in household4</v>
      </c>
      <c r="F221" s="86" t="s">
        <v>612</v>
      </c>
      <c r="G221" s="242">
        <v>3.9149746192893402E-2</v>
      </c>
      <c r="H221" s="245">
        <v>98.413675256407544</v>
      </c>
    </row>
    <row r="222" spans="1:8">
      <c r="A222" s="86" t="str">
        <v>A2_HHD1</v>
      </c>
      <c r="B222" s="239">
        <v>221</v>
      </c>
      <c r="C222" s="86" t="s">
        <v>613</v>
      </c>
      <c r="D222" s="241">
        <f>COUNTIF($C$1:$C222,C222)</f>
        <v>1</v>
      </c>
      <c r="E222" s="241" t="str">
        <f t="shared" si="23"/>
        <v>Household Size1</v>
      </c>
      <c r="F222" s="86" t="s">
        <v>614</v>
      </c>
      <c r="G222" s="242">
        <v>0.219733502538071</v>
      </c>
      <c r="H222" s="245">
        <v>115.23084776198232</v>
      </c>
    </row>
    <row r="223" spans="1:8">
      <c r="A223" s="86" t="str">
        <v>A2_HHD2</v>
      </c>
      <c r="B223" s="239">
        <v>222</v>
      </c>
      <c r="C223" s="86" t="s">
        <v>613</v>
      </c>
      <c r="D223" s="241">
        <f>COUNTIF($C$1:$C223,C223)</f>
        <v>2</v>
      </c>
      <c r="E223" s="241" t="str">
        <f t="shared" si="23"/>
        <v>Household Size2</v>
      </c>
      <c r="F223" s="86" t="s">
        <v>615</v>
      </c>
      <c r="G223" s="242">
        <v>0.35107106598984772</v>
      </c>
      <c r="H223" s="245">
        <v>90.405056294150484</v>
      </c>
    </row>
    <row r="224" spans="1:8">
      <c r="A224" s="86" t="str">
        <v>A2_HHD5</v>
      </c>
      <c r="B224" s="239">
        <v>223</v>
      </c>
      <c r="C224" s="86" t="s">
        <v>613</v>
      </c>
      <c r="D224" s="241">
        <f>COUNTIF($C$1:$C224,C224)</f>
        <v>3</v>
      </c>
      <c r="E224" s="241" t="str">
        <f t="shared" si="23"/>
        <v>Household Size3</v>
      </c>
      <c r="F224" s="86" t="s">
        <v>616</v>
      </c>
      <c r="G224" s="242">
        <v>0.33517258883248724</v>
      </c>
      <c r="H224" s="245">
        <v>98.157693026862376</v>
      </c>
    </row>
    <row r="225" spans="1:8">
      <c r="A225" s="86" t="str">
        <v>A2_HHD6</v>
      </c>
      <c r="B225" s="239">
        <v>224</v>
      </c>
      <c r="C225" s="86" t="s">
        <v>613</v>
      </c>
      <c r="D225" s="241">
        <f>COUNTIF($C$1:$C225,C225)</f>
        <v>4</v>
      </c>
      <c r="E225" s="241" t="str">
        <f t="shared" si="23"/>
        <v>Household Size4</v>
      </c>
      <c r="F225" s="86" t="s">
        <v>617</v>
      </c>
      <c r="G225" s="242">
        <v>9.4238578680203036E-2</v>
      </c>
      <c r="H225" s="245">
        <v>118.25596165830126</v>
      </c>
    </row>
    <row r="226" spans="1:8">
      <c r="A226" s="86" t="str">
        <v>rcd_jbnssec8_dv_101</v>
      </c>
      <c r="B226" s="239">
        <v>225</v>
      </c>
      <c r="C226" s="86" t="s">
        <v>620</v>
      </c>
      <c r="D226" s="241">
        <f>COUNTIF($C$1:$C226,C226)</f>
        <v>1</v>
      </c>
      <c r="E226" s="241" t="str">
        <f t="shared" si="23"/>
        <v>NS SEC (% of people in employment)1</v>
      </c>
      <c r="F226" s="86" t="s">
        <v>621</v>
      </c>
      <c r="G226" s="242">
        <v>0.13340355329949236</v>
      </c>
      <c r="H226" s="245">
        <v>102.06380757180492</v>
      </c>
    </row>
    <row r="227" spans="1:8">
      <c r="A227" s="86" t="str">
        <v>rcd_jbnssec8_dv_102</v>
      </c>
      <c r="B227" s="239">
        <v>226</v>
      </c>
      <c r="C227" s="86" t="s">
        <v>620</v>
      </c>
      <c r="D227" s="241">
        <f>COUNTIF($C$1:$C227,C227)</f>
        <v>2</v>
      </c>
      <c r="E227" s="241" t="str">
        <f t="shared" si="23"/>
        <v>NS SEC (% of people in employment)2</v>
      </c>
      <c r="F227" s="86" t="s">
        <v>623</v>
      </c>
      <c r="G227" s="242">
        <v>0.28951522842639593</v>
      </c>
      <c r="H227" s="245">
        <v>100.22504857948844</v>
      </c>
    </row>
    <row r="228" spans="1:8">
      <c r="A228" s="86" t="str">
        <v>rcd_jbnssec8_dv_103</v>
      </c>
      <c r="B228" s="239">
        <v>227</v>
      </c>
      <c r="C228" s="86" t="s">
        <v>620</v>
      </c>
      <c r="D228" s="241">
        <f>COUNTIF($C$1:$C228,C228)</f>
        <v>3</v>
      </c>
      <c r="E228" s="241" t="str">
        <f t="shared" si="23"/>
        <v>NS SEC (% of people in employment)3</v>
      </c>
      <c r="F228" s="86" t="s">
        <v>625</v>
      </c>
      <c r="G228" s="242">
        <v>0.13446192893401018</v>
      </c>
      <c r="H228" s="245">
        <v>101.29970564973925</v>
      </c>
    </row>
    <row r="229" spans="1:8">
      <c r="A229" s="86" t="str">
        <v>rcd_jbnssec8_dv_104</v>
      </c>
      <c r="B229" s="239">
        <v>228</v>
      </c>
      <c r="C229" s="86" t="s">
        <v>620</v>
      </c>
      <c r="D229" s="241">
        <f>COUNTIF($C$1:$C229,C229)</f>
        <v>4</v>
      </c>
      <c r="E229" s="241" t="str">
        <f t="shared" si="23"/>
        <v>NS SEC (% of people in employment)4</v>
      </c>
      <c r="F229" s="86" t="s">
        <v>627</v>
      </c>
      <c r="G229" s="242">
        <v>9.3162436548223357E-2</v>
      </c>
      <c r="H229" s="245">
        <v>90.805106759450197</v>
      </c>
    </row>
    <row r="230" spans="1:8">
      <c r="A230" s="86" t="str">
        <v>rcd_jbnssec8_dv_105</v>
      </c>
      <c r="B230" s="239">
        <v>229</v>
      </c>
      <c r="C230" s="86" t="s">
        <v>620</v>
      </c>
      <c r="D230" s="241">
        <f>COUNTIF($C$1:$C230,C230)</f>
        <v>5</v>
      </c>
      <c r="E230" s="241" t="str">
        <f t="shared" si="23"/>
        <v>NS SEC (% of people in employment)5</v>
      </c>
      <c r="F230" s="86" t="s">
        <v>629</v>
      </c>
      <c r="G230" s="242">
        <v>6.428426395939088E-2</v>
      </c>
      <c r="H230" s="245">
        <v>95.93508801005936</v>
      </c>
    </row>
    <row r="231" spans="1:8">
      <c r="A231" s="86" t="str">
        <v>rcd_jbnssec8_dv_106</v>
      </c>
      <c r="B231" s="239">
        <v>230</v>
      </c>
      <c r="C231" s="86" t="s">
        <v>620</v>
      </c>
      <c r="D231" s="241">
        <f>COUNTIF($C$1:$C231,C231)</f>
        <v>6</v>
      </c>
      <c r="E231" s="241" t="str">
        <f t="shared" si="23"/>
        <v>NS SEC (% of people in employment)6</v>
      </c>
      <c r="F231" s="86" t="s">
        <v>631</v>
      </c>
      <c r="G231" s="242">
        <v>0.1863959390862944</v>
      </c>
      <c r="H231" s="245">
        <v>104.81787924620545</v>
      </c>
    </row>
    <row r="232" spans="1:8">
      <c r="A232" s="86" t="str">
        <v>rcd_jbnssec8_dv_107</v>
      </c>
      <c r="B232" s="239">
        <v>231</v>
      </c>
      <c r="C232" s="86" t="s">
        <v>620</v>
      </c>
      <c r="D232" s="241">
        <f>COUNTIF($C$1:$C232,C232)</f>
        <v>7</v>
      </c>
      <c r="E232" s="241" t="str">
        <f t="shared" si="23"/>
        <v>NS SEC (% of people in employment)7</v>
      </c>
      <c r="F232" s="86" t="s">
        <v>633</v>
      </c>
      <c r="G232" s="242">
        <v>9.888071065989848E-2</v>
      </c>
      <c r="H232" s="245">
        <v>98.459038748713752</v>
      </c>
    </row>
    <row r="233" spans="1:8">
      <c r="A233" s="86" t="str">
        <v>CLASS1</v>
      </c>
      <c r="B233" s="239">
        <v>232</v>
      </c>
      <c r="C233" s="86" t="s">
        <v>635</v>
      </c>
      <c r="D233" s="241">
        <f>COUNTIF($C$1:$C233,C233)</f>
        <v>1</v>
      </c>
      <c r="E233" s="241" t="str">
        <f t="shared" si="23"/>
        <v>Social Grade1</v>
      </c>
      <c r="F233" s="86" t="s">
        <v>636</v>
      </c>
      <c r="G233" s="242">
        <v>4.3682741116751266E-2</v>
      </c>
      <c r="H233" s="245">
        <v>77.980202462013125</v>
      </c>
    </row>
    <row r="234" spans="1:8">
      <c r="A234" s="86" t="str">
        <v>CLASS2</v>
      </c>
      <c r="B234" s="239">
        <v>233</v>
      </c>
      <c r="C234" s="86" t="s">
        <v>635</v>
      </c>
      <c r="D234" s="241">
        <f>COUNTIF($C$1:$C234,C234)</f>
        <v>2</v>
      </c>
      <c r="E234" s="241" t="str">
        <f t="shared" si="23"/>
        <v>Social Grade2</v>
      </c>
      <c r="F234" s="86" t="s">
        <v>638</v>
      </c>
      <c r="G234" s="242">
        <v>0.23890355329949239</v>
      </c>
      <c r="H234" s="245">
        <v>96.498317518201688</v>
      </c>
    </row>
    <row r="235" spans="1:8">
      <c r="A235" s="86" t="str">
        <v>CLASS3</v>
      </c>
      <c r="B235" s="239">
        <v>234</v>
      </c>
      <c r="C235" s="86" t="s">
        <v>635</v>
      </c>
      <c r="D235" s="241">
        <f>COUNTIF($C$1:$C235,C235)</f>
        <v>3</v>
      </c>
      <c r="E235" s="241" t="str">
        <f t="shared" si="23"/>
        <v>Social Grade3</v>
      </c>
      <c r="F235" s="86" t="s">
        <v>640</v>
      </c>
      <c r="G235" s="242">
        <v>0.29432487309644678</v>
      </c>
      <c r="H235" s="245">
        <v>107.89482222158955</v>
      </c>
    </row>
    <row r="236" spans="1:8">
      <c r="A236" s="86" t="str">
        <v>CLASS4</v>
      </c>
      <c r="B236" s="239">
        <v>235</v>
      </c>
      <c r="C236" s="86" t="s">
        <v>635</v>
      </c>
      <c r="D236" s="241">
        <f>COUNTIF($C$1:$C236,C236)</f>
        <v>4</v>
      </c>
      <c r="E236" s="241" t="str">
        <f t="shared" si="23"/>
        <v>Social Grade4</v>
      </c>
      <c r="F236" s="86" t="s">
        <v>642</v>
      </c>
      <c r="G236" s="242">
        <v>0.19307868020304564</v>
      </c>
      <c r="H236" s="245">
        <v>93.440498867900928</v>
      </c>
    </row>
    <row r="237" spans="1:8">
      <c r="A237" s="86" t="str">
        <v>CLASS5</v>
      </c>
      <c r="B237" s="239">
        <v>236</v>
      </c>
      <c r="C237" s="86" t="s">
        <v>635</v>
      </c>
      <c r="D237" s="241">
        <f>COUNTIF($C$1:$C237,C237)</f>
        <v>5</v>
      </c>
      <c r="E237" s="241" t="str">
        <f t="shared" si="23"/>
        <v>Social Grade5</v>
      </c>
      <c r="F237" s="86" t="s">
        <v>644</v>
      </c>
      <c r="G237" s="242">
        <v>0.13881725888324875</v>
      </c>
      <c r="H237" s="245">
        <v>110.83190029532997</v>
      </c>
    </row>
    <row r="238" spans="1:8">
      <c r="A238" s="86" t="str">
        <v>CLASS6</v>
      </c>
      <c r="B238" s="239">
        <v>237</v>
      </c>
      <c r="C238" s="86" t="s">
        <v>635</v>
      </c>
      <c r="D238" s="241">
        <f>COUNTIF($C$1:$C238,C238)</f>
        <v>6</v>
      </c>
      <c r="E238" s="241" t="str">
        <f t="shared" si="23"/>
        <v>Social Grade6</v>
      </c>
      <c r="F238" s="86" t="s">
        <v>646</v>
      </c>
      <c r="G238" s="242">
        <v>9.1159898477157345E-2</v>
      </c>
      <c r="H238" s="245">
        <v>99.600914493581158</v>
      </c>
    </row>
    <row r="239" spans="1:8">
      <c r="A239" s="86" t="str">
        <v>OCCD2</v>
      </c>
      <c r="B239" s="239">
        <v>238</v>
      </c>
      <c r="C239" s="86" t="s">
        <v>648</v>
      </c>
      <c r="D239" s="241">
        <f>COUNTIF($C$1:$C239,C239)</f>
        <v>1</v>
      </c>
      <c r="E239" s="241" t="str">
        <f t="shared" si="23"/>
        <v>Occupation1</v>
      </c>
      <c r="F239" s="86" t="s">
        <v>649</v>
      </c>
      <c r="G239" s="242">
        <v>6.8703045685279199E-2</v>
      </c>
      <c r="H239" s="245">
        <v>107.31840890386626</v>
      </c>
    </row>
    <row r="240" spans="1:8">
      <c r="A240" s="86" t="str">
        <v>OCCD6</v>
      </c>
      <c r="B240" s="239">
        <v>239</v>
      </c>
      <c r="C240" s="86" t="s">
        <v>648</v>
      </c>
      <c r="D240" s="241">
        <f>COUNTIF($C$1:$C240,C240)</f>
        <v>2</v>
      </c>
      <c r="E240" s="241" t="str">
        <f t="shared" si="23"/>
        <v>Occupation2</v>
      </c>
      <c r="F240" s="86" t="s">
        <v>651</v>
      </c>
      <c r="G240" s="242">
        <v>0.23551776649746192</v>
      </c>
      <c r="H240" s="245">
        <v>110.58606063905493</v>
      </c>
    </row>
    <row r="241" spans="1:8">
      <c r="A241" s="86" t="str">
        <v>OCCD3</v>
      </c>
      <c r="B241" s="239">
        <v>240</v>
      </c>
      <c r="C241" s="86" t="s">
        <v>648</v>
      </c>
      <c r="D241" s="241">
        <f>COUNTIF($C$1:$C241,C241)</f>
        <v>3</v>
      </c>
      <c r="E241" s="241" t="str">
        <f t="shared" si="23"/>
        <v>Occupation3</v>
      </c>
      <c r="F241" s="86" t="s">
        <v>653</v>
      </c>
      <c r="G241" s="242">
        <v>0.12913197969543147</v>
      </c>
      <c r="H241" s="245">
        <v>86.110362639077692</v>
      </c>
    </row>
    <row r="242" spans="1:8">
      <c r="A242" s="86" t="str">
        <v>OCCD5</v>
      </c>
      <c r="B242" s="239">
        <v>241</v>
      </c>
      <c r="C242" s="86" t="s">
        <v>648</v>
      </c>
      <c r="D242" s="241">
        <f>COUNTIF($C$1:$C242,C242)</f>
        <v>4</v>
      </c>
      <c r="E242" s="241" t="str">
        <f t="shared" si="23"/>
        <v>Occupation4</v>
      </c>
      <c r="F242" s="86" t="s">
        <v>655</v>
      </c>
      <c r="G242" s="242">
        <v>5.8634517766497453E-2</v>
      </c>
      <c r="H242" s="245">
        <v>106.92910453751179</v>
      </c>
    </row>
    <row r="243" spans="1:8">
      <c r="A243" s="86" t="str">
        <v>OCCD8</v>
      </c>
      <c r="B243" s="239">
        <v>242</v>
      </c>
      <c r="C243" s="86" t="s">
        <v>648</v>
      </c>
      <c r="D243" s="241">
        <f>COUNTIF($C$1:$C243,C243)</f>
        <v>5</v>
      </c>
      <c r="E243" s="241" t="str">
        <f t="shared" si="23"/>
        <v>Occupation5</v>
      </c>
      <c r="F243" s="86" t="s">
        <v>657</v>
      </c>
      <c r="G243" s="242">
        <v>9.8048223350253788E-2</v>
      </c>
      <c r="H243" s="245">
        <v>64.613142952032803</v>
      </c>
    </row>
    <row r="244" spans="1:8">
      <c r="A244" s="86" t="str">
        <v>OCCD9</v>
      </c>
      <c r="B244" s="239">
        <v>243</v>
      </c>
      <c r="C244" s="86" t="s">
        <v>648</v>
      </c>
      <c r="D244" s="241">
        <f>COUNTIF($C$1:$C244,C244)</f>
        <v>6</v>
      </c>
      <c r="E244" s="241" t="str">
        <f t="shared" si="23"/>
        <v>Occupation6</v>
      </c>
      <c r="F244" s="86" t="s">
        <v>659</v>
      </c>
      <c r="G244" s="242">
        <v>7.5654822335025393E-2</v>
      </c>
      <c r="H244" s="245">
        <v>101.43946422053341</v>
      </c>
    </row>
    <row r="245" spans="1:8">
      <c r="A245" s="86" t="str">
        <v>OCCD10</v>
      </c>
      <c r="B245" s="239">
        <v>244</v>
      </c>
      <c r="C245" s="86" t="s">
        <v>648</v>
      </c>
      <c r="D245" s="241">
        <f>COUNTIF($C$1:$C245,C245)</f>
        <v>7</v>
      </c>
      <c r="E245" s="241" t="str">
        <f t="shared" si="23"/>
        <v>Occupation7</v>
      </c>
      <c r="F245" s="86" t="s">
        <v>661</v>
      </c>
      <c r="G245" s="242">
        <v>9.2596446700507623E-2</v>
      </c>
      <c r="H245" s="245">
        <v>109.90864416618922</v>
      </c>
    </row>
    <row r="246" spans="1:8">
      <c r="A246" s="86" t="str">
        <v>OCCD11</v>
      </c>
      <c r="B246" s="239">
        <v>245</v>
      </c>
      <c r="C246" s="86" t="s">
        <v>648</v>
      </c>
      <c r="D246" s="241">
        <f>COUNTIF($C$1:$C246,C246)</f>
        <v>8</v>
      </c>
      <c r="E246" s="241" t="str">
        <f t="shared" si="23"/>
        <v>Occupation8</v>
      </c>
      <c r="F246" s="86" t="s">
        <v>663</v>
      </c>
      <c r="G246" s="242">
        <v>0.13315736040609141</v>
      </c>
      <c r="H246" s="245">
        <v>100.66404428031804</v>
      </c>
    </row>
    <row r="247" spans="1:8">
      <c r="A247" s="86" t="str">
        <v>OCCD12</v>
      </c>
      <c r="B247" s="239">
        <v>246</v>
      </c>
      <c r="C247" s="86" t="s">
        <v>648</v>
      </c>
      <c r="D247" s="241">
        <f>COUNTIF($C$1:$C247,C247)</f>
        <v>9</v>
      </c>
      <c r="E247" s="241" t="str">
        <f t="shared" si="23"/>
        <v>Occupation9</v>
      </c>
      <c r="F247" s="86" t="s">
        <v>665</v>
      </c>
      <c r="G247" s="242">
        <v>7.793147208121827E-2</v>
      </c>
      <c r="H247" s="245">
        <v>161.04350410248921</v>
      </c>
    </row>
    <row r="248" spans="1:8">
      <c r="A248" s="86" t="str">
        <v>OCCD13</v>
      </c>
      <c r="B248" s="239">
        <v>247</v>
      </c>
      <c r="C248" s="86" t="s">
        <v>648</v>
      </c>
      <c r="D248" s="241">
        <f>COUNTIF($C$1:$C248,C248)</f>
        <v>10</v>
      </c>
      <c r="E248" s="241" t="str">
        <f t="shared" si="23"/>
        <v>Occupation10</v>
      </c>
      <c r="F248" s="86" t="s">
        <v>667</v>
      </c>
      <c r="G248" s="242">
        <v>3.0434010152284263E-2</v>
      </c>
      <c r="H248" s="245">
        <v>114.54768861068654</v>
      </c>
    </row>
    <row r="249" spans="1:8">
      <c r="A249" s="86" t="str">
        <v>rcd_qfhigh_101</v>
      </c>
      <c r="B249" s="239">
        <v>248</v>
      </c>
      <c r="C249" s="86" t="s">
        <v>670</v>
      </c>
      <c r="D249" s="241">
        <f>COUNTIF($C$1:$C249,C249)</f>
        <v>1</v>
      </c>
      <c r="E249" s="241" t="str">
        <f t="shared" si="23"/>
        <v>Highest Level of Qualifications (Adults)1</v>
      </c>
      <c r="F249" s="86" t="s">
        <v>671</v>
      </c>
      <c r="G249" s="242">
        <v>0.25370050761421326</v>
      </c>
      <c r="H249" s="245">
        <v>111.71349827746661</v>
      </c>
    </row>
    <row r="250" spans="1:8">
      <c r="A250" s="86" t="str">
        <v>rcd_qfhigh_102</v>
      </c>
      <c r="B250" s="239">
        <v>249</v>
      </c>
      <c r="C250" s="86" t="s">
        <v>670</v>
      </c>
      <c r="D250" s="241">
        <f>COUNTIF($C$1:$C250,C250)</f>
        <v>2</v>
      </c>
      <c r="E250" s="241" t="str">
        <f t="shared" si="23"/>
        <v>Highest Level of Qualifications (Adults)2</v>
      </c>
      <c r="F250" s="86" t="s">
        <v>673</v>
      </c>
      <c r="G250" s="242">
        <v>9.7020304568527921E-2</v>
      </c>
      <c r="H250" s="245">
        <v>97.914766677148904</v>
      </c>
    </row>
    <row r="251" spans="1:8">
      <c r="A251" s="86" t="str">
        <v>rcd_qfhigh_103</v>
      </c>
      <c r="B251" s="239">
        <v>250</v>
      </c>
      <c r="C251" s="86" t="s">
        <v>670</v>
      </c>
      <c r="D251" s="241">
        <f>COUNTIF($C$1:$C251,C251)</f>
        <v>3</v>
      </c>
      <c r="E251" s="241" t="str">
        <f t="shared" si="23"/>
        <v>Highest Level of Qualifications (Adults)3</v>
      </c>
      <c r="F251" s="86" t="s">
        <v>675</v>
      </c>
      <c r="G251" s="242">
        <v>9.4695431472081218E-2</v>
      </c>
      <c r="H251" s="245">
        <v>107.81846163026532</v>
      </c>
    </row>
    <row r="252" spans="1:8">
      <c r="A252" s="86" t="str">
        <v>rcd_qfhigh_104</v>
      </c>
      <c r="B252" s="239">
        <v>251</v>
      </c>
      <c r="C252" s="86" t="s">
        <v>670</v>
      </c>
      <c r="D252" s="241">
        <f>COUNTIF($C$1:$C252,C252)</f>
        <v>4</v>
      </c>
      <c r="E252" s="241" t="str">
        <f t="shared" si="23"/>
        <v>Highest Level of Qualifications (Adults)4</v>
      </c>
      <c r="F252" s="86" t="s">
        <v>677</v>
      </c>
      <c r="G252" s="242">
        <v>0.35894923857868022</v>
      </c>
      <c r="H252" s="245">
        <v>97.095945063534174</v>
      </c>
    </row>
    <row r="253" spans="1:8">
      <c r="A253" s="86" t="str">
        <v>rcd_qfhigh_105</v>
      </c>
      <c r="B253" s="239">
        <v>252</v>
      </c>
      <c r="C253" s="86" t="s">
        <v>670</v>
      </c>
      <c r="D253" s="241">
        <f>COUNTIF($C$1:$C253,C253)</f>
        <v>5</v>
      </c>
      <c r="E253" s="241" t="str">
        <f t="shared" si="23"/>
        <v>Highest Level of Qualifications (Adults)5</v>
      </c>
      <c r="F253" s="86" t="s">
        <v>679</v>
      </c>
      <c r="G253" s="242">
        <v>0.19592639593908631</v>
      </c>
      <c r="H253" s="245">
        <v>90.566808889491952</v>
      </c>
    </row>
    <row r="254" spans="1:8">
      <c r="A254" s="86" t="str">
        <v>Num_reading</v>
      </c>
      <c r="B254" s="239">
        <v>253</v>
      </c>
      <c r="C254" s="86" t="s">
        <v>681</v>
      </c>
      <c r="D254" s="241">
        <f>COUNTIF($C$1:$C254,C254)</f>
        <v>1</v>
      </c>
      <c r="E254" s="241" t="str">
        <f t="shared" si="23"/>
        <v>England: Pupils at the end of KS11</v>
      </c>
      <c r="F254" s="86" t="s">
        <v>682</v>
      </c>
      <c r="G254" s="242">
        <v>0.90205076142131968</v>
      </c>
      <c r="H254" s="245">
        <v>98.932908617996389</v>
      </c>
    </row>
    <row r="255" spans="1:8">
      <c r="A255" s="86" t="str">
        <v>Num_writing</v>
      </c>
      <c r="B255" s="239">
        <v>254</v>
      </c>
      <c r="C255" s="86" t="s">
        <v>681</v>
      </c>
      <c r="D255" s="241">
        <f>COUNTIF($C$1:$C255,C255)</f>
        <v>2</v>
      </c>
      <c r="E255" s="241" t="str">
        <f t="shared" si="23"/>
        <v>England: Pupils at the end of KS12</v>
      </c>
      <c r="F255" s="86" t="s">
        <v>684</v>
      </c>
      <c r="G255" s="242">
        <v>0.86279695431472081</v>
      </c>
      <c r="H255" s="245">
        <v>98.699099650777114</v>
      </c>
    </row>
    <row r="256" spans="1:8">
      <c r="A256" s="86" t="str">
        <v>Num_maths</v>
      </c>
      <c r="B256" s="239">
        <v>255</v>
      </c>
      <c r="C256" s="86" t="s">
        <v>681</v>
      </c>
      <c r="D256" s="241">
        <f>COUNTIF($C$1:$C256,C256)</f>
        <v>3</v>
      </c>
      <c r="E256" s="241" t="str">
        <f t="shared" si="23"/>
        <v>England: Pupils at the end of KS13</v>
      </c>
      <c r="F256" s="86" t="s">
        <v>686</v>
      </c>
      <c r="G256" s="242">
        <v>0.9286548223350255</v>
      </c>
      <c r="H256" s="245">
        <v>99.125711703029225</v>
      </c>
    </row>
    <row r="257" spans="1:8">
      <c r="A257" s="86" t="str">
        <v>Num_science</v>
      </c>
      <c r="B257" s="239">
        <v>256</v>
      </c>
      <c r="C257" s="86" t="s">
        <v>681</v>
      </c>
      <c r="D257" s="241">
        <f>COUNTIF($C$1:$C257,C257)</f>
        <v>4</v>
      </c>
      <c r="E257" s="241" t="str">
        <f t="shared" si="23"/>
        <v>England: Pupils at the end of KS14</v>
      </c>
      <c r="F257" s="86" t="s">
        <v>688</v>
      </c>
      <c r="G257" s="242">
        <v>0.90900000000000014</v>
      </c>
      <c r="H257" s="245">
        <v>98.384845891778767</v>
      </c>
    </row>
    <row r="258" spans="1:8">
      <c r="A258" s="86" t="str">
        <v>Num_All_Reading</v>
      </c>
      <c r="B258" s="239">
        <v>257</v>
      </c>
      <c r="C258" s="86" t="s">
        <v>690</v>
      </c>
      <c r="D258" s="241">
        <f>COUNTIF($C$1:$C258,C258)</f>
        <v>1</v>
      </c>
      <c r="E258" s="241" t="str">
        <f t="shared" si="23"/>
        <v>England: Pupils at the end of KS21</v>
      </c>
      <c r="F258" s="86" t="s">
        <v>682</v>
      </c>
      <c r="G258" s="242">
        <v>0.89582233502538089</v>
      </c>
      <c r="H258" s="245">
        <v>99.25626767648447</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0.85646192893401007</v>
      </c>
      <c r="H259" s="245">
        <v>99.364007043921148</v>
      </c>
    </row>
    <row r="260" spans="1:8">
      <c r="A260" s="86" t="str">
        <v>Num_All_maths</v>
      </c>
      <c r="B260" s="239">
        <v>259</v>
      </c>
      <c r="C260" s="86" t="s">
        <v>690</v>
      </c>
      <c r="D260" s="241">
        <f>COUNTIF($C$1:$C260,C260)</f>
        <v>3</v>
      </c>
      <c r="E260" s="241" t="str">
        <f t="shared" si="24"/>
        <v>England: Pupils at the end of KS23</v>
      </c>
      <c r="F260" s="86" t="s">
        <v>686</v>
      </c>
      <c r="G260" s="242">
        <v>0.86603807106598973</v>
      </c>
      <c r="H260" s="245">
        <v>99.644463140768508</v>
      </c>
    </row>
    <row r="261" spans="1:8">
      <c r="A261" s="86" t="str">
        <v>Num_All_RWM</v>
      </c>
      <c r="B261" s="239">
        <v>260</v>
      </c>
      <c r="C261" s="86" t="s">
        <v>690</v>
      </c>
      <c r="D261" s="241">
        <f>COUNTIF($C$1:$C261,C261)</f>
        <v>4</v>
      </c>
      <c r="E261" s="241" t="str">
        <f t="shared" si="24"/>
        <v>England: Pupils at the end of KS24</v>
      </c>
      <c r="F261" s="86" t="s">
        <v>694</v>
      </c>
      <c r="G261" s="242">
        <v>0.7850812182741117</v>
      </c>
      <c r="H261" s="245">
        <v>99.399754664001108</v>
      </c>
    </row>
    <row r="262" spans="1:8">
      <c r="A262" s="86" t="str">
        <v>LEVEL2_all</v>
      </c>
      <c r="B262" s="239">
        <v>261</v>
      </c>
      <c r="C262" s="86" t="s">
        <v>696</v>
      </c>
      <c r="D262" s="241">
        <f>COUNTIF($C$1:$C262,C262)</f>
        <v>1</v>
      </c>
      <c r="E262" s="241" t="str">
        <f t="shared" si="24"/>
        <v>England: Pupils at the end of KS41</v>
      </c>
      <c r="F262" s="86" t="s">
        <v>697</v>
      </c>
      <c r="G262" s="242">
        <v>0.65180203045685281</v>
      </c>
      <c r="H262" s="245">
        <v>98.334298378803226</v>
      </c>
    </row>
    <row r="263" spans="1:8">
      <c r="A263" s="86" t="str">
        <v>LEVEL2_EM_all</v>
      </c>
      <c r="B263" s="239">
        <v>262</v>
      </c>
      <c r="C263" s="86" t="s">
        <v>696</v>
      </c>
      <c r="D263" s="241">
        <f>COUNTIF($C$1:$C263,C263)</f>
        <v>2</v>
      </c>
      <c r="E263" s="241" t="str">
        <f t="shared" si="24"/>
        <v>England: Pupils at the end of KS42</v>
      </c>
      <c r="F263" s="86" t="s">
        <v>699</v>
      </c>
      <c r="G263" s="242">
        <v>0.5665786802030458</v>
      </c>
      <c r="H263" s="245">
        <v>98.132653767977303</v>
      </c>
    </row>
    <row r="264" spans="1:8">
      <c r="A264" s="86" t="str">
        <v>NS4T5PAL5P</v>
      </c>
      <c r="B264" s="239">
        <v>263</v>
      </c>
      <c r="C264" s="86" t="s">
        <v>701</v>
      </c>
      <c r="D264" s="241">
        <f>COUNTIF($C$1:$C264,C264)</f>
        <v>1</v>
      </c>
      <c r="E264" s="241" t="str">
        <f t="shared" si="24"/>
        <v>Scotland: Pupils in the S4 cohort1</v>
      </c>
      <c r="F264" s="86" t="s">
        <v>702</v>
      </c>
      <c r="G264" s="242">
        <v>0.39342131979695433</v>
      </c>
      <c r="H264" s="245">
        <v>90.155541776975795</v>
      </c>
    </row>
    <row r="265" spans="1:8">
      <c r="A265" s="86" t="str">
        <v>NS5T3PAL6P</v>
      </c>
      <c r="B265" s="239">
        <v>264</v>
      </c>
      <c r="C265" s="86" t="s">
        <v>704</v>
      </c>
      <c r="D265" s="241">
        <f>COUNTIF($C$1:$C265,C265)</f>
        <v>1</v>
      </c>
      <c r="E265" s="241" t="str">
        <f t="shared" si="24"/>
        <v>Scotland: Pupils in the S5 cohort1</v>
      </c>
      <c r="F265" s="86" t="s">
        <v>705</v>
      </c>
      <c r="G265" s="242">
        <v>0.33475888324873093</v>
      </c>
      <c r="H265" s="245">
        <v>91.402928732966657</v>
      </c>
    </row>
    <row r="266" spans="1:8">
      <c r="A266" s="86" t="str">
        <v>NS5T5PAL6P</v>
      </c>
      <c r="B266" s="239">
        <v>265</v>
      </c>
      <c r="C266" s="86" t="s">
        <v>704</v>
      </c>
      <c r="D266" s="241">
        <f>COUNTIF($C$1:$C266,C266)</f>
        <v>2</v>
      </c>
      <c r="E266" s="241" t="str">
        <f t="shared" si="24"/>
        <v>Scotland: Pupils in the S5 cohort2</v>
      </c>
      <c r="F266" s="86" t="s">
        <v>707</v>
      </c>
      <c r="G266" s="242">
        <v>0.15744923857868023</v>
      </c>
      <c r="H266" s="245">
        <v>88.153904864360584</v>
      </c>
    </row>
    <row r="267" spans="1:8">
      <c r="A267" s="86" t="str">
        <v>rcd_worktrav_101</v>
      </c>
      <c r="B267" s="239">
        <v>266</v>
      </c>
      <c r="C267" s="86" t="s">
        <v>710</v>
      </c>
      <c r="D267" s="241">
        <f>COUNTIF($C$1:$C267,C267)</f>
        <v>1</v>
      </c>
      <c r="E267" s="241" t="str">
        <f t="shared" si="24"/>
        <v>Travel To Work (% of Workers)1</v>
      </c>
      <c r="F267" s="86" t="s">
        <v>711</v>
      </c>
      <c r="G267" s="242">
        <v>0.1121522842639594</v>
      </c>
      <c r="H267" s="245">
        <v>170.74915794846325</v>
      </c>
    </row>
    <row r="268" spans="1:8">
      <c r="A268" s="86" t="str">
        <v>rcd_worktrav_102</v>
      </c>
      <c r="B268" s="239">
        <v>267</v>
      </c>
      <c r="C268" s="86" t="s">
        <v>710</v>
      </c>
      <c r="D268" s="241">
        <f>COUNTIF($C$1:$C268,C268)</f>
        <v>2</v>
      </c>
      <c r="E268" s="241" t="str">
        <f t="shared" si="24"/>
        <v>Travel To Work (% of Workers)2</v>
      </c>
      <c r="F268" s="86" t="s">
        <v>713</v>
      </c>
      <c r="G268" s="242">
        <v>0.56144670050761425</v>
      </c>
      <c r="H268" s="245">
        <v>84.360762070258318</v>
      </c>
    </row>
    <row r="269" spans="1:8">
      <c r="A269" s="86" t="str">
        <v>rcd_worktrav_103</v>
      </c>
      <c r="B269" s="239">
        <v>268</v>
      </c>
      <c r="C269" s="86" t="s">
        <v>710</v>
      </c>
      <c r="D269" s="241">
        <f>COUNTIF($C$1:$C269,C269)</f>
        <v>3</v>
      </c>
      <c r="E269" s="241" t="str">
        <f t="shared" si="24"/>
        <v>Travel To Work (% of Workers)3</v>
      </c>
      <c r="F269" s="86" t="s">
        <v>715</v>
      </c>
      <c r="G269" s="242">
        <v>8.3175126903553318E-2</v>
      </c>
      <c r="H269" s="245">
        <v>138.51327364130518</v>
      </c>
    </row>
    <row r="270" spans="1:8">
      <c r="A270" s="86" t="str">
        <v>rcd_worktrav_104</v>
      </c>
      <c r="B270" s="239">
        <v>269</v>
      </c>
      <c r="C270" s="86" t="s">
        <v>710</v>
      </c>
      <c r="D270" s="241">
        <f>COUNTIF($C$1:$C270,C270)</f>
        <v>4</v>
      </c>
      <c r="E270" s="241" t="str">
        <f t="shared" si="24"/>
        <v>Travel To Work (% of Workers)4</v>
      </c>
      <c r="F270" s="86" t="s">
        <v>717</v>
      </c>
      <c r="G270" s="242">
        <v>3.9766497461928937E-2</v>
      </c>
      <c r="H270" s="245">
        <v>117.17040176631077</v>
      </c>
    </row>
    <row r="271" spans="1:8">
      <c r="A271" s="86" t="str">
        <v>rcd_worktrav_105</v>
      </c>
      <c r="B271" s="239">
        <v>270</v>
      </c>
      <c r="C271" s="86" t="s">
        <v>710</v>
      </c>
      <c r="D271" s="241">
        <f>COUNTIF($C$1:$C271,C271)</f>
        <v>5</v>
      </c>
      <c r="E271" s="241" t="str">
        <f t="shared" si="24"/>
        <v>Travel To Work (% of Workers)5</v>
      </c>
      <c r="F271" s="86" t="s">
        <v>719</v>
      </c>
      <c r="G271" s="242">
        <v>0.16267766497461933</v>
      </c>
      <c r="H271" s="245">
        <v>133.14982776011095</v>
      </c>
    </row>
    <row r="272" spans="1:8">
      <c r="A272" s="86" t="str">
        <v>rcd_worktrav_106</v>
      </c>
      <c r="B272" s="239">
        <v>271</v>
      </c>
      <c r="C272" s="86" t="s">
        <v>710</v>
      </c>
      <c r="D272" s="241">
        <f>COUNTIF($C$1:$C272,C272)</f>
        <v>6</v>
      </c>
      <c r="E272" s="241" t="str">
        <f t="shared" si="24"/>
        <v>Travel To Work (% of Workers)6</v>
      </c>
      <c r="F272" s="86" t="s">
        <v>721</v>
      </c>
      <c r="G272" s="242">
        <v>1.0586294416243654E-2</v>
      </c>
      <c r="H272" s="245">
        <v>107.00323407849046</v>
      </c>
    </row>
    <row r="273" spans="1:8">
      <c r="A273" s="86" t="str">
        <v>rcd_worktrav_107</v>
      </c>
      <c r="B273" s="239">
        <v>272</v>
      </c>
      <c r="C273" s="86" t="s">
        <v>710</v>
      </c>
      <c r="D273" s="241">
        <f>COUNTIF($C$1:$C273,C273)</f>
        <v>7</v>
      </c>
      <c r="E273" s="241" t="str">
        <f t="shared" si="24"/>
        <v>Travel To Work (% of Workers)7</v>
      </c>
      <c r="F273" s="86" t="s">
        <v>723</v>
      </c>
      <c r="G273" s="242">
        <v>3.0502538071065986E-2</v>
      </c>
      <c r="H273" s="245">
        <v>71.607994710675754</v>
      </c>
    </row>
    <row r="274" spans="1:8">
      <c r="A274" s="86" t="str">
        <v>car0</v>
      </c>
      <c r="B274" s="239">
        <v>273</v>
      </c>
      <c r="C274" s="86" t="s">
        <v>725</v>
      </c>
      <c r="D274" s="241">
        <f>COUNTIF($C$1:$C274,C274)</f>
        <v>1</v>
      </c>
      <c r="E274" s="241" t="str">
        <f t="shared" si="24"/>
        <v>Car Ownership1</v>
      </c>
      <c r="F274" s="86" t="s">
        <v>726</v>
      </c>
      <c r="G274" s="242">
        <v>0.31329441624365478</v>
      </c>
      <c r="H274" s="245">
        <v>168.2315988188418</v>
      </c>
    </row>
    <row r="275" spans="1:8">
      <c r="A275" s="86" t="str">
        <v>car1</v>
      </c>
      <c r="B275" s="239">
        <v>274</v>
      </c>
      <c r="C275" s="86" t="s">
        <v>725</v>
      </c>
      <c r="D275" s="241">
        <f>COUNTIF($C$1:$C275,C275)</f>
        <v>2</v>
      </c>
      <c r="E275" s="241" t="str">
        <f t="shared" si="24"/>
        <v>Car Ownership2</v>
      </c>
      <c r="F275" s="86" t="s">
        <v>728</v>
      </c>
      <c r="G275" s="242">
        <v>0.4243451776649747</v>
      </c>
      <c r="H275" s="245">
        <v>106.20091324123069</v>
      </c>
    </row>
    <row r="276" spans="1:8">
      <c r="A276" s="86" t="str">
        <v>car2</v>
      </c>
      <c r="B276" s="239">
        <v>275</v>
      </c>
      <c r="C276" s="86" t="s">
        <v>725</v>
      </c>
      <c r="D276" s="241">
        <f>COUNTIF($C$1:$C276,C276)</f>
        <v>3</v>
      </c>
      <c r="E276" s="241" t="str">
        <f t="shared" si="24"/>
        <v>Car Ownership3</v>
      </c>
      <c r="F276" s="86" t="s">
        <v>730</v>
      </c>
      <c r="G276" s="242">
        <v>0.2144771573604061</v>
      </c>
      <c r="H276" s="245">
        <v>66.825028538553056</v>
      </c>
    </row>
    <row r="277" spans="1:8">
      <c r="A277" s="86" t="str">
        <v>car3p</v>
      </c>
      <c r="B277" s="239">
        <v>276</v>
      </c>
      <c r="C277" s="86" t="s">
        <v>725</v>
      </c>
      <c r="D277" s="241">
        <f>COUNTIF($C$1:$C277,C277)</f>
        <v>4</v>
      </c>
      <c r="E277" s="241" t="str">
        <f t="shared" si="24"/>
        <v>Car Ownership4</v>
      </c>
      <c r="F277" s="86" t="s">
        <v>732</v>
      </c>
      <c r="G277" s="242">
        <v>4.7705583756345184E-2</v>
      </c>
      <c r="H277" s="245">
        <v>51.191151527547575</v>
      </c>
    </row>
    <row r="278" spans="1:8">
      <c r="A278" s="86" t="str">
        <v>car1recent</v>
      </c>
      <c r="B278" s="239">
        <v>277</v>
      </c>
      <c r="C278" s="86" t="s">
        <v>725</v>
      </c>
      <c r="D278" s="241">
        <f>COUNTIF($C$1:$C278,C278)</f>
        <v>5</v>
      </c>
      <c r="E278" s="241" t="str">
        <f t="shared" si="24"/>
        <v>Car Ownership5</v>
      </c>
      <c r="F278" s="86" t="s">
        <v>734</v>
      </c>
      <c r="G278" s="242">
        <v>0.10318020304568527</v>
      </c>
      <c r="H278" s="245">
        <v>76.946251259388504</v>
      </c>
    </row>
    <row r="279" spans="1:8">
      <c r="A279" s="86" t="str">
        <v>car1co</v>
      </c>
      <c r="B279" s="239">
        <v>278</v>
      </c>
      <c r="C279" s="86" t="s">
        <v>736</v>
      </c>
      <c r="D279" s="241">
        <f>COUNTIF($C$1:$C279,C279)</f>
        <v>1</v>
      </c>
      <c r="E279" s="241" t="str">
        <f t="shared" si="24"/>
        <v>Main Car (% of car owners)1</v>
      </c>
      <c r="F279" s="86" t="s">
        <v>737</v>
      </c>
      <c r="G279" s="242">
        <v>1.5941624365482236E-2</v>
      </c>
      <c r="H279" s="245">
        <v>100.91392089645052</v>
      </c>
    </row>
    <row r="280" spans="1:8">
      <c r="A280" s="86" t="str">
        <v>car1priv</v>
      </c>
      <c r="B280" s="239">
        <v>279</v>
      </c>
      <c r="C280" s="86" t="s">
        <v>736</v>
      </c>
      <c r="D280" s="241">
        <f>COUNTIF($C$1:$C280,C280)</f>
        <v>2</v>
      </c>
      <c r="E280" s="241" t="str">
        <f t="shared" si="24"/>
        <v>Main Car (% of car owners)2</v>
      </c>
      <c r="F280" s="86" t="s">
        <v>739</v>
      </c>
      <c r="G280" s="242">
        <v>0.98405837563451792</v>
      </c>
      <c r="H280" s="245">
        <v>99.985330830585099</v>
      </c>
    </row>
    <row r="281" spans="1:8">
      <c r="A281" s="86" t="str">
        <v>carsaloon</v>
      </c>
      <c r="B281" s="239">
        <v>280</v>
      </c>
      <c r="C281" s="86" t="s">
        <v>736</v>
      </c>
      <c r="D281" s="241">
        <f>COUNTIF($C$1:$C281,C281)</f>
        <v>3</v>
      </c>
      <c r="E281" s="241" t="str">
        <f t="shared" si="24"/>
        <v>Main Car (% of car owners)3</v>
      </c>
      <c r="F281" s="86" t="s">
        <v>741</v>
      </c>
      <c r="G281" s="242">
        <v>0.20222588832487307</v>
      </c>
      <c r="H281" s="245">
        <v>112.36447028332147</v>
      </c>
    </row>
    <row r="282" spans="1:8">
      <c r="A282" s="86" t="str">
        <v>carhatchback</v>
      </c>
      <c r="B282" s="239">
        <v>281</v>
      </c>
      <c r="C282" s="86" t="s">
        <v>736</v>
      </c>
      <c r="D282" s="241">
        <f>COUNTIF($C$1:$C282,C282)</f>
        <v>4</v>
      </c>
      <c r="E282" s="241" t="str">
        <f t="shared" si="24"/>
        <v>Main Car (% of car owners)4</v>
      </c>
      <c r="F282" s="86" t="s">
        <v>743</v>
      </c>
      <c r="G282" s="242">
        <v>0.50153045685279185</v>
      </c>
      <c r="H282" s="245">
        <v>99.845717536341354</v>
      </c>
    </row>
    <row r="283" spans="1:8">
      <c r="A283" s="86" t="str">
        <v>carestate</v>
      </c>
      <c r="B283" s="239">
        <v>282</v>
      </c>
      <c r="C283" s="86" t="s">
        <v>736</v>
      </c>
      <c r="D283" s="241">
        <f>COUNTIF($C$1:$C283,C283)</f>
        <v>5</v>
      </c>
      <c r="E283" s="241" t="str">
        <f t="shared" si="24"/>
        <v>Main Car (% of car owners)5</v>
      </c>
      <c r="F283" s="86" t="s">
        <v>745</v>
      </c>
      <c r="G283" s="242">
        <v>5.9751269035532996E-2</v>
      </c>
      <c r="H283" s="245">
        <v>84.919426989956349</v>
      </c>
    </row>
    <row r="284" spans="1:8">
      <c r="A284" s="86" t="str">
        <v>carlux</v>
      </c>
      <c r="B284" s="239">
        <v>283</v>
      </c>
      <c r="C284" s="86" t="s">
        <v>736</v>
      </c>
      <c r="D284" s="241">
        <f>COUNTIF($C$1:$C284,C284)</f>
        <v>6</v>
      </c>
      <c r="E284" s="241" t="str">
        <f t="shared" si="24"/>
        <v>Main Car (% of car owners)6</v>
      </c>
      <c r="F284" s="86" t="s">
        <v>747</v>
      </c>
      <c r="G284" s="242">
        <v>9.5873096446700529E-2</v>
      </c>
      <c r="H284" s="245">
        <v>122.84227199040967</v>
      </c>
    </row>
    <row r="285" spans="1:8">
      <c r="A285" s="86" t="str">
        <v>carother</v>
      </c>
      <c r="B285" s="239">
        <v>284</v>
      </c>
      <c r="C285" s="86" t="s">
        <v>736</v>
      </c>
      <c r="D285" s="241">
        <f>COUNTIF($C$1:$C285,C285)</f>
        <v>7</v>
      </c>
      <c r="E285" s="241" t="str">
        <f t="shared" si="24"/>
        <v>Main Car (% of car owners)7</v>
      </c>
      <c r="F285" s="86" t="s">
        <v>749</v>
      </c>
      <c r="G285" s="242">
        <v>0.14059390862944163</v>
      </c>
      <c r="H285" s="245">
        <v>83.059417394053156</v>
      </c>
    </row>
    <row r="286" spans="1:8">
      <c r="A286" s="86" t="str">
        <v>car1btnew</v>
      </c>
      <c r="B286" s="239">
        <v>285</v>
      </c>
      <c r="C286" s="86" t="s">
        <v>736</v>
      </c>
      <c r="D286" s="241">
        <f>COUNTIF($C$1:$C286,C286)</f>
        <v>8</v>
      </c>
      <c r="E286" s="241" t="str">
        <f t="shared" si="24"/>
        <v>Main Car (% of car owners)8</v>
      </c>
      <c r="F286" s="86" t="s">
        <v>751</v>
      </c>
      <c r="G286" s="242">
        <v>0.3589289340101523</v>
      </c>
      <c r="H286" s="245">
        <v>96.102524440156103</v>
      </c>
    </row>
    <row r="287" spans="1:8">
      <c r="A287" s="86" t="str">
        <v>car1btused</v>
      </c>
      <c r="B287" s="239">
        <v>286</v>
      </c>
      <c r="C287" s="86" t="s">
        <v>736</v>
      </c>
      <c r="D287" s="241">
        <f>COUNTIF($C$1:$C287,C287)</f>
        <v>9</v>
      </c>
      <c r="E287" s="241" t="str">
        <f t="shared" si="24"/>
        <v>Main Car (% of car owners)9</v>
      </c>
      <c r="F287" s="86" t="s">
        <v>753</v>
      </c>
      <c r="G287" s="242">
        <v>0.64107106598984753</v>
      </c>
      <c r="H287" s="245">
        <v>102.32341026490592</v>
      </c>
    </row>
    <row r="288" spans="1:8">
      <c r="A288" s="86" t="str">
        <v>rcd_hhdyrinc_101</v>
      </c>
      <c r="B288" s="239">
        <v>287</v>
      </c>
      <c r="C288" s="86" t="s">
        <v>755</v>
      </c>
      <c r="D288" s="241">
        <f>COUNTIF($C$1:$C288,C288)</f>
        <v>1</v>
      </c>
      <c r="E288" s="241" t="str">
        <f t="shared" si="24"/>
        <v>Household Annual Income1</v>
      </c>
      <c r="F288" s="86" t="s">
        <v>756</v>
      </c>
      <c r="G288" s="242">
        <v>0.1821649746192894</v>
      </c>
      <c r="H288" s="245">
        <v>108.25820090371674</v>
      </c>
    </row>
    <row r="289" spans="1:8">
      <c r="A289" s="86" t="str">
        <v>rcd_hhdyrinc_102</v>
      </c>
      <c r="B289" s="239">
        <v>288</v>
      </c>
      <c r="C289" s="86" t="s">
        <v>755</v>
      </c>
      <c r="D289" s="241">
        <f>COUNTIF($C$1:$C289,C289)</f>
        <v>2</v>
      </c>
      <c r="E289" s="241" t="str">
        <f t="shared" si="24"/>
        <v>Household Annual Income2</v>
      </c>
      <c r="F289" s="86" t="s">
        <v>757</v>
      </c>
      <c r="G289" s="242">
        <v>0.31989086294416241</v>
      </c>
      <c r="H289" s="245">
        <v>101.53521602322041</v>
      </c>
    </row>
    <row r="290" spans="1:8">
      <c r="A290" s="86" t="str">
        <v>rcd_hhdyrinc_103</v>
      </c>
      <c r="B290" s="239">
        <v>289</v>
      </c>
      <c r="C290" s="86" t="s">
        <v>755</v>
      </c>
      <c r="D290" s="241">
        <f>COUNTIF($C$1:$C290,C290)</f>
        <v>3</v>
      </c>
      <c r="E290" s="241" t="str">
        <f t="shared" si="24"/>
        <v>Household Annual Income3</v>
      </c>
      <c r="F290" s="86" t="s">
        <v>758</v>
      </c>
      <c r="G290" s="242">
        <v>0.21492893401015226</v>
      </c>
      <c r="H290" s="245">
        <v>101.55504811818676</v>
      </c>
    </row>
    <row r="291" spans="1:8">
      <c r="A291" s="86" t="str">
        <v>rcd_hhdyrinc_104</v>
      </c>
      <c r="B291" s="239">
        <v>290</v>
      </c>
      <c r="C291" s="86" t="s">
        <v>755</v>
      </c>
      <c r="D291" s="241">
        <f>COUNTIF($C$1:$C291,C291)</f>
        <v>4</v>
      </c>
      <c r="E291" s="241" t="str">
        <f t="shared" si="24"/>
        <v>Household Annual Income4</v>
      </c>
      <c r="F291" s="86" t="s">
        <v>759</v>
      </c>
      <c r="G291" s="242">
        <v>0.13231979695431473</v>
      </c>
      <c r="H291" s="245">
        <v>94.718004142735396</v>
      </c>
    </row>
    <row r="292" spans="1:8">
      <c r="A292" s="86" t="str">
        <v>rcd_hhdyrinc_105</v>
      </c>
      <c r="B292" s="239">
        <v>291</v>
      </c>
      <c r="C292" s="86" t="s">
        <v>755</v>
      </c>
      <c r="D292" s="241">
        <f>COUNTIF($C$1:$C292,C292)</f>
        <v>5</v>
      </c>
      <c r="E292" s="241" t="str">
        <f t="shared" si="24"/>
        <v>Household Annual Income5</v>
      </c>
      <c r="F292" s="86" t="s">
        <v>760</v>
      </c>
      <c r="G292" s="242">
        <v>6.3604060913705587E-2</v>
      </c>
      <c r="H292" s="245">
        <v>87.030895168392362</v>
      </c>
    </row>
    <row r="293" spans="1:8">
      <c r="A293" s="86" t="str">
        <v>rcd_hhdyrinc_106</v>
      </c>
      <c r="B293" s="239">
        <v>292</v>
      </c>
      <c r="C293" s="86" t="s">
        <v>755</v>
      </c>
      <c r="D293" s="241">
        <f>COUNTIF($C$1:$C293,C293)</f>
        <v>6</v>
      </c>
      <c r="E293" s="241" t="str">
        <f t="shared" si="24"/>
        <v>Household Annual Income6</v>
      </c>
      <c r="F293" s="86" t="s">
        <v>761</v>
      </c>
      <c r="G293" s="242">
        <v>8.6954314720812179E-2</v>
      </c>
      <c r="H293" s="245">
        <v>94.327263235570996</v>
      </c>
    </row>
    <row r="294" spans="1:8">
      <c r="A294" s="86" t="str">
        <v>incmean</v>
      </c>
      <c r="B294" s="239">
        <v>293</v>
      </c>
      <c r="C294" s="86" t="s">
        <v>755</v>
      </c>
      <c r="D294" s="241">
        <f>COUNTIF($C$1:$C294,C294)</f>
        <v>7</v>
      </c>
      <c r="E294" s="241" t="str">
        <f t="shared" si="24"/>
        <v>Household Annual Income7</v>
      </c>
      <c r="F294" s="86" t="s">
        <v>763</v>
      </c>
      <c r="G294" s="242">
        <v>395.88423491802041</v>
      </c>
      <c r="H294" s="245">
        <v>93.586468053186024</v>
      </c>
    </row>
    <row r="295" spans="1:8">
      <c r="A295" s="86" t="str">
        <v>benbase1</v>
      </c>
      <c r="B295" s="239">
        <v>294</v>
      </c>
      <c r="C295" s="86" t="s">
        <v>765</v>
      </c>
      <c r="D295" s="241">
        <f>COUNTIF($C$1:$C295,C295)</f>
        <v>1</v>
      </c>
      <c r="E295" s="241" t="str">
        <f t="shared" si="24"/>
        <v>Benefits1</v>
      </c>
      <c r="F295" s="86" t="s">
        <v>766</v>
      </c>
      <c r="G295" s="242">
        <v>2.1060913705583752E-2</v>
      </c>
      <c r="H295" s="245">
        <v>106.22303601462542</v>
      </c>
    </row>
    <row r="296" spans="1:8">
      <c r="A296" s="86" t="str">
        <v>benbase2</v>
      </c>
      <c r="B296" s="239">
        <v>295</v>
      </c>
      <c r="C296" s="86" t="s">
        <v>765</v>
      </c>
      <c r="D296" s="241">
        <f>COUNTIF($C$1:$C296,C296)</f>
        <v>2</v>
      </c>
      <c r="E296" s="241" t="str">
        <f t="shared" si="24"/>
        <v>Benefits2</v>
      </c>
      <c r="F296" s="86" t="s">
        <v>768</v>
      </c>
      <c r="G296" s="242">
        <v>8.3477157360406073E-3</v>
      </c>
      <c r="H296" s="245">
        <v>114.56353920599109</v>
      </c>
    </row>
    <row r="297" spans="1:8">
      <c r="A297" s="86" t="str">
        <v>benbase3</v>
      </c>
      <c r="B297" s="239">
        <v>296</v>
      </c>
      <c r="C297" s="86" t="s">
        <v>765</v>
      </c>
      <c r="D297" s="241">
        <f>COUNTIF($C$1:$C297,C297)</f>
        <v>3</v>
      </c>
      <c r="E297" s="241" t="str">
        <f t="shared" si="24"/>
        <v>Benefits3</v>
      </c>
      <c r="F297" s="86" t="s">
        <v>770</v>
      </c>
      <c r="G297" s="242">
        <v>0.14558883248730964</v>
      </c>
      <c r="H297" s="245">
        <v>103.07234944459789</v>
      </c>
    </row>
    <row r="298" spans="1:8">
      <c r="A298" s="86" t="str">
        <v>benbase4</v>
      </c>
      <c r="B298" s="239">
        <v>297</v>
      </c>
      <c r="C298" s="86" t="s">
        <v>765</v>
      </c>
      <c r="D298" s="241">
        <f>COUNTIF($C$1:$C298,C298)</f>
        <v>4</v>
      </c>
      <c r="E298" s="241" t="str">
        <f t="shared" si="24"/>
        <v>Benefits4</v>
      </c>
      <c r="F298" s="86" t="s">
        <v>772</v>
      </c>
      <c r="G298" s="242">
        <v>2.7984771573604062E-2</v>
      </c>
      <c r="H298" s="245">
        <v>123.09276122021427</v>
      </c>
    </row>
    <row r="299" spans="1:8">
      <c r="A299" s="86" t="str">
        <v>finsit_savalot</v>
      </c>
      <c r="B299" s="239">
        <v>298</v>
      </c>
      <c r="C299" s="86" t="s">
        <v>774</v>
      </c>
      <c r="D299" s="241">
        <f>COUNTIF($C$1:$C299,C299)</f>
        <v>1</v>
      </c>
      <c r="E299" s="241" t="str">
        <f t="shared" si="24"/>
        <v>Financial Situation1</v>
      </c>
      <c r="F299" s="86" t="s">
        <v>775</v>
      </c>
      <c r="G299" s="242">
        <v>0.10538578680203044</v>
      </c>
      <c r="H299" s="245">
        <v>93.403193078976471</v>
      </c>
    </row>
    <row r="300" spans="1:8">
      <c r="A300" s="86" t="str">
        <v>finsit_savlittle</v>
      </c>
      <c r="B300" s="239">
        <v>299</v>
      </c>
      <c r="C300" s="86" t="s">
        <v>774</v>
      </c>
      <c r="D300" s="241">
        <f>COUNTIF($C$1:$C300,C300)</f>
        <v>2</v>
      </c>
      <c r="E300" s="241" t="str">
        <f t="shared" si="24"/>
        <v>Financial Situation2</v>
      </c>
      <c r="F300" s="86" t="s">
        <v>777</v>
      </c>
      <c r="G300" s="242">
        <v>0.52346446700507621</v>
      </c>
      <c r="H300" s="245">
        <v>98.332581153808945</v>
      </c>
    </row>
    <row r="301" spans="1:8">
      <c r="A301" s="86" t="str">
        <v>finsit_even</v>
      </c>
      <c r="B301" s="239">
        <v>300</v>
      </c>
      <c r="C301" s="86" t="s">
        <v>774</v>
      </c>
      <c r="D301" s="241">
        <f>COUNTIF($C$1:$C301,C301)</f>
        <v>3</v>
      </c>
      <c r="E301" s="241" t="str">
        <f t="shared" si="24"/>
        <v>Financial Situation3</v>
      </c>
      <c r="F301" s="86" t="s">
        <v>779</v>
      </c>
      <c r="G301" s="242">
        <v>0.30225888324873101</v>
      </c>
      <c r="H301" s="245">
        <v>104.02969234183854</v>
      </c>
    </row>
    <row r="302" spans="1:8">
      <c r="A302" s="86" t="str">
        <v>finsit_debt</v>
      </c>
      <c r="B302" s="239">
        <v>301</v>
      </c>
      <c r="C302" s="86" t="s">
        <v>774</v>
      </c>
      <c r="D302" s="241">
        <f>COUNTIF($C$1:$C302,C302)</f>
        <v>4</v>
      </c>
      <c r="E302" s="241" t="str">
        <f t="shared" si="24"/>
        <v>Financial Situation4</v>
      </c>
      <c r="F302" s="86" t="s">
        <v>781</v>
      </c>
      <c r="G302" s="242">
        <v>6.8890862944162426E-2</v>
      </c>
      <c r="H302" s="245">
        <v>106.6900941217106</v>
      </c>
    </row>
    <row r="303" spans="1:8">
      <c r="A303" s="86" t="str">
        <v>smartband</v>
      </c>
      <c r="B303" s="239">
        <v>302</v>
      </c>
      <c r="C303" s="86" t="s">
        <v>783</v>
      </c>
      <c r="D303" s="241">
        <f>COUNTIF($C$1:$C303,C303)</f>
        <v>1</v>
      </c>
      <c r="E303" s="241" t="str">
        <f t="shared" si="24"/>
        <v>Contactless1</v>
      </c>
      <c r="F303" s="86" t="s">
        <v>784</v>
      </c>
      <c r="G303" s="242">
        <v>0.13242893401015229</v>
      </c>
      <c r="H303" s="245">
        <v>101.68626821442585</v>
      </c>
    </row>
    <row r="304" spans="1:8">
      <c r="A304" s="86" t="str">
        <v>cur_contless</v>
      </c>
      <c r="B304" s="239">
        <v>303</v>
      </c>
      <c r="C304" s="86" t="s">
        <v>783</v>
      </c>
      <c r="D304" s="241">
        <f>COUNTIF($C$1:$C304,C304)</f>
        <v>2</v>
      </c>
      <c r="E304" s="241" t="str">
        <f t="shared" si="24"/>
        <v>Contactless2</v>
      </c>
      <c r="F304" s="86" t="s">
        <v>786</v>
      </c>
      <c r="G304" s="242">
        <v>0.64010659898477151</v>
      </c>
      <c r="H304" s="245">
        <v>106.22536008053373</v>
      </c>
    </row>
    <row r="305" spans="1:8">
      <c r="A305" s="86" t="str">
        <v>CDS_1PLUS</v>
      </c>
      <c r="B305" s="239">
        <v>304</v>
      </c>
      <c r="C305" s="86" t="s">
        <v>788</v>
      </c>
      <c r="D305" s="241">
        <f>COUNTIF($C$1:$C305,C305)</f>
        <v>1</v>
      </c>
      <c r="E305" s="241" t="str">
        <f t="shared" si="24"/>
        <v>Credit Cards1</v>
      </c>
      <c r="F305" s="86" t="s">
        <v>789</v>
      </c>
      <c r="G305" s="242">
        <v>0.49046192893401014</v>
      </c>
      <c r="H305" s="245">
        <v>91.70653247878677</v>
      </c>
    </row>
    <row r="306" spans="1:8">
      <c r="A306" s="86" t="str">
        <v>CDS_2PLUS</v>
      </c>
      <c r="B306" s="239">
        <v>305</v>
      </c>
      <c r="C306" s="86" t="s">
        <v>788</v>
      </c>
      <c r="D306" s="241">
        <f>COUNTIF($C$1:$C306,C306)</f>
        <v>2</v>
      </c>
      <c r="E306" s="241" t="str">
        <f t="shared" si="24"/>
        <v>Credit Cards2</v>
      </c>
      <c r="F306" s="86" t="s">
        <v>791</v>
      </c>
      <c r="G306" s="242">
        <v>0.19164974619289338</v>
      </c>
      <c r="H306" s="245">
        <v>87.149930309824924</v>
      </c>
    </row>
    <row r="307" spans="1:8">
      <c r="A307" s="86" t="str">
        <v>CDS_SPE500PLUS</v>
      </c>
      <c r="B307" s="239">
        <v>306</v>
      </c>
      <c r="C307" s="86" t="s">
        <v>788</v>
      </c>
      <c r="D307" s="241">
        <f>COUNTIF($C$1:$C307,C307)</f>
        <v>3</v>
      </c>
      <c r="E307" s="241" t="str">
        <f t="shared" si="24"/>
        <v>Credit Cards3</v>
      </c>
      <c r="F307" s="86" t="s">
        <v>793</v>
      </c>
      <c r="G307" s="242">
        <v>0.1112918781725888</v>
      </c>
      <c r="H307" s="245">
        <v>79.636957907965538</v>
      </c>
    </row>
    <row r="308" spans="1:8">
      <c r="A308" s="86" t="str">
        <v>CDS_USE6T1M</v>
      </c>
      <c r="B308" s="239">
        <v>307</v>
      </c>
      <c r="C308" s="86" t="s">
        <v>788</v>
      </c>
      <c r="D308" s="241">
        <f>COUNTIF($C$1:$C308,C308)</f>
        <v>4</v>
      </c>
      <c r="E308" s="241" t="str">
        <f t="shared" si="24"/>
        <v>Credit Cards4</v>
      </c>
      <c r="F308" s="86" t="s">
        <v>795</v>
      </c>
      <c r="G308" s="242">
        <v>0.18182487309644674</v>
      </c>
      <c r="H308" s="245">
        <v>86.744358602484041</v>
      </c>
    </row>
    <row r="309" spans="1:8">
      <c r="A309" s="86" t="str">
        <v>CDS_REVOL</v>
      </c>
      <c r="B309" s="239">
        <v>308</v>
      </c>
      <c r="C309" s="86" t="s">
        <v>788</v>
      </c>
      <c r="D309" s="241">
        <f>COUNTIF($C$1:$C309,C309)</f>
        <v>5</v>
      </c>
      <c r="E309" s="241" t="str">
        <f t="shared" si="24"/>
        <v>Credit Cards5</v>
      </c>
      <c r="F309" s="86" t="s">
        <v>797</v>
      </c>
      <c r="G309" s="242">
        <v>9.0279187817258869E-2</v>
      </c>
      <c r="H309" s="245">
        <v>110.63679504746133</v>
      </c>
    </row>
    <row r="310" spans="1:8">
      <c r="A310" s="86" t="str">
        <v>CDS_TRANS</v>
      </c>
      <c r="B310" s="239">
        <v>309</v>
      </c>
      <c r="C310" s="86" t="s">
        <v>788</v>
      </c>
      <c r="D310" s="241">
        <f>COUNTIF($C$1:$C310,C310)</f>
        <v>6</v>
      </c>
      <c r="E310" s="241" t="str">
        <f t="shared" si="24"/>
        <v>Credit Cards6</v>
      </c>
      <c r="F310" s="86" t="s">
        <v>799</v>
      </c>
      <c r="G310" s="242">
        <v>0.32289340101522834</v>
      </c>
      <c r="H310" s="245">
        <v>83.542267281926769</v>
      </c>
    </row>
    <row r="311" spans="1:8">
      <c r="A311" s="86" t="str">
        <v>ca_have</v>
      </c>
      <c r="B311" s="239">
        <v>310</v>
      </c>
      <c r="C311" s="86" t="s">
        <v>801</v>
      </c>
      <c r="D311" s="241">
        <f>COUNTIF($C$1:$C311,C311)</f>
        <v>1</v>
      </c>
      <c r="E311" s="241" t="str">
        <f t="shared" si="24"/>
        <v>Current account, Savings and Investments1</v>
      </c>
      <c r="F311" s="86" t="s">
        <v>802</v>
      </c>
      <c r="G311" s="242">
        <v>0.90235279187817274</v>
      </c>
      <c r="H311" s="245">
        <v>100.01201472425127</v>
      </c>
    </row>
    <row r="312" spans="1:8">
      <c r="A312" s="86" t="str">
        <v>sv_have</v>
      </c>
      <c r="B312" s="239">
        <v>311</v>
      </c>
      <c r="C312" s="86" t="s">
        <v>801</v>
      </c>
      <c r="D312" s="241">
        <f>COUNTIF($C$1:$C312,C312)</f>
        <v>2</v>
      </c>
      <c r="E312" s="241" t="str">
        <f t="shared" si="24"/>
        <v>Current account, Savings and Investments2</v>
      </c>
      <c r="F312" s="86" t="s">
        <v>804</v>
      </c>
      <c r="G312" s="242">
        <v>0.55354822335025411</v>
      </c>
      <c r="H312" s="245">
        <v>95.382499986655759</v>
      </c>
    </row>
    <row r="313" spans="1:8">
      <c r="A313" s="86" t="str">
        <v>unreg_have</v>
      </c>
      <c r="B313" s="239">
        <v>312</v>
      </c>
      <c r="C313" s="86" t="s">
        <v>801</v>
      </c>
      <c r="D313" s="241">
        <f>COUNTIF($C$1:$C313,C313)</f>
        <v>3</v>
      </c>
      <c r="E313" s="241" t="str">
        <f t="shared" si="24"/>
        <v>Current account, Savings and Investments3</v>
      </c>
      <c r="F313" s="86" t="s">
        <v>806</v>
      </c>
      <c r="G313" s="242">
        <v>0.81084263959390834</v>
      </c>
      <c r="H313" s="245">
        <v>94.81727998351775</v>
      </c>
    </row>
    <row r="314" spans="1:8">
      <c r="A314" s="86" t="str">
        <v>reg_have</v>
      </c>
      <c r="B314" s="239">
        <v>313</v>
      </c>
      <c r="C314" s="86" t="s">
        <v>801</v>
      </c>
      <c r="D314" s="241">
        <f>COUNTIF($C$1:$C314,C314)</f>
        <v>4</v>
      </c>
      <c r="E314" s="241" t="str">
        <f t="shared" si="24"/>
        <v>Current account, Savings and Investments4</v>
      </c>
      <c r="F314" s="86" t="s">
        <v>808</v>
      </c>
      <c r="G314" s="242">
        <v>0.61341116751269043</v>
      </c>
      <c r="H314" s="245">
        <v>98.950505654674402</v>
      </c>
    </row>
    <row r="315" spans="1:8">
      <c r="A315" s="86" t="str">
        <v>SAV_INSTANT</v>
      </c>
      <c r="B315" s="239">
        <v>314</v>
      </c>
      <c r="C315" s="86" t="s">
        <v>801</v>
      </c>
      <c r="D315" s="241">
        <f>COUNTIF($C$1:$C315,C315)</f>
        <v>5</v>
      </c>
      <c r="E315" s="241" t="str">
        <f t="shared" si="24"/>
        <v>Current account, Savings and Investments5</v>
      </c>
      <c r="F315" s="86" t="s">
        <v>810</v>
      </c>
      <c r="G315" s="242">
        <v>0.42977157360406093</v>
      </c>
      <c r="H315" s="245">
        <v>99.231305905604813</v>
      </c>
    </row>
    <row r="316" spans="1:8">
      <c r="A316" s="86" t="str">
        <v>SAV_CASHISA</v>
      </c>
      <c r="B316" s="239">
        <v>315</v>
      </c>
      <c r="C316" s="86" t="s">
        <v>801</v>
      </c>
      <c r="D316" s="241">
        <f>COUNTIF($C$1:$C316,C316)</f>
        <v>6</v>
      </c>
      <c r="E316" s="241" t="str">
        <f t="shared" si="24"/>
        <v>Current account, Savings and Investments6</v>
      </c>
      <c r="F316" s="86" t="s">
        <v>812</v>
      </c>
      <c r="G316" s="242">
        <v>0.26162182741116752</v>
      </c>
      <c r="H316" s="245">
        <v>94.679105788283024</v>
      </c>
    </row>
    <row r="317" spans="1:8">
      <c r="A317" s="86" t="str">
        <v>INV_SHARESISA</v>
      </c>
      <c r="B317" s="239">
        <v>316</v>
      </c>
      <c r="C317" s="86" t="s">
        <v>801</v>
      </c>
      <c r="D317" s="241">
        <f>COUNTIF($C$1:$C317,C317)</f>
        <v>7</v>
      </c>
      <c r="E317" s="241" t="str">
        <f t="shared" si="24"/>
        <v>Current account, Savings and Investments7</v>
      </c>
      <c r="F317" s="86" t="s">
        <v>814</v>
      </c>
      <c r="G317" s="242">
        <v>8.983248730964466E-2</v>
      </c>
      <c r="H317" s="245">
        <v>84.515471834401595</v>
      </c>
    </row>
    <row r="318" spans="1:8">
      <c r="A318" s="86" t="str">
        <v>INV_UNITTRUST</v>
      </c>
      <c r="B318" s="239">
        <v>317</v>
      </c>
      <c r="C318" s="86" t="s">
        <v>801</v>
      </c>
      <c r="D318" s="241">
        <f>COUNTIF($C$1:$C318,C318)</f>
        <v>8</v>
      </c>
      <c r="E318" s="241" t="str">
        <f t="shared" si="24"/>
        <v>Current account, Savings and Investments8</v>
      </c>
      <c r="F318" s="86" t="s">
        <v>816</v>
      </c>
      <c r="G318" s="242">
        <v>1.1126903553299494E-2</v>
      </c>
      <c r="H318" s="245">
        <v>78.802586425067645</v>
      </c>
    </row>
    <row r="319" spans="1:8">
      <c r="A319" s="86" t="str">
        <v>INV_SHARES</v>
      </c>
      <c r="B319" s="239">
        <v>318</v>
      </c>
      <c r="C319" s="86" t="s">
        <v>801</v>
      </c>
      <c r="D319" s="241">
        <f>COUNTIF($C$1:$C319,C319)</f>
        <v>9</v>
      </c>
      <c r="E319" s="241" t="str">
        <f t="shared" si="24"/>
        <v>Current account, Savings and Investments9</v>
      </c>
      <c r="F319" s="86" t="s">
        <v>818</v>
      </c>
      <c r="G319" s="242">
        <v>7.4368020304568544E-2</v>
      </c>
      <c r="H319" s="245">
        <v>75.57007043093607</v>
      </c>
    </row>
    <row r="320" spans="1:8">
      <c r="A320" s="86" t="str">
        <v>INV_BONDS</v>
      </c>
      <c r="B320" s="239">
        <v>319</v>
      </c>
      <c r="C320" s="86" t="s">
        <v>801</v>
      </c>
      <c r="D320" s="241">
        <f>COUNTIF($C$1:$C320,C320)</f>
        <v>10</v>
      </c>
      <c r="E320" s="241" t="str">
        <f t="shared" si="24"/>
        <v>Current account, Savings and Investments10</v>
      </c>
      <c r="F320" s="86" t="s">
        <v>820</v>
      </c>
      <c r="G320" s="242">
        <v>2.1761421319796952E-2</v>
      </c>
      <c r="H320" s="245">
        <v>80.962419586661099</v>
      </c>
    </row>
    <row r="321" spans="1:8">
      <c r="A321" s="86" t="str">
        <v>SAV_NATSAV</v>
      </c>
      <c r="B321" s="239">
        <v>320</v>
      </c>
      <c r="C321" s="86" t="s">
        <v>801</v>
      </c>
      <c r="D321" s="241">
        <f>COUNTIF($C$1:$C321,C321)</f>
        <v>11</v>
      </c>
      <c r="E321" s="241" t="str">
        <f t="shared" si="24"/>
        <v>Current account, Savings and Investments11</v>
      </c>
      <c r="F321" s="86" t="s">
        <v>822</v>
      </c>
      <c r="G321" s="242">
        <v>0.1362969543147208</v>
      </c>
      <c r="H321" s="245">
        <v>70.361328820547499</v>
      </c>
    </row>
    <row r="322" spans="1:8">
      <c r="A322" s="86" t="str">
        <v>INV_ANY</v>
      </c>
      <c r="B322" s="239">
        <v>321</v>
      </c>
      <c r="C322" s="86" t="s">
        <v>801</v>
      </c>
      <c r="D322" s="241">
        <f>COUNTIF($C$1:$C322,C322)</f>
        <v>12</v>
      </c>
      <c r="E322" s="241" t="str">
        <f t="shared" si="24"/>
        <v>Current account, Savings and Investments12</v>
      </c>
      <c r="F322" s="86" t="s">
        <v>824</v>
      </c>
      <c r="G322" s="242">
        <v>0.18406598984771572</v>
      </c>
      <c r="H322" s="245">
        <v>86.555196746628354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4.6776649746192896E-2</v>
      </c>
      <c r="H323" s="245">
        <v>71.018120253564206</v>
      </c>
    </row>
    <row r="324" spans="1:8">
      <c r="A324" s="86" t="str">
        <v>SAV_VALA</v>
      </c>
      <c r="B324" s="239">
        <v>323</v>
      </c>
      <c r="C324" s="86" t="s">
        <v>801</v>
      </c>
      <c r="D324" s="241">
        <f>COUNTIF($C$1:$C324,C324)</f>
        <v>14</v>
      </c>
      <c r="E324" s="241" t="str">
        <f t="shared" si="25"/>
        <v>Current account, Savings and Investments14</v>
      </c>
      <c r="F324" s="86" t="s">
        <v>828</v>
      </c>
      <c r="G324" s="242">
        <v>0.1354467005076142</v>
      </c>
      <c r="H324" s="245">
        <v>102.91955283544168</v>
      </c>
    </row>
    <row r="325" spans="1:8">
      <c r="A325" s="86" t="str">
        <v>SAV_VAL3</v>
      </c>
      <c r="B325" s="239">
        <v>324</v>
      </c>
      <c r="C325" s="86" t="s">
        <v>801</v>
      </c>
      <c r="D325" s="241">
        <f>COUNTIF($C$1:$C325,C325)</f>
        <v>15</v>
      </c>
      <c r="E325" s="241" t="str">
        <f t="shared" si="25"/>
        <v>Current account, Savings and Investments15</v>
      </c>
      <c r="F325" s="86" t="s">
        <v>830</v>
      </c>
      <c r="G325" s="242">
        <v>0.11520304568527918</v>
      </c>
      <c r="H325" s="245">
        <v>108.98482575471485</v>
      </c>
    </row>
    <row r="326" spans="1:8">
      <c r="A326" s="86" t="str">
        <v>SAV_VAL4</v>
      </c>
      <c r="B326" s="239">
        <v>325</v>
      </c>
      <c r="C326" s="86" t="s">
        <v>801</v>
      </c>
      <c r="D326" s="241">
        <f>COUNTIF($C$1:$C326,C326)</f>
        <v>16</v>
      </c>
      <c r="E326" s="241" t="str">
        <f t="shared" si="25"/>
        <v>Current account, Savings and Investments16</v>
      </c>
      <c r="F326" s="86" t="s">
        <v>832</v>
      </c>
      <c r="G326" s="242">
        <v>0.12962690355329948</v>
      </c>
      <c r="H326" s="245">
        <v>101.46245765226662</v>
      </c>
    </row>
    <row r="327" spans="1:8">
      <c r="A327" s="86" t="str">
        <v>SAV_VALC</v>
      </c>
      <c r="B327" s="239">
        <v>326</v>
      </c>
      <c r="C327" s="86" t="s">
        <v>801</v>
      </c>
      <c r="D327" s="241">
        <f>COUNTIF($C$1:$C327,C327)</f>
        <v>17</v>
      </c>
      <c r="E327" s="241" t="str">
        <f t="shared" si="25"/>
        <v>Current account, Savings and Investments17</v>
      </c>
      <c r="F327" s="86" t="s">
        <v>834</v>
      </c>
      <c r="G327" s="242">
        <v>0.17338071065989846</v>
      </c>
      <c r="H327" s="245">
        <v>80.584248334735491</v>
      </c>
    </row>
    <row r="328" spans="1:8">
      <c r="A328" s="86" t="str">
        <v>LOA_HAS</v>
      </c>
      <c r="B328" s="239">
        <v>327</v>
      </c>
      <c r="C328" s="86" t="s">
        <v>836</v>
      </c>
      <c r="D328" s="241">
        <f>COUNTIF($C$1:$C328,C328)</f>
        <v>1</v>
      </c>
      <c r="E328" s="241" t="str">
        <f t="shared" si="25"/>
        <v>Loans1</v>
      </c>
      <c r="F328" s="86" t="s">
        <v>837</v>
      </c>
      <c r="G328" s="242">
        <v>0.11747208121827413</v>
      </c>
      <c r="H328" s="245">
        <v>95.205659407575553</v>
      </c>
    </row>
    <row r="329" spans="1:8">
      <c r="A329" s="86" t="str">
        <v>LOA_UNS</v>
      </c>
      <c r="B329" s="239">
        <v>328</v>
      </c>
      <c r="C329" s="86" t="s">
        <v>836</v>
      </c>
      <c r="D329" s="241">
        <f>COUNTIF($C$1:$C329,C329)</f>
        <v>2</v>
      </c>
      <c r="E329" s="241" t="str">
        <f t="shared" si="25"/>
        <v>Loans2</v>
      </c>
      <c r="F329" s="86" t="s">
        <v>839</v>
      </c>
      <c r="G329" s="242">
        <v>6.6489847715736045E-2</v>
      </c>
      <c r="H329" s="245">
        <v>99.69223951880933</v>
      </c>
    </row>
    <row r="330" spans="1:8">
      <c r="A330" s="86" t="str">
        <v>LOA_2PLUS</v>
      </c>
      <c r="B330" s="239">
        <v>329</v>
      </c>
      <c r="C330" s="86" t="s">
        <v>836</v>
      </c>
      <c r="D330" s="241">
        <f>COUNTIF($C$1:$C330,C330)</f>
        <v>3</v>
      </c>
      <c r="E330" s="241" t="str">
        <f t="shared" si="25"/>
        <v>Loans3</v>
      </c>
      <c r="F330" s="86" t="s">
        <v>841</v>
      </c>
      <c r="G330" s="242">
        <v>2.535279187817259E-2</v>
      </c>
      <c r="H330" s="245">
        <v>101.23543726707045</v>
      </c>
    </row>
    <row r="331" spans="1:8">
      <c r="A331" s="86" t="str">
        <v>UNSECGT15K</v>
      </c>
      <c r="B331" s="239">
        <v>330</v>
      </c>
      <c r="C331" s="86" t="s">
        <v>836</v>
      </c>
      <c r="D331" s="241">
        <f>COUNTIF($C$1:$C331,C331)</f>
        <v>4</v>
      </c>
      <c r="E331" s="241" t="str">
        <f t="shared" si="25"/>
        <v>Loans4</v>
      </c>
      <c r="F331" s="86" t="s">
        <v>843</v>
      </c>
      <c r="G331" s="242">
        <v>9.9416243654822326E-3</v>
      </c>
      <c r="H331" s="245">
        <v>83.980855483131421</v>
      </c>
    </row>
    <row r="332" spans="1:8">
      <c r="A332" s="86" t="str">
        <v>PHLTH</v>
      </c>
      <c r="B332" s="239">
        <v>331</v>
      </c>
      <c r="C332" s="86" t="s">
        <v>845</v>
      </c>
      <c r="D332" s="241">
        <f>COUNTIF($C$1:$C332,C332)</f>
        <v>1</v>
      </c>
      <c r="E332" s="241" t="str">
        <f t="shared" si="25"/>
        <v>Insurance and Pensions1</v>
      </c>
      <c r="F332" s="86" t="s">
        <v>846</v>
      </c>
      <c r="G332" s="242">
        <v>4.706852791878173E-2</v>
      </c>
      <c r="H332" s="245">
        <v>109.72573671519234</v>
      </c>
    </row>
    <row r="333" spans="1:8">
      <c r="A333" s="86" t="str">
        <v>CHLTH</v>
      </c>
      <c r="B333" s="239">
        <v>332</v>
      </c>
      <c r="C333" s="86" t="s">
        <v>845</v>
      </c>
      <c r="D333" s="241">
        <f>COUNTIF($C$1:$C333,C333)</f>
        <v>2</v>
      </c>
      <c r="E333" s="241" t="str">
        <f t="shared" si="25"/>
        <v>Insurance and Pensions2</v>
      </c>
      <c r="F333" s="86" t="s">
        <v>848</v>
      </c>
      <c r="G333" s="242">
        <v>4.7659898477157354E-2</v>
      </c>
      <c r="H333" s="245">
        <v>111.64146021652988</v>
      </c>
    </row>
    <row r="334" spans="1:8">
      <c r="A334" s="86" t="str">
        <v>LIF_ASSUR</v>
      </c>
      <c r="B334" s="239">
        <v>333</v>
      </c>
      <c r="C334" s="86" t="s">
        <v>845</v>
      </c>
      <c r="D334" s="241">
        <f>COUNTIF($C$1:$C334,C334)</f>
        <v>3</v>
      </c>
      <c r="E334" s="241" t="str">
        <f t="shared" si="25"/>
        <v>Insurance and Pensions3</v>
      </c>
      <c r="F334" s="86" t="s">
        <v>850</v>
      </c>
      <c r="G334" s="242">
        <v>0.31822842639593912</v>
      </c>
      <c r="H334" s="245">
        <v>93.423013823338266</v>
      </c>
    </row>
    <row r="335" spans="1:8">
      <c r="A335" s="86" t="str">
        <v>LIF_PROTECT</v>
      </c>
      <c r="B335" s="239">
        <v>334</v>
      </c>
      <c r="C335" s="86" t="s">
        <v>845</v>
      </c>
      <c r="D335" s="241">
        <f>COUNTIF($C$1:$C335,C335)</f>
        <v>4</v>
      </c>
      <c r="E335" s="241" t="str">
        <f t="shared" si="25"/>
        <v>Insurance and Pensions4</v>
      </c>
      <c r="F335" s="86" t="s">
        <v>852</v>
      </c>
      <c r="G335" s="242">
        <v>0.2223730964467005</v>
      </c>
      <c r="H335" s="245">
        <v>92.951535836983794</v>
      </c>
    </row>
    <row r="336" spans="1:8">
      <c r="A336" s="86" t="str">
        <v>PEN_CO</v>
      </c>
      <c r="B336" s="239">
        <v>335</v>
      </c>
      <c r="C336" s="86" t="s">
        <v>845</v>
      </c>
      <c r="D336" s="241">
        <f>COUNTIF($C$1:$C336,C336)</f>
        <v>5</v>
      </c>
      <c r="E336" s="241" t="str">
        <f t="shared" si="25"/>
        <v>Insurance and Pensions5</v>
      </c>
      <c r="F336" s="86" t="s">
        <v>854</v>
      </c>
      <c r="G336" s="242">
        <v>0.36918020304568538</v>
      </c>
      <c r="H336" s="245">
        <v>109.03359789778106</v>
      </c>
    </row>
    <row r="337" spans="1:8">
      <c r="A337" s="86" t="str">
        <v>PEN_PERS</v>
      </c>
      <c r="B337" s="239">
        <v>336</v>
      </c>
      <c r="C337" s="86" t="s">
        <v>845</v>
      </c>
      <c r="D337" s="241">
        <f>COUNTIF($C$1:$C337,C337)</f>
        <v>6</v>
      </c>
      <c r="E337" s="241" t="str">
        <f t="shared" si="25"/>
        <v>Insurance and Pensions6</v>
      </c>
      <c r="F337" s="86" t="s">
        <v>856</v>
      </c>
      <c r="G337" s="242">
        <v>6.0906091370558364E-2</v>
      </c>
      <c r="H337" s="245">
        <v>99.137731422123451</v>
      </c>
    </row>
    <row r="338" spans="1:8">
      <c r="A338" s="86" t="str">
        <v>PEN_OTHER</v>
      </c>
      <c r="B338" s="239">
        <v>337</v>
      </c>
      <c r="C338" s="86" t="s">
        <v>845</v>
      </c>
      <c r="D338" s="241">
        <f>COUNTIF($C$1:$C338,C338)</f>
        <v>7</v>
      </c>
      <c r="E338" s="241" t="str">
        <f t="shared" si="25"/>
        <v>Insurance and Pensions7</v>
      </c>
      <c r="F338" s="86" t="s">
        <v>858</v>
      </c>
      <c r="G338" s="242">
        <v>0.1982664974619289</v>
      </c>
      <c r="H338" s="245">
        <v>107.08507472451892</v>
      </c>
    </row>
    <row r="339" spans="1:8">
      <c r="A339" s="86" t="str">
        <v>banktool</v>
      </c>
      <c r="B339" s="239">
        <v>338</v>
      </c>
      <c r="C339" s="86" t="s">
        <v>860</v>
      </c>
      <c r="D339" s="241">
        <f>COUNTIF($C$1:$C339,C339)</f>
        <v>1</v>
      </c>
      <c r="E339" s="241" t="str">
        <f t="shared" si="25"/>
        <v>FinTech1</v>
      </c>
      <c r="F339" s="86" t="s">
        <v>861</v>
      </c>
      <c r="G339" s="242">
        <v>6.4832487309644651E-2</v>
      </c>
      <c r="H339" s="245">
        <v>118.41363791525839</v>
      </c>
    </row>
    <row r="340" spans="1:8">
      <c r="A340" s="86" t="str">
        <v>mmgttool</v>
      </c>
      <c r="B340" s="239">
        <v>339</v>
      </c>
      <c r="C340" s="86" t="s">
        <v>860</v>
      </c>
      <c r="D340" s="241">
        <f>COUNTIF($C$1:$C340,C340)</f>
        <v>2</v>
      </c>
      <c r="E340" s="241" t="str">
        <f t="shared" si="25"/>
        <v>FinTech2</v>
      </c>
      <c r="F340" s="86" t="s">
        <v>863</v>
      </c>
      <c r="G340" s="242">
        <v>5.9908629441624381E-2</v>
      </c>
      <c r="H340" s="245">
        <v>129.23715171900832</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0.39912182741116747</v>
      </c>
      <c r="H341" s="245">
        <v>103.05987076917576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0.37187055837563449</v>
      </c>
      <c r="H342" s="245">
        <v>95.978536904362315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0.12248477157360405</v>
      </c>
      <c r="H343" s="245">
        <v>103.70955921496015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5.1459390862944161E-2</v>
      </c>
      <c r="H344" s="245">
        <v>101.43033123776723</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5.5015228426395932E-2</v>
      </c>
      <c r="H345" s="245">
        <v>97.46542566504651</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0.15398984771573604</v>
      </c>
      <c r="H346" s="245">
        <v>107.50497052719683</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0.39565228426395932</v>
      </c>
      <c r="H347" s="245">
        <v>102.7785196155222</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0.18886548223350252</v>
      </c>
      <c r="H348" s="245">
        <v>89.761545949889111</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8.6324873096446708E-2</v>
      </c>
      <c r="H349" s="245">
        <v>102.73643065587261</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0.17452284263959392</v>
      </c>
      <c r="H350" s="245">
        <v>98.520104264841493</v>
      </c>
    </row>
    <row r="351" spans="1:8">
      <c r="A351" s="86" t="str">
        <v>reg_fac</v>
      </c>
      <c r="B351" s="239">
        <v>350</v>
      </c>
      <c r="C351" s="86" t="s">
        <v>883</v>
      </c>
      <c r="D351" s="241">
        <f>COUNTIF($C$1:$C351,C351)</f>
        <v>1</v>
      </c>
      <c r="E351" s="241" t="str">
        <f t="shared" si="25"/>
        <v>Arrange mortgage (% of all people with a mortgage)1</v>
      </c>
      <c r="F351" s="86" t="s">
        <v>867</v>
      </c>
      <c r="G351" s="242">
        <v>0.59944162436548232</v>
      </c>
      <c r="H351" s="245">
        <v>98.092386740760077</v>
      </c>
    </row>
    <row r="352" spans="1:8">
      <c r="A352" s="86" t="str">
        <v>reg_net</v>
      </c>
      <c r="B352" s="239">
        <v>351</v>
      </c>
      <c r="C352" s="86" t="s">
        <v>883</v>
      </c>
      <c r="D352" s="241">
        <f>COUNTIF($C$1:$C352,C352)</f>
        <v>2</v>
      </c>
      <c r="E352" s="241" t="str">
        <f t="shared" si="25"/>
        <v>Arrange mortgage (% of all people with a mortgage)2</v>
      </c>
      <c r="F352" s="86" t="s">
        <v>869</v>
      </c>
      <c r="G352" s="242">
        <v>9.8687817258883231E-2</v>
      </c>
      <c r="H352" s="245">
        <v>96.314165222291038</v>
      </c>
    </row>
    <row r="353" spans="1:8">
      <c r="A353" s="86" t="str">
        <v>reg_pho</v>
      </c>
      <c r="B353" s="239">
        <v>352</v>
      </c>
      <c r="C353" s="86" t="s">
        <v>883</v>
      </c>
      <c r="D353" s="241">
        <f>COUNTIF($C$1:$C353,C353)</f>
        <v>3</v>
      </c>
      <c r="E353" s="241" t="str">
        <f t="shared" si="25"/>
        <v>Arrange mortgage (% of all people with a mortgage)3</v>
      </c>
      <c r="F353" s="86" t="s">
        <v>871</v>
      </c>
      <c r="G353" s="242">
        <v>0.19443401015228426</v>
      </c>
      <c r="H353" s="245">
        <v>103.74524838230603</v>
      </c>
    </row>
    <row r="354" spans="1:8">
      <c r="A354" s="86" t="str">
        <v>reg_pst</v>
      </c>
      <c r="B354" s="239">
        <v>353</v>
      </c>
      <c r="C354" s="86" t="s">
        <v>883</v>
      </c>
      <c r="D354" s="241">
        <f>COUNTIF($C$1:$C354,C354)</f>
        <v>4</v>
      </c>
      <c r="E354" s="241" t="str">
        <f t="shared" si="25"/>
        <v>Arrange mortgage (% of all people with a mortgage)4</v>
      </c>
      <c r="F354" s="86" t="s">
        <v>873</v>
      </c>
      <c r="G354" s="242">
        <v>6.3895939086294415E-2</v>
      </c>
      <c r="H354" s="245">
        <v>107.03697722305708</v>
      </c>
    </row>
    <row r="355" spans="1:8">
      <c r="A355" s="86" t="str">
        <v>reg_pcs</v>
      </c>
      <c r="B355" s="239">
        <v>354</v>
      </c>
      <c r="C355" s="86" t="s">
        <v>883</v>
      </c>
      <c r="D355" s="241">
        <f>COUNTIF($C$1:$C355,C355)</f>
        <v>5</v>
      </c>
      <c r="E355" s="241" t="str">
        <f t="shared" si="25"/>
        <v>Arrange mortgage (% of all people with a mortgage)5</v>
      </c>
      <c r="F355" s="86" t="s">
        <v>875</v>
      </c>
      <c r="G355" s="242">
        <v>9.979695431472084E-3</v>
      </c>
      <c r="H355" s="245">
        <v>104.52443133567779</v>
      </c>
    </row>
    <row r="356" spans="1:8">
      <c r="A356" s="86" t="str">
        <v>reg_ifa</v>
      </c>
      <c r="B356" s="239">
        <v>355</v>
      </c>
      <c r="C356" s="86" t="s">
        <v>883</v>
      </c>
      <c r="D356" s="241">
        <f>COUNTIF($C$1:$C356,C356)</f>
        <v>6</v>
      </c>
      <c r="E356" s="241" t="str">
        <f t="shared" si="25"/>
        <v>Arrange mortgage (% of all people with a mortgage)6</v>
      </c>
      <c r="F356" s="86" t="s">
        <v>889</v>
      </c>
      <c r="G356" s="242">
        <v>3.3568527918781725E-2</v>
      </c>
      <c r="H356" s="245">
        <v>112.29834998162028</v>
      </c>
    </row>
    <row r="357" spans="1:8">
      <c r="A357" s="86" t="str">
        <v>manca_branch</v>
      </c>
      <c r="B357" s="239">
        <v>356</v>
      </c>
      <c r="C357" s="86" t="s">
        <v>891</v>
      </c>
      <c r="D357" s="241">
        <f>COUNTIF($C$1:$C357,C357)</f>
        <v>1</v>
      </c>
      <c r="E357" s="241" t="str">
        <f t="shared" si="25"/>
        <v>Manage current account1</v>
      </c>
      <c r="F357" s="86" t="s">
        <v>892</v>
      </c>
      <c r="G357" s="242">
        <v>0.57635532994923855</v>
      </c>
      <c r="H357" s="245">
        <v>100.36722911960278</v>
      </c>
    </row>
    <row r="358" spans="1:8">
      <c r="A358" s="86" t="str">
        <v>manca_net</v>
      </c>
      <c r="B358" s="239">
        <v>357</v>
      </c>
      <c r="C358" s="86" t="s">
        <v>891</v>
      </c>
      <c r="D358" s="241">
        <f>COUNTIF($C$1:$C358,C358)</f>
        <v>2</v>
      </c>
      <c r="E358" s="241" t="str">
        <f t="shared" si="25"/>
        <v>Manage current account2</v>
      </c>
      <c r="F358" s="86" t="s">
        <v>869</v>
      </c>
      <c r="G358" s="242">
        <v>0.60346192893401018</v>
      </c>
      <c r="H358" s="245">
        <v>102.60884334214913</v>
      </c>
    </row>
    <row r="359" spans="1:8">
      <c r="A359" s="86" t="str">
        <v>manca_mobnet</v>
      </c>
      <c r="B359" s="239">
        <v>358</v>
      </c>
      <c r="C359" s="86" t="s">
        <v>891</v>
      </c>
      <c r="D359" s="241">
        <f>COUNTIF($C$1:$C359,C359)</f>
        <v>3</v>
      </c>
      <c r="E359" s="241" t="str">
        <f t="shared" si="25"/>
        <v>Manage current account3</v>
      </c>
      <c r="F359" s="86" t="s">
        <v>895</v>
      </c>
      <c r="G359" s="242">
        <v>0.41913451776649741</v>
      </c>
      <c r="H359" s="245">
        <v>111.77116333019434</v>
      </c>
    </row>
    <row r="360" spans="1:8">
      <c r="A360" s="86" t="str">
        <v>manca_fixnet</v>
      </c>
      <c r="B360" s="239">
        <v>359</v>
      </c>
      <c r="C360" s="86" t="s">
        <v>891</v>
      </c>
      <c r="D360" s="241">
        <f>COUNTIF($C$1:$C360,C360)</f>
        <v>4</v>
      </c>
      <c r="E360" s="241" t="str">
        <f t="shared" si="25"/>
        <v>Manage current account4</v>
      </c>
      <c r="F360" s="86" t="s">
        <v>897</v>
      </c>
      <c r="G360" s="242">
        <v>0.3965634517766497</v>
      </c>
      <c r="H360" s="245">
        <v>98.442787285397173</v>
      </c>
    </row>
    <row r="361" spans="1:8">
      <c r="A361" s="86" t="str">
        <v>manca_pho</v>
      </c>
      <c r="B361" s="239">
        <v>360</v>
      </c>
      <c r="C361" s="86" t="s">
        <v>891</v>
      </c>
      <c r="D361" s="241">
        <f>COUNTIF($C$1:$C361,C361)</f>
        <v>5</v>
      </c>
      <c r="E361" s="241" t="str">
        <f t="shared" si="25"/>
        <v>Manage current account5</v>
      </c>
      <c r="F361" s="86" t="s">
        <v>871</v>
      </c>
      <c r="G361" s="242">
        <v>7.9109137055837553E-2</v>
      </c>
      <c r="H361" s="245">
        <v>114.05177126096011</v>
      </c>
    </row>
    <row r="362" spans="1:8">
      <c r="A362" s="86" t="str">
        <v>manca_pst</v>
      </c>
      <c r="B362" s="239">
        <v>361</v>
      </c>
      <c r="C362" s="86" t="s">
        <v>891</v>
      </c>
      <c r="D362" s="241">
        <f>COUNTIF($C$1:$C362,C362)</f>
        <v>6</v>
      </c>
      <c r="E362" s="241" t="str">
        <f t="shared" si="25"/>
        <v>Manage current account6</v>
      </c>
      <c r="F362" s="86" t="s">
        <v>873</v>
      </c>
      <c r="G362" s="242">
        <v>0.22540355329949247</v>
      </c>
      <c r="H362" s="245">
        <v>88.563208046076298</v>
      </c>
    </row>
    <row r="363" spans="1:8">
      <c r="A363" s="86" t="str">
        <v>mansv_branch</v>
      </c>
      <c r="B363" s="239">
        <v>362</v>
      </c>
      <c r="C363" s="86" t="s">
        <v>901</v>
      </c>
      <c r="D363" s="241">
        <f>COUNTIF($C$1:$C363,C363)</f>
        <v>1</v>
      </c>
      <c r="E363" s="241" t="str">
        <f t="shared" si="25"/>
        <v>Manage savings account1</v>
      </c>
      <c r="F363" s="86" t="s">
        <v>892</v>
      </c>
      <c r="G363" s="242">
        <v>0.17211928934010157</v>
      </c>
      <c r="H363" s="245">
        <v>95.460906013052195</v>
      </c>
    </row>
    <row r="364" spans="1:8">
      <c r="A364" s="86" t="str">
        <v>mansv_net</v>
      </c>
      <c r="B364" s="239">
        <v>363</v>
      </c>
      <c r="C364" s="86" t="s">
        <v>901</v>
      </c>
      <c r="D364" s="241">
        <f>COUNTIF($C$1:$C364,C364)</f>
        <v>2</v>
      </c>
      <c r="E364" s="241" t="str">
        <f t="shared" si="25"/>
        <v>Manage savings account2</v>
      </c>
      <c r="F364" s="86" t="s">
        <v>869</v>
      </c>
      <c r="G364" s="242">
        <v>0.35548477157360409</v>
      </c>
      <c r="H364" s="245">
        <v>102.18292695902444</v>
      </c>
    </row>
    <row r="365" spans="1:8">
      <c r="A365" s="86" t="str">
        <v>mansv_mobnet</v>
      </c>
      <c r="B365" s="239">
        <v>364</v>
      </c>
      <c r="C365" s="86" t="s">
        <v>901</v>
      </c>
      <c r="D365" s="241">
        <f>COUNTIF($C$1:$C365,C365)</f>
        <v>3</v>
      </c>
      <c r="E365" s="241" t="str">
        <f t="shared" si="25"/>
        <v>Manage savings account3</v>
      </c>
      <c r="F365" s="86" t="s">
        <v>895</v>
      </c>
      <c r="G365" s="242">
        <v>0.21769543147208123</v>
      </c>
      <c r="H365" s="245">
        <v>113.3838484397095</v>
      </c>
    </row>
    <row r="366" spans="1:8">
      <c r="A366" s="86" t="str">
        <v>mansv_fixnet</v>
      </c>
      <c r="B366" s="239">
        <v>365</v>
      </c>
      <c r="C366" s="86" t="s">
        <v>901</v>
      </c>
      <c r="D366" s="241">
        <f>COUNTIF($C$1:$C366,C366)</f>
        <v>4</v>
      </c>
      <c r="E366" s="241" t="str">
        <f t="shared" si="25"/>
        <v>Manage savings account4</v>
      </c>
      <c r="F366" s="86" t="s">
        <v>897</v>
      </c>
      <c r="G366" s="242">
        <v>0.20352030456852788</v>
      </c>
      <c r="H366" s="245">
        <v>95.523324778870077</v>
      </c>
    </row>
    <row r="367" spans="1:8">
      <c r="A367" s="86" t="str">
        <v>mansv_pho</v>
      </c>
      <c r="B367" s="239">
        <v>366</v>
      </c>
      <c r="C367" s="86" t="s">
        <v>901</v>
      </c>
      <c r="D367" s="241">
        <f>COUNTIF($C$1:$C367,C367)</f>
        <v>5</v>
      </c>
      <c r="E367" s="241" t="str">
        <f t="shared" si="25"/>
        <v>Manage savings account5</v>
      </c>
      <c r="F367" s="86" t="s">
        <v>871</v>
      </c>
      <c r="G367" s="242">
        <v>8.5106598984771589E-2</v>
      </c>
      <c r="H367" s="245">
        <v>105.32836861240857</v>
      </c>
    </row>
    <row r="368" spans="1:8">
      <c r="A368" s="86" t="str">
        <v>mansv_pst</v>
      </c>
      <c r="B368" s="239">
        <v>367</v>
      </c>
      <c r="C368" s="86" t="s">
        <v>901</v>
      </c>
      <c r="D368" s="241">
        <f>COUNTIF($C$1:$C368,C368)</f>
        <v>6</v>
      </c>
      <c r="E368" s="241" t="str">
        <f t="shared" si="25"/>
        <v>Manage savings account6</v>
      </c>
      <c r="F368" s="86" t="s">
        <v>873</v>
      </c>
      <c r="G368" s="242">
        <v>9.2956852791878194E-2</v>
      </c>
      <c r="H368" s="245">
        <v>86.436831135080112</v>
      </c>
    </row>
    <row r="369" spans="1:8">
      <c r="A369" s="86" t="str">
        <v>actmanca_branch</v>
      </c>
      <c r="B369" s="239">
        <v>368</v>
      </c>
      <c r="C369" s="86" t="s">
        <v>908</v>
      </c>
      <c r="D369" s="241">
        <f>COUNTIF($C$1:$C369,C369)</f>
        <v>1</v>
      </c>
      <c r="E369" s="241" t="str">
        <f t="shared" si="25"/>
        <v>Actively manage current account1</v>
      </c>
      <c r="F369" s="86" t="s">
        <v>892</v>
      </c>
      <c r="G369" s="242">
        <v>3.5058375634517761E-2</v>
      </c>
      <c r="H369" s="245">
        <v>105.29576453733482</v>
      </c>
    </row>
    <row r="370" spans="1:8">
      <c r="A370" s="86" t="str">
        <v>actmanca_net</v>
      </c>
      <c r="B370" s="239">
        <v>369</v>
      </c>
      <c r="C370" s="86" t="s">
        <v>908</v>
      </c>
      <c r="D370" s="241">
        <f>COUNTIF($C$1:$C370,C370)</f>
        <v>2</v>
      </c>
      <c r="E370" s="241" t="str">
        <f t="shared" si="25"/>
        <v>Actively manage current account2</v>
      </c>
      <c r="F370" s="86" t="s">
        <v>869</v>
      </c>
      <c r="G370" s="242">
        <v>0.39097715736040611</v>
      </c>
      <c r="H370" s="245">
        <v>105.00958979462376</v>
      </c>
    </row>
    <row r="371" spans="1:8">
      <c r="A371" s="86" t="str">
        <v>actmanca_mobnet</v>
      </c>
      <c r="B371" s="239">
        <v>370</v>
      </c>
      <c r="C371" s="86" t="s">
        <v>908</v>
      </c>
      <c r="D371" s="241">
        <f>COUNTIF($C$1:$C371,C371)</f>
        <v>3</v>
      </c>
      <c r="E371" s="241" t="str">
        <f t="shared" si="25"/>
        <v>Actively manage current account3</v>
      </c>
      <c r="F371" s="86" t="s">
        <v>895</v>
      </c>
      <c r="G371" s="242">
        <v>0.27452538071065991</v>
      </c>
      <c r="H371" s="245">
        <v>112.02327371629266</v>
      </c>
    </row>
    <row r="372" spans="1:8">
      <c r="A372" s="86" t="str">
        <v>actmanca_fixnet</v>
      </c>
      <c r="B372" s="239">
        <v>371</v>
      </c>
      <c r="C372" s="86" t="s">
        <v>908</v>
      </c>
      <c r="D372" s="241">
        <f>COUNTIF($C$1:$C372,C372)</f>
        <v>4</v>
      </c>
      <c r="E372" s="241" t="str">
        <f t="shared" si="25"/>
        <v>Actively manage current account4</v>
      </c>
      <c r="F372" s="86" t="s">
        <v>897</v>
      </c>
      <c r="G372" s="242">
        <v>0.15391370558375633</v>
      </c>
      <c r="H372" s="245">
        <v>95.856832333240362</v>
      </c>
    </row>
    <row r="373" spans="1:8">
      <c r="A373" s="86" t="str">
        <v>actmanca_pho</v>
      </c>
      <c r="B373" s="239">
        <v>372</v>
      </c>
      <c r="C373" s="86" t="s">
        <v>908</v>
      </c>
      <c r="D373" s="241">
        <f>COUNTIF($C$1:$C373,C373)</f>
        <v>5</v>
      </c>
      <c r="E373" s="241" t="str">
        <f t="shared" si="25"/>
        <v>Actively manage current account5</v>
      </c>
      <c r="F373" s="86" t="s">
        <v>871</v>
      </c>
      <c r="G373" s="242">
        <v>1.4949238578680203E-2</v>
      </c>
      <c r="H373" s="245">
        <v>124.52435531980693</v>
      </c>
    </row>
    <row r="374" spans="1:8">
      <c r="A374" s="86" t="str">
        <v>P600T</v>
      </c>
      <c r="B374" s="239">
        <v>373</v>
      </c>
      <c r="C374" s="86" t="s">
        <v>914</v>
      </c>
      <c r="D374" s="241">
        <f>COUNTIF($C$1:$C374,C374)</f>
        <v>1</v>
      </c>
      <c r="E374" s="241" t="str">
        <f t="shared" si="25"/>
        <v>Expenditure per adult per week1</v>
      </c>
      <c r="F374" s="86" t="s">
        <v>915</v>
      </c>
      <c r="G374" s="242">
        <v>4.6581979695431475</v>
      </c>
      <c r="H374" s="245">
        <v>95.190655310866703</v>
      </c>
    </row>
    <row r="375" spans="1:8">
      <c r="A375" s="86" t="str">
        <v>P601T</v>
      </c>
      <c r="B375" s="239">
        <v>374</v>
      </c>
      <c r="C375" s="86" t="s">
        <v>914</v>
      </c>
      <c r="D375" s="241">
        <f>COUNTIF($C$1:$C375,C375)</f>
        <v>2</v>
      </c>
      <c r="E375" s="241" t="str">
        <f t="shared" si="25"/>
        <v>Expenditure per adult per week2</v>
      </c>
      <c r="F375" s="86" t="s">
        <v>917</v>
      </c>
      <c r="G375" s="242">
        <v>0.55400253807106581</v>
      </c>
      <c r="H375" s="245">
        <v>91.429976221114302</v>
      </c>
    </row>
    <row r="376" spans="1:8">
      <c r="A376" s="86" t="str">
        <v>ALC</v>
      </c>
      <c r="B376" s="239">
        <v>375</v>
      </c>
      <c r="C376" s="86" t="s">
        <v>914</v>
      </c>
      <c r="D376" s="241">
        <f>COUNTIF($C$1:$C376,C376)</f>
        <v>3</v>
      </c>
      <c r="E376" s="241" t="str">
        <f t="shared" si="25"/>
        <v>Expenditure per adult per week3</v>
      </c>
      <c r="F376" s="86" t="s">
        <v>919</v>
      </c>
      <c r="G376" s="242">
        <v>7.2789340101522854E-2</v>
      </c>
      <c r="H376" s="245">
        <v>82.458879661076267</v>
      </c>
    </row>
    <row r="377" spans="1:8">
      <c r="A377" s="86" t="str">
        <v>TOB</v>
      </c>
      <c r="B377" s="239">
        <v>376</v>
      </c>
      <c r="C377" s="86" t="s">
        <v>914</v>
      </c>
      <c r="D377" s="241">
        <f>COUNTIF($C$1:$C377,C377)</f>
        <v>4</v>
      </c>
      <c r="E377" s="241" t="str">
        <f t="shared" si="25"/>
        <v>Expenditure per adult per week4</v>
      </c>
      <c r="F377" s="86" t="s">
        <v>921</v>
      </c>
      <c r="G377" s="242">
        <v>3.7451776649746193E-2</v>
      </c>
      <c r="H377" s="245">
        <v>101.24982532632897</v>
      </c>
    </row>
    <row r="378" spans="1:8">
      <c r="A378" s="86" t="str">
        <v>P603T</v>
      </c>
      <c r="B378" s="239">
        <v>377</v>
      </c>
      <c r="C378" s="86" t="s">
        <v>914</v>
      </c>
      <c r="D378" s="241">
        <f>COUNTIF($C$1:$C378,C378)</f>
        <v>5</v>
      </c>
      <c r="E378" s="241" t="str">
        <f t="shared" si="25"/>
        <v>Expenditure per adult per week5</v>
      </c>
      <c r="F378" s="86" t="s">
        <v>923</v>
      </c>
      <c r="G378" s="242">
        <v>0.22710406091370555</v>
      </c>
      <c r="H378" s="245">
        <v>93.631886490637726</v>
      </c>
    </row>
    <row r="379" spans="1:8">
      <c r="A379" s="86" t="str">
        <v>P604T</v>
      </c>
      <c r="B379" s="239">
        <v>378</v>
      </c>
      <c r="C379" s="86" t="s">
        <v>914</v>
      </c>
      <c r="D379" s="241">
        <f>COUNTIF($C$1:$C379,C379)</f>
        <v>6</v>
      </c>
      <c r="E379" s="241" t="str">
        <f t="shared" si="25"/>
        <v>Expenditure per adult per week6</v>
      </c>
      <c r="F379" s="86" t="s">
        <v>925</v>
      </c>
      <c r="G379" s="242">
        <v>0.92105076142131947</v>
      </c>
      <c r="H379" s="245">
        <v>131.21971969330178</v>
      </c>
    </row>
    <row r="380" spans="1:8">
      <c r="A380" s="86" t="str">
        <v>P605T</v>
      </c>
      <c r="B380" s="239">
        <v>379</v>
      </c>
      <c r="C380" s="86" t="s">
        <v>914</v>
      </c>
      <c r="D380" s="241">
        <f>COUNTIF($C$1:$C380,C380)</f>
        <v>7</v>
      </c>
      <c r="E380" s="241" t="str">
        <f t="shared" si="25"/>
        <v>Expenditure per adult per week7</v>
      </c>
      <c r="F380" s="86" t="s">
        <v>927</v>
      </c>
      <c r="G380" s="242">
        <v>0.32057868020304564</v>
      </c>
      <c r="H380" s="245">
        <v>80.127141014939255</v>
      </c>
    </row>
    <row r="381" spans="1:8">
      <c r="A381" s="86" t="str">
        <v>C61111</v>
      </c>
      <c r="B381" s="239">
        <v>380</v>
      </c>
      <c r="C381" s="86" t="s">
        <v>914</v>
      </c>
      <c r="D381" s="241">
        <f>COUNTIF($C$1:$C381,C381)</f>
        <v>8</v>
      </c>
      <c r="E381" s="241" t="str">
        <f t="shared" si="25"/>
        <v>Expenditure per adult per week8</v>
      </c>
      <c r="F381" s="86" t="s">
        <v>929</v>
      </c>
      <c r="G381" s="242">
        <v>2.6269035532994929E-3</v>
      </c>
      <c r="H381" s="245">
        <v>108.52650193269014</v>
      </c>
    </row>
    <row r="382" spans="1:8">
      <c r="A382" s="86" t="str">
        <v>C61112</v>
      </c>
      <c r="B382" s="239">
        <v>381</v>
      </c>
      <c r="C382" s="86" t="s">
        <v>914</v>
      </c>
      <c r="D382" s="241">
        <f>COUNTIF($C$1:$C382,C382)</f>
        <v>9</v>
      </c>
      <c r="E382" s="241" t="str">
        <f t="shared" si="25"/>
        <v>Expenditure per adult per week9</v>
      </c>
      <c r="F382" s="86" t="s">
        <v>931</v>
      </c>
      <c r="G382" s="242">
        <v>1.4276649746192893E-2</v>
      </c>
      <c r="H382" s="245">
        <v>91.029559138974591</v>
      </c>
    </row>
    <row r="383" spans="1:8">
      <c r="A383" s="86" t="str">
        <v>C61211</v>
      </c>
      <c r="B383" s="239">
        <v>382</v>
      </c>
      <c r="C383" s="86" t="s">
        <v>914</v>
      </c>
      <c r="D383" s="241">
        <f>COUNTIF($C$1:$C383,C383)</f>
        <v>10</v>
      </c>
      <c r="E383" s="241" t="str">
        <f t="shared" si="25"/>
        <v>Expenditure per adult per week10</v>
      </c>
      <c r="F383" s="86" t="s">
        <v>933</v>
      </c>
      <c r="G383" s="242">
        <v>1.8604060913705589E-3</v>
      </c>
      <c r="H383" s="245">
        <v>99.489296841952807</v>
      </c>
    </row>
    <row r="384" spans="1:8">
      <c r="A384" s="86" t="str">
        <v>C61311</v>
      </c>
      <c r="B384" s="239">
        <v>383</v>
      </c>
      <c r="C384" s="86" t="s">
        <v>914</v>
      </c>
      <c r="D384" s="241">
        <f>COUNTIF($C$1:$C384,C384)</f>
        <v>11</v>
      </c>
      <c r="E384" s="241" t="str">
        <f t="shared" si="25"/>
        <v>Expenditure per adult per week11</v>
      </c>
      <c r="F384" s="86" t="s">
        <v>935</v>
      </c>
      <c r="G384" s="242">
        <v>1.3197969543147208E-2</v>
      </c>
      <c r="H384" s="245">
        <v>74.926856413077331</v>
      </c>
    </row>
    <row r="385" spans="1:8">
      <c r="A385" s="86" t="str">
        <v>C61312</v>
      </c>
      <c r="B385" s="239">
        <v>384</v>
      </c>
      <c r="C385" s="86" t="s">
        <v>914</v>
      </c>
      <c r="D385" s="241">
        <f>COUNTIF($C$1:$C385,C385)</f>
        <v>12</v>
      </c>
      <c r="E385" s="241" t="str">
        <f t="shared" si="25"/>
        <v>Expenditure per adult per week12</v>
      </c>
      <c r="F385" s="86" t="s">
        <v>937</v>
      </c>
      <c r="G385" s="242">
        <v>1.1167512690355329E-4</v>
      </c>
      <c r="H385" s="245">
        <v>49.607253103770439</v>
      </c>
    </row>
    <row r="386" spans="1:8">
      <c r="A386" s="86" t="str">
        <v>C61313</v>
      </c>
      <c r="B386" s="239">
        <v>385</v>
      </c>
      <c r="C386" s="86" t="s">
        <v>914</v>
      </c>
      <c r="D386" s="241">
        <f>COUNTIF($C$1:$C386,C386)</f>
        <v>13</v>
      </c>
      <c r="E386" s="241" t="str">
        <f t="shared" si="25"/>
        <v>Expenditure per adult per week13</v>
      </c>
      <c r="F386" s="86" t="s">
        <v>939</v>
      </c>
      <c r="G386" s="242">
        <v>2.1319796954314724E-3</v>
      </c>
      <c r="H386" s="245">
        <v>48.885989996690057</v>
      </c>
    </row>
    <row r="387" spans="1:8">
      <c r="A387" s="86" t="str">
        <v>C62112</v>
      </c>
      <c r="B387" s="239">
        <v>386</v>
      </c>
      <c r="C387" s="86" t="s">
        <v>914</v>
      </c>
      <c r="D387" s="241">
        <f>COUNTIF($C$1:$C387,C387)</f>
        <v>14</v>
      </c>
      <c r="E387" s="241" t="str">
        <f t="shared" ref="E387:E450" si="26">C387&amp;D387</f>
        <v>Expenditure per adult per week14</v>
      </c>
      <c r="F387" s="86" t="s">
        <v>941</v>
      </c>
      <c r="G387" s="242">
        <v>2.1015228426395942E-3</v>
      </c>
      <c r="H387" s="245">
        <v>89.607137346156037</v>
      </c>
    </row>
    <row r="388" spans="1:8">
      <c r="A388" s="86" t="str">
        <v>C62113</v>
      </c>
      <c r="B388" s="239">
        <v>387</v>
      </c>
      <c r="C388" s="86" t="s">
        <v>914</v>
      </c>
      <c r="D388" s="241">
        <f>COUNTIF($C$1:$C388,C388)</f>
        <v>15</v>
      </c>
      <c r="E388" s="241" t="str">
        <f t="shared" si="26"/>
        <v>Expenditure per adult per week15</v>
      </c>
      <c r="F388" s="86" t="s">
        <v>943</v>
      </c>
      <c r="G388" s="242">
        <v>5.3299492385786806E-5</v>
      </c>
      <c r="H388" s="245">
        <v>31.736148399807579</v>
      </c>
    </row>
    <row r="389" spans="1:8">
      <c r="A389" s="86" t="str">
        <v>C62114</v>
      </c>
      <c r="B389" s="239">
        <v>388</v>
      </c>
      <c r="C389" s="86" t="s">
        <v>914</v>
      </c>
      <c r="D389" s="241">
        <f>COUNTIF($C$1:$C389,C389)</f>
        <v>16</v>
      </c>
      <c r="E389" s="241" t="str">
        <f t="shared" si="26"/>
        <v>Expenditure per adult per week16</v>
      </c>
      <c r="F389" s="86" t="s">
        <v>945</v>
      </c>
      <c r="G389" s="242">
        <v>6.7258883248730967E-4</v>
      </c>
      <c r="H389" s="245">
        <v>49.584236892168853</v>
      </c>
    </row>
    <row r="390" spans="1:8">
      <c r="A390" s="86" t="str">
        <v>C62211</v>
      </c>
      <c r="B390" s="239">
        <v>389</v>
      </c>
      <c r="C390" s="86" t="s">
        <v>914</v>
      </c>
      <c r="D390" s="241">
        <f>COUNTIF($C$1:$C390,C390)</f>
        <v>17</v>
      </c>
      <c r="E390" s="241" t="str">
        <f t="shared" si="26"/>
        <v>Expenditure per adult per week17</v>
      </c>
      <c r="F390" s="86" t="s">
        <v>947</v>
      </c>
      <c r="G390" s="242">
        <v>8.5025380710659904E-3</v>
      </c>
      <c r="H390" s="245">
        <v>81.403722031775857</v>
      </c>
    </row>
    <row r="391" spans="1:8">
      <c r="A391" s="86" t="str">
        <v>C62212</v>
      </c>
      <c r="B391" s="239">
        <v>390</v>
      </c>
      <c r="C391" s="86" t="s">
        <v>914</v>
      </c>
      <c r="D391" s="241">
        <f>COUNTIF($C$1:$C391,C391)</f>
        <v>18</v>
      </c>
      <c r="E391" s="241" t="str">
        <f t="shared" si="26"/>
        <v>Expenditure per adult per week18</v>
      </c>
      <c r="F391" s="86" t="s">
        <v>949</v>
      </c>
      <c r="G391" s="242">
        <v>9.1192893401015242E-3</v>
      </c>
      <c r="H391" s="245">
        <v>65.192798953548248</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6.299492385786803E-3</v>
      </c>
      <c r="H393" s="245">
        <v>85.402984367387106</v>
      </c>
    </row>
    <row r="394" spans="1:8">
      <c r="A394" s="86" t="str">
        <v>C63111</v>
      </c>
      <c r="B394" s="239">
        <v>393</v>
      </c>
      <c r="C394" s="86" t="s">
        <v>914</v>
      </c>
      <c r="D394" s="241">
        <f>COUNTIF($C$1:$C394,C394)</f>
        <v>21</v>
      </c>
      <c r="E394" s="241" t="str">
        <f t="shared" si="26"/>
        <v>Expenditure per adult per week21</v>
      </c>
      <c r="F394" s="86" t="s">
        <v>955</v>
      </c>
      <c r="G394" s="242">
        <v>5.5076142131979706E-4</v>
      </c>
      <c r="H394" s="245">
        <v>72.714837553537464</v>
      </c>
    </row>
    <row r="395" spans="1:8">
      <c r="A395" s="86" t="str">
        <v>P607T</v>
      </c>
      <c r="B395" s="239">
        <v>394</v>
      </c>
      <c r="C395" s="86" t="s">
        <v>914</v>
      </c>
      <c r="D395" s="241">
        <f>COUNTIF($C$1:$C395,C395)</f>
        <v>22</v>
      </c>
      <c r="E395" s="241" t="str">
        <f t="shared" si="26"/>
        <v>Expenditure per adult per week22</v>
      </c>
      <c r="F395" s="86" t="s">
        <v>957</v>
      </c>
      <c r="G395" s="242">
        <v>0.69214467005076141</v>
      </c>
      <c r="H395" s="245">
        <v>84.616163393909247</v>
      </c>
    </row>
    <row r="396" spans="1:8">
      <c r="A396" s="86" t="str">
        <v>P608T</v>
      </c>
      <c r="B396" s="239">
        <v>395</v>
      </c>
      <c r="C396" s="86" t="s">
        <v>914</v>
      </c>
      <c r="D396" s="241">
        <f>COUNTIF($C$1:$C396,C396)</f>
        <v>23</v>
      </c>
      <c r="E396" s="241" t="str">
        <f t="shared" si="26"/>
        <v>Expenditure per adult per week23</v>
      </c>
      <c r="F396" s="86" t="s">
        <v>959</v>
      </c>
      <c r="G396" s="242">
        <v>0.16505837563451772</v>
      </c>
      <c r="H396" s="245">
        <v>99.268057305855578</v>
      </c>
    </row>
    <row r="397" spans="1:8">
      <c r="A397" s="86" t="str">
        <v>P609T</v>
      </c>
      <c r="B397" s="239">
        <v>396</v>
      </c>
      <c r="C397" s="86" t="s">
        <v>914</v>
      </c>
      <c r="D397" s="241">
        <f>COUNTIF($C$1:$C397,C397)</f>
        <v>24</v>
      </c>
      <c r="E397" s="241" t="str">
        <f t="shared" si="26"/>
        <v>Expenditure per adult per week24</v>
      </c>
      <c r="F397" s="86" t="s">
        <v>961</v>
      </c>
      <c r="G397" s="242">
        <v>0.62329949238578686</v>
      </c>
      <c r="H397" s="245">
        <v>81.107945398349443</v>
      </c>
    </row>
    <row r="398" spans="1:8">
      <c r="A398" s="86" t="str">
        <v>P610T</v>
      </c>
      <c r="B398" s="239">
        <v>397</v>
      </c>
      <c r="C398" s="86" t="s">
        <v>914</v>
      </c>
      <c r="D398" s="241">
        <f>COUNTIF($C$1:$C398,C398)</f>
        <v>25</v>
      </c>
      <c r="E398" s="241" t="str">
        <f t="shared" si="26"/>
        <v>Expenditure per adult per week25</v>
      </c>
      <c r="F398" s="86" t="s">
        <v>963</v>
      </c>
      <c r="G398" s="242">
        <v>0.11725634517766501</v>
      </c>
      <c r="H398" s="245">
        <v>153.61245650126742</v>
      </c>
    </row>
    <row r="399" spans="1:8">
      <c r="A399" s="86" t="str">
        <v>P611T</v>
      </c>
      <c r="B399" s="239">
        <v>398</v>
      </c>
      <c r="C399" s="86" t="s">
        <v>914</v>
      </c>
      <c r="D399" s="241">
        <f>COUNTIF($C$1:$C399,C399)</f>
        <v>26</v>
      </c>
      <c r="E399" s="241" t="str">
        <f t="shared" si="26"/>
        <v>Expenditure per adult per week26</v>
      </c>
      <c r="F399" s="86" t="s">
        <v>965</v>
      </c>
      <c r="G399" s="242">
        <v>0.47147461928934015</v>
      </c>
      <c r="H399" s="245">
        <v>99.815881617399057</v>
      </c>
    </row>
    <row r="400" spans="1:8">
      <c r="A400" s="86" t="str">
        <v>P612T</v>
      </c>
      <c r="B400" s="239">
        <v>399</v>
      </c>
      <c r="C400" s="86" t="s">
        <v>914</v>
      </c>
      <c r="D400" s="241">
        <f>COUNTIF($C$1:$C400,C400)</f>
        <v>27</v>
      </c>
      <c r="E400" s="241" t="str">
        <f t="shared" si="26"/>
        <v>Expenditure per adult per week27</v>
      </c>
      <c r="F400" s="86" t="s">
        <v>967</v>
      </c>
      <c r="G400" s="242">
        <v>0.39440862944162436</v>
      </c>
      <c r="H400" s="245">
        <v>90.104411273421391</v>
      </c>
    </row>
    <row r="401" spans="1:8">
      <c r="A401" s="86" t="str">
        <v>WEBSPEND</v>
      </c>
      <c r="B401" s="239">
        <v>400</v>
      </c>
      <c r="C401" s="86" t="s">
        <v>914</v>
      </c>
      <c r="D401" s="241">
        <f>COUNTIF($C$1:$C401,C401)</f>
        <v>28</v>
      </c>
      <c r="E401" s="241" t="str">
        <f t="shared" si="26"/>
        <v>Expenditure per adult per week28</v>
      </c>
      <c r="F401" s="86" t="s">
        <v>969</v>
      </c>
      <c r="G401" s="242">
        <v>0.17263959390862946</v>
      </c>
      <c r="H401" s="245">
        <v>92.146474014997864</v>
      </c>
    </row>
    <row r="402" spans="1:8">
      <c r="A402" s="86" t="str">
        <v>onlineuse12</v>
      </c>
      <c r="B402" s="239">
        <v>401</v>
      </c>
      <c r="C402" s="86" t="s">
        <v>972</v>
      </c>
      <c r="D402" s="241">
        <f>COUNTIF($C$1:$C402,C402)</f>
        <v>1</v>
      </c>
      <c r="E402" s="241" t="str">
        <f t="shared" si="26"/>
        <v>Internet Access: Overall1</v>
      </c>
      <c r="F402" s="86" t="s">
        <v>973</v>
      </c>
      <c r="G402" s="242">
        <v>0.91226649746192889</v>
      </c>
      <c r="H402" s="245">
        <v>101.58319157809683</v>
      </c>
    </row>
    <row r="403" spans="1:8">
      <c r="A403" s="86" t="str">
        <v>onlineuse5</v>
      </c>
      <c r="B403" s="239">
        <v>402</v>
      </c>
      <c r="C403" s="86" t="s">
        <v>972</v>
      </c>
      <c r="D403" s="241">
        <f>COUNTIF($C$1:$C403,C403)</f>
        <v>2</v>
      </c>
      <c r="E403" s="241" t="str">
        <f t="shared" si="26"/>
        <v>Internet Access: Overall2</v>
      </c>
      <c r="F403" s="86" t="s">
        <v>975</v>
      </c>
      <c r="G403" s="242">
        <v>7.5213197969543136E-2</v>
      </c>
      <c r="H403" s="245">
        <v>85.791131507404572</v>
      </c>
    </row>
    <row r="404" spans="1:8">
      <c r="A404" s="86" t="str">
        <v>netfreq1</v>
      </c>
      <c r="B404" s="239">
        <v>403</v>
      </c>
      <c r="C404" s="86" t="s">
        <v>978</v>
      </c>
      <c r="D404" s="241">
        <f>COUNTIF($C$1:$C404,C404)</f>
        <v>1</v>
      </c>
      <c r="E404" s="241" t="str">
        <f t="shared" si="26"/>
        <v>Internet Access: Frequency1</v>
      </c>
      <c r="F404" s="86" t="s">
        <v>979</v>
      </c>
      <c r="G404" s="242">
        <v>1.9190355329949241E-2</v>
      </c>
      <c r="H404" s="245">
        <v>80.25862776350499</v>
      </c>
    </row>
    <row r="405" spans="1:8">
      <c r="A405" s="86" t="str">
        <v>netfreq2t10</v>
      </c>
      <c r="B405" s="239">
        <v>404</v>
      </c>
      <c r="C405" s="86" t="s">
        <v>978</v>
      </c>
      <c r="D405" s="241">
        <f>COUNTIF($C$1:$C405,C405)</f>
        <v>2</v>
      </c>
      <c r="E405" s="241" t="str">
        <f t="shared" si="26"/>
        <v>Internet Access: Frequency2</v>
      </c>
      <c r="F405" s="86" t="s">
        <v>981</v>
      </c>
      <c r="G405" s="242">
        <v>0.39282994923857856</v>
      </c>
      <c r="H405" s="245">
        <v>93.560475691867452</v>
      </c>
    </row>
    <row r="406" spans="1:8">
      <c r="A406" s="86" t="str">
        <v>netfreq10p</v>
      </c>
      <c r="B406" s="239">
        <v>405</v>
      </c>
      <c r="C406" s="86" t="s">
        <v>978</v>
      </c>
      <c r="D406" s="241">
        <f>COUNTIF($C$1:$C406,C406)</f>
        <v>3</v>
      </c>
      <c r="E406" s="241" t="str">
        <f t="shared" si="26"/>
        <v>Internet Access: Frequency3</v>
      </c>
      <c r="F406" s="86" t="s">
        <v>983</v>
      </c>
      <c r="G406" s="242">
        <v>0.50099492385786804</v>
      </c>
      <c r="H406" s="245">
        <v>110.31884486635319</v>
      </c>
    </row>
    <row r="407" spans="1:8">
      <c r="A407" s="86" t="str">
        <v>ONHOURS0</v>
      </c>
      <c r="B407" s="239">
        <v>406</v>
      </c>
      <c r="C407" s="86" t="s">
        <v>985</v>
      </c>
      <c r="D407" s="241">
        <f>COUNTIF($C$1:$C407,C407)</f>
        <v>1</v>
      </c>
      <c r="E407" s="241" t="str">
        <f t="shared" si="26"/>
        <v>Internet Access: Usage in Last Week1</v>
      </c>
      <c r="F407" s="86" t="s">
        <v>986</v>
      </c>
      <c r="G407" s="242">
        <v>9.5581218274111659E-2</v>
      </c>
      <c r="H407" s="245">
        <v>84.856497536454114</v>
      </c>
    </row>
    <row r="408" spans="1:8">
      <c r="A408" s="86" t="str">
        <v>ONHOURS1</v>
      </c>
      <c r="B408" s="239">
        <v>407</v>
      </c>
      <c r="C408" s="86" t="s">
        <v>985</v>
      </c>
      <c r="D408" s="241">
        <f>COUNTIF($C$1:$C408,C408)</f>
        <v>2</v>
      </c>
      <c r="E408" s="241" t="str">
        <f t="shared" si="26"/>
        <v>Internet Access: Usage in Last Week2</v>
      </c>
      <c r="F408" s="86" t="s">
        <v>988</v>
      </c>
      <c r="G408" s="242">
        <v>7.2423857868020317E-2</v>
      </c>
      <c r="H408" s="245">
        <v>79.111592591600612</v>
      </c>
    </row>
    <row r="409" spans="1:8">
      <c r="A409" s="86" t="str">
        <v>ONHOURS2</v>
      </c>
      <c r="B409" s="239">
        <v>408</v>
      </c>
      <c r="C409" s="86" t="s">
        <v>985</v>
      </c>
      <c r="D409" s="241">
        <f>COUNTIF($C$1:$C409,C409)</f>
        <v>3</v>
      </c>
      <c r="E409" s="241" t="str">
        <f t="shared" si="26"/>
        <v>Internet Access: Usage in Last Week3</v>
      </c>
      <c r="F409" s="86" t="s">
        <v>990</v>
      </c>
      <c r="G409" s="242">
        <v>0.2324593908629442</v>
      </c>
      <c r="H409" s="245">
        <v>94.375830067763289</v>
      </c>
    </row>
    <row r="410" spans="1:8">
      <c r="A410" s="86" t="str">
        <v>ONHOURS3</v>
      </c>
      <c r="B410" s="239">
        <v>409</v>
      </c>
      <c r="C410" s="86" t="s">
        <v>985</v>
      </c>
      <c r="D410" s="241">
        <f>COUNTIF($C$1:$C410,C410)</f>
        <v>4</v>
      </c>
      <c r="E410" s="241" t="str">
        <f t="shared" si="26"/>
        <v>Internet Access: Usage in Last Week4</v>
      </c>
      <c r="F410" s="86" t="s">
        <v>992</v>
      </c>
      <c r="G410" s="242">
        <v>0.26828426395939087</v>
      </c>
      <c r="H410" s="245">
        <v>102.96554549370673</v>
      </c>
    </row>
    <row r="411" spans="1:8">
      <c r="A411" s="86" t="str">
        <v>ONHOURS4</v>
      </c>
      <c r="B411" s="239">
        <v>410</v>
      </c>
      <c r="C411" s="86" t="s">
        <v>985</v>
      </c>
      <c r="D411" s="241">
        <f>COUNTIF($C$1:$C411,C411)</f>
        <v>5</v>
      </c>
      <c r="E411" s="241" t="str">
        <f t="shared" si="26"/>
        <v>Internet Access: Usage in Last Week5</v>
      </c>
      <c r="F411" s="86" t="s">
        <v>994</v>
      </c>
      <c r="G411" s="242">
        <v>0.33097208121827404</v>
      </c>
      <c r="H411" s="245">
        <v>114.70561416750292</v>
      </c>
    </row>
    <row r="412" spans="1:8">
      <c r="A412" s="86" t="str">
        <v>TECH18</v>
      </c>
      <c r="B412" s="239">
        <v>411</v>
      </c>
      <c r="C412" s="86" t="s">
        <v>996</v>
      </c>
      <c r="D412" s="241">
        <f>COUNTIF($C$1:$C412,C412)</f>
        <v>1</v>
      </c>
      <c r="E412" s="241" t="str">
        <f t="shared" si="26"/>
        <v>Technology at Home1</v>
      </c>
      <c r="F412" s="86" t="s">
        <v>997</v>
      </c>
      <c r="G412" s="242">
        <v>7.6322335025380703E-2</v>
      </c>
      <c r="H412" s="245">
        <v>97.870485623579484</v>
      </c>
    </row>
    <row r="413" spans="1:8">
      <c r="A413" s="86" t="str">
        <v>TECH19</v>
      </c>
      <c r="B413" s="239">
        <v>412</v>
      </c>
      <c r="C413" s="86" t="s">
        <v>996</v>
      </c>
      <c r="D413" s="241">
        <f>COUNTIF($C$1:$C413,C413)</f>
        <v>2</v>
      </c>
      <c r="E413" s="241" t="str">
        <f t="shared" si="26"/>
        <v>Technology at Home2</v>
      </c>
      <c r="F413" s="86" t="s">
        <v>999</v>
      </c>
      <c r="G413" s="242">
        <v>0.24711928934010152</v>
      </c>
      <c r="H413" s="245">
        <v>109.15710699965706</v>
      </c>
    </row>
    <row r="414" spans="1:8">
      <c r="A414" s="86" t="str">
        <v>mobhas</v>
      </c>
      <c r="B414" s="239">
        <v>413</v>
      </c>
      <c r="C414" s="86" t="s">
        <v>1002</v>
      </c>
      <c r="D414" s="241">
        <f>COUNTIF($C$1:$C414,C414)</f>
        <v>1</v>
      </c>
      <c r="E414" s="241" t="str">
        <f t="shared" si="26"/>
        <v>Mobile phone1</v>
      </c>
      <c r="F414" s="86" t="s">
        <v>1003</v>
      </c>
      <c r="G414" s="242">
        <v>0.89585532994923867</v>
      </c>
      <c r="H414" s="245">
        <v>100.75257654418006</v>
      </c>
    </row>
    <row r="415" spans="1:8">
      <c r="A415" s="86" t="str">
        <v>mob_smart</v>
      </c>
      <c r="B415" s="239">
        <v>414</v>
      </c>
      <c r="C415" s="86" t="s">
        <v>1002</v>
      </c>
      <c r="D415" s="241">
        <f>COUNTIF($C$1:$C415,C415)</f>
        <v>2</v>
      </c>
      <c r="E415" s="241" t="str">
        <f t="shared" si="26"/>
        <v>Mobile phone2</v>
      </c>
      <c r="F415" s="86" t="s">
        <v>1005</v>
      </c>
      <c r="G415" s="242">
        <v>0.77858629441624361</v>
      </c>
      <c r="H415" s="245">
        <v>105.18244496366225</v>
      </c>
    </row>
    <row r="416" spans="1:8">
      <c r="A416" s="86" t="str">
        <v>ips_iphone</v>
      </c>
      <c r="B416" s="239">
        <v>415</v>
      </c>
      <c r="C416" s="86" t="s">
        <v>1002</v>
      </c>
      <c r="D416" s="241">
        <f>COUNTIF($C$1:$C416,C416)</f>
        <v>3</v>
      </c>
      <c r="E416" s="241" t="str">
        <f t="shared" si="26"/>
        <v>Mobile phone3</v>
      </c>
      <c r="F416" s="86" t="s">
        <v>1007</v>
      </c>
      <c r="G416" s="242">
        <v>0.33525380710659897</v>
      </c>
      <c r="H416" s="245">
        <v>106.45820658267628</v>
      </c>
    </row>
    <row r="417" spans="1:8">
      <c r="A417" s="86" t="str">
        <v>TECH29</v>
      </c>
      <c r="B417" s="239">
        <v>416</v>
      </c>
      <c r="C417" s="86" t="s">
        <v>1009</v>
      </c>
      <c r="D417" s="241">
        <f>COUNTIF($C$1:$C417,C417)</f>
        <v>1</v>
      </c>
      <c r="E417" s="241" t="str">
        <f t="shared" si="26"/>
        <v>Tablet Devices1</v>
      </c>
      <c r="F417" s="86" t="s">
        <v>1010</v>
      </c>
      <c r="G417" s="242">
        <v>0.44939847715736042</v>
      </c>
      <c r="H417" s="245">
        <v>94.941838933375109</v>
      </c>
    </row>
    <row r="418" spans="1:8">
      <c r="A418" s="86" t="str">
        <v>socmed_lessthanmonthly</v>
      </c>
      <c r="B418" s="239">
        <v>417</v>
      </c>
      <c r="C418" s="86" t="s">
        <v>1012</v>
      </c>
      <c r="D418" s="241">
        <f>COUNTIF($C$1:$C418,C418)</f>
        <v>1</v>
      </c>
      <c r="E418" s="241" t="str">
        <f t="shared" si="26"/>
        <v>Overall Social Media Activity1</v>
      </c>
      <c r="F418" s="86" t="s">
        <v>1013</v>
      </c>
      <c r="G418" s="242">
        <v>3.5147208121827415E-2</v>
      </c>
      <c r="H418" s="245">
        <v>96.819973802378101</v>
      </c>
    </row>
    <row r="419" spans="1:8">
      <c r="A419" s="86" t="str">
        <v>socmed_lessthanweekly</v>
      </c>
      <c r="B419" s="239">
        <v>418</v>
      </c>
      <c r="C419" s="86" t="s">
        <v>1012</v>
      </c>
      <c r="D419" s="241">
        <f>COUNTIF($C$1:$C419,C419)</f>
        <v>2</v>
      </c>
      <c r="E419" s="241" t="str">
        <f t="shared" si="26"/>
        <v>Overall Social Media Activity2</v>
      </c>
      <c r="F419" s="86" t="s">
        <v>1015</v>
      </c>
      <c r="G419" s="242">
        <v>5.2550761421319793E-2</v>
      </c>
      <c r="H419" s="245">
        <v>103.10086839240708</v>
      </c>
    </row>
    <row r="420" spans="1:8">
      <c r="A420" s="86" t="str">
        <v>socmed_weekly</v>
      </c>
      <c r="B420" s="239">
        <v>419</v>
      </c>
      <c r="C420" s="86" t="s">
        <v>1012</v>
      </c>
      <c r="D420" s="241">
        <f>COUNTIF($C$1:$C420,C420)</f>
        <v>3</v>
      </c>
      <c r="E420" s="241" t="str">
        <f t="shared" si="26"/>
        <v>Overall Social Media Activity3</v>
      </c>
      <c r="F420" s="86" t="s">
        <v>1017</v>
      </c>
      <c r="G420" s="242">
        <v>0.1567005076142132</v>
      </c>
      <c r="H420" s="245">
        <v>100.8338872265988</v>
      </c>
    </row>
    <row r="421" spans="1:8">
      <c r="A421" s="86" t="str">
        <v>socmed_daily</v>
      </c>
      <c r="B421" s="239">
        <v>420</v>
      </c>
      <c r="C421" s="86" t="s">
        <v>1012</v>
      </c>
      <c r="D421" s="241">
        <f>COUNTIF($C$1:$C421,C421)</f>
        <v>4</v>
      </c>
      <c r="E421" s="241" t="str">
        <f t="shared" si="26"/>
        <v>Overall Social Media Activity4</v>
      </c>
      <c r="F421" s="86" t="s">
        <v>1019</v>
      </c>
      <c r="G421" s="242">
        <v>0.52614213197969528</v>
      </c>
      <c r="H421" s="245">
        <v>104.81256380063981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0.27801269035532994</v>
      </c>
      <c r="H422" s="245">
        <v>117.18178195118487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0.15134263959390862</v>
      </c>
      <c r="H423" s="245">
        <v>122.95760474779931</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0.30067005076142134</v>
      </c>
      <c r="H424" s="245">
        <v>111.81820388017749</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0.15503299492385786</v>
      </c>
      <c r="H425" s="245">
        <v>117.33493972643249</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0.19796446700507611</v>
      </c>
      <c r="H426" s="245">
        <v>115.54534126173517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0.23152538071065989</v>
      </c>
      <c r="H427" s="245">
        <v>120.37169040763081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0.51242639593908623</v>
      </c>
      <c r="H428" s="245">
        <v>110.72789284026803</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0.27094162436548219</v>
      </c>
      <c r="H429" s="245">
        <v>117.39863120289911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0.25580964467005074</v>
      </c>
      <c r="H430" s="245">
        <v>117.20986883580974</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0.7272284263959391</v>
      </c>
      <c r="H431" s="245">
        <v>105.64456725764366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0.38560406091370558</v>
      </c>
      <c r="H432" s="245">
        <v>120.69255874641385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0.27683756345177668</v>
      </c>
      <c r="H433" s="245">
        <v>125.276112261989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8.1459390862944153E-2</v>
      </c>
      <c r="H434" s="245">
        <v>141.6428177867823</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7.5175126903553283E-2</v>
      </c>
      <c r="H435" s="245">
        <v>136.54401272157151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0.8078680203045685</v>
      </c>
      <c r="H436" s="245">
        <v>101.53498099158031</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0.65204314720812195</v>
      </c>
      <c r="H437" s="245">
        <v>105.00527292839107</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0.48744162436548238</v>
      </c>
      <c r="H438" s="245">
        <v>107.58796084631913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7.0281725888324875E-2</v>
      </c>
      <c r="H439" s="245">
        <v>132.01770765977002</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0.43435025380710662</v>
      </c>
      <c r="H440" s="245">
        <v>118.73720770172682</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0.19573857868020303</v>
      </c>
      <c r="H441" s="245">
        <v>131.11376575747482</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0.17320050761421318</v>
      </c>
      <c r="H442" s="245">
        <v>112.03074831509205</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0.15180203045685281</v>
      </c>
      <c r="H443" s="245">
        <v>140.45920178289774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0.1279187817258883</v>
      </c>
      <c r="H444" s="245">
        <v>120.81771490697564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0.23331218274111673</v>
      </c>
      <c r="H445" s="245">
        <v>119.13898630500522</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0.17113197969543151</v>
      </c>
      <c r="H446" s="245">
        <v>119.05201744142909</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9.6152284263959387E-2</v>
      </c>
      <c r="H447" s="245">
        <v>141.65658907953684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8.3969543147208114E-2</v>
      </c>
      <c r="H448" s="245">
        <v>133.93422232631622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0.32645685279187814</v>
      </c>
      <c r="H449" s="245">
        <v>109.57074798734878</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7.1796954314720801E-2</v>
      </c>
      <c r="H450" s="245">
        <v>133.84008834103972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0.5927030456852791</v>
      </c>
      <c r="H451" s="245">
        <v>108.68016087912511</v>
      </c>
    </row>
    <row r="452" spans="1:8">
      <c r="A452" s="86" t="str">
        <v>vod_subscribe</v>
      </c>
      <c r="B452" s="239">
        <v>451</v>
      </c>
      <c r="C452" s="86" t="s">
        <v>1082</v>
      </c>
      <c r="D452" s="241">
        <f>COUNTIF($C$1:$C452,C452)</f>
        <v>1</v>
      </c>
      <c r="E452" s="241" t="str">
        <f t="shared" si="27"/>
        <v>TV Subscription services1</v>
      </c>
      <c r="F452" s="86" t="s">
        <v>1083</v>
      </c>
      <c r="G452" s="242">
        <v>0.59685025380710666</v>
      </c>
      <c r="H452" s="245">
        <v>105.27884778194527</v>
      </c>
    </row>
    <row r="453" spans="1:8">
      <c r="A453" s="86" t="str">
        <v>vod_netflix</v>
      </c>
      <c r="B453" s="239">
        <v>452</v>
      </c>
      <c r="C453" s="86" t="s">
        <v>1082</v>
      </c>
      <c r="D453" s="241">
        <f>COUNTIF($C$1:$C453,C453)</f>
        <v>2</v>
      </c>
      <c r="E453" s="241" t="str">
        <f t="shared" si="27"/>
        <v>TV Subscription services2</v>
      </c>
      <c r="F453" s="86" t="s">
        <v>1085</v>
      </c>
      <c r="G453" s="242">
        <v>0.46475126903553304</v>
      </c>
      <c r="H453" s="245">
        <v>110.86704758531118</v>
      </c>
    </row>
    <row r="454" spans="1:8">
      <c r="A454" s="86" t="str">
        <v>vod_amzprime</v>
      </c>
      <c r="B454" s="239">
        <v>453</v>
      </c>
      <c r="C454" s="86" t="s">
        <v>1082</v>
      </c>
      <c r="D454" s="241">
        <f>COUNTIF($C$1:$C454,C454)</f>
        <v>3</v>
      </c>
      <c r="E454" s="241" t="str">
        <f t="shared" si="27"/>
        <v>TV Subscription services3</v>
      </c>
      <c r="F454" s="86" t="s">
        <v>1087</v>
      </c>
      <c r="G454" s="242">
        <v>0.25853045685279186</v>
      </c>
      <c r="H454" s="245">
        <v>103.58799870298834</v>
      </c>
    </row>
    <row r="455" spans="1:8">
      <c r="A455" s="86" t="str">
        <v>vod_skyplayer</v>
      </c>
      <c r="B455" s="239">
        <v>454</v>
      </c>
      <c r="C455" s="86" t="s">
        <v>1082</v>
      </c>
      <c r="D455" s="241">
        <f>COUNTIF($C$1:$C455,C455)</f>
        <v>4</v>
      </c>
      <c r="E455" s="241" t="str">
        <f t="shared" si="27"/>
        <v>TV Subscription services4</v>
      </c>
      <c r="F455" s="86" t="s">
        <v>1089</v>
      </c>
      <c r="G455" s="242">
        <v>0.12021573604060913</v>
      </c>
      <c r="H455" s="245">
        <v>104.49918744287568</v>
      </c>
    </row>
    <row r="456" spans="1:8">
      <c r="A456" s="86" t="str">
        <v>vod_skygo</v>
      </c>
      <c r="B456" s="239">
        <v>455</v>
      </c>
      <c r="C456" s="86" t="s">
        <v>1082</v>
      </c>
      <c r="D456" s="241">
        <f>COUNTIF($C$1:$C456,C456)</f>
        <v>5</v>
      </c>
      <c r="E456" s="241" t="str">
        <f t="shared" si="27"/>
        <v>TV Subscription services5</v>
      </c>
      <c r="F456" s="86" t="s">
        <v>1091</v>
      </c>
      <c r="G456" s="242">
        <v>0.11071065989847717</v>
      </c>
      <c r="H456" s="245">
        <v>111.71838156904896</v>
      </c>
    </row>
    <row r="457" spans="1:8">
      <c r="A457" s="86" t="str">
        <v>vod_nowtv</v>
      </c>
      <c r="B457" s="239">
        <v>456</v>
      </c>
      <c r="C457" s="86" t="s">
        <v>1082</v>
      </c>
      <c r="D457" s="241">
        <f>COUNTIF($C$1:$C457,C457)</f>
        <v>6</v>
      </c>
      <c r="E457" s="241" t="str">
        <f t="shared" si="27"/>
        <v>TV Subscription services6</v>
      </c>
      <c r="F457" s="86" t="s">
        <v>1093</v>
      </c>
      <c r="G457" s="242">
        <v>0.12283502538071064</v>
      </c>
      <c r="H457" s="245">
        <v>110.94659818486107</v>
      </c>
    </row>
    <row r="458" spans="1:8">
      <c r="A458" s="86" t="str">
        <v>vod_eetv</v>
      </c>
      <c r="B458" s="239">
        <v>457</v>
      </c>
      <c r="C458" s="86" t="s">
        <v>1082</v>
      </c>
      <c r="D458" s="241">
        <f>COUNTIF($C$1:$C458,C458)</f>
        <v>7</v>
      </c>
      <c r="E458" s="241" t="str">
        <f t="shared" si="27"/>
        <v>TV Subscription services7</v>
      </c>
      <c r="F458" s="86" t="s">
        <v>1095</v>
      </c>
      <c r="G458" s="242">
        <v>6.1208121827411165E-2</v>
      </c>
      <c r="H458" s="245">
        <v>125.76738830203165</v>
      </c>
    </row>
    <row r="459" spans="1:8">
      <c r="A459" s="86" t="str">
        <v>vod_appletv</v>
      </c>
      <c r="B459" s="239">
        <v>458</v>
      </c>
      <c r="C459" s="86" t="s">
        <v>1082</v>
      </c>
      <c r="D459" s="241">
        <f>COUNTIF($C$1:$C459,C459)</f>
        <v>8</v>
      </c>
      <c r="E459" s="241" t="str">
        <f t="shared" si="27"/>
        <v>TV Subscription services8</v>
      </c>
      <c r="F459" s="86" t="s">
        <v>1097</v>
      </c>
      <c r="G459" s="242">
        <v>8.092385786802031E-2</v>
      </c>
      <c r="H459" s="245">
        <v>136.34306737145116</v>
      </c>
    </row>
    <row r="460" spans="1:8">
      <c r="A460" s="86" t="str">
        <v>vod_btsport</v>
      </c>
      <c r="B460" s="239">
        <v>459</v>
      </c>
      <c r="C460" s="86" t="s">
        <v>1082</v>
      </c>
      <c r="D460" s="241">
        <f>COUNTIF($C$1:$C460,C460)</f>
        <v>9</v>
      </c>
      <c r="E460" s="241" t="str">
        <f t="shared" si="27"/>
        <v>TV Subscription services9</v>
      </c>
      <c r="F460" s="86" t="s">
        <v>1099</v>
      </c>
      <c r="G460" s="242">
        <v>0.11290101522842638</v>
      </c>
      <c r="H460" s="245">
        <v>110.74277517504567</v>
      </c>
    </row>
    <row r="461" spans="1:8">
      <c r="A461" s="86" t="str">
        <v>vod_settop</v>
      </c>
      <c r="B461" s="239">
        <v>460</v>
      </c>
      <c r="C461" s="86" t="s">
        <v>1082</v>
      </c>
      <c r="D461" s="241">
        <f>COUNTIF($C$1:$C461,C461)</f>
        <v>10</v>
      </c>
      <c r="E461" s="241" t="str">
        <f t="shared" si="27"/>
        <v>TV Subscription services10</v>
      </c>
      <c r="F461" s="86" t="s">
        <v>1101</v>
      </c>
      <c r="G461" s="242">
        <v>0.19768020304568532</v>
      </c>
      <c r="H461" s="245">
        <v>101.78056834398414</v>
      </c>
    </row>
    <row r="462" spans="1:8">
      <c r="A462" s="86" t="str">
        <v>vod_free</v>
      </c>
      <c r="B462" s="239">
        <v>461</v>
      </c>
      <c r="C462" s="86" t="s">
        <v>1103</v>
      </c>
      <c r="D462" s="241">
        <f>COUNTIF($C$1:$C462,C462)</f>
        <v>1</v>
      </c>
      <c r="E462" s="241" t="str">
        <f t="shared" si="27"/>
        <v>TV free online catchup / video services1</v>
      </c>
      <c r="F462" s="86" t="s">
        <v>1104</v>
      </c>
      <c r="G462" s="242">
        <v>0.50397208121827408</v>
      </c>
      <c r="H462" s="245">
        <v>108.003612054968</v>
      </c>
    </row>
    <row r="463" spans="1:8">
      <c r="A463" s="86" t="str">
        <v>vod_youtube</v>
      </c>
      <c r="B463" s="239">
        <v>462</v>
      </c>
      <c r="C463" s="86" t="s">
        <v>1103</v>
      </c>
      <c r="D463" s="241">
        <f>COUNTIF($C$1:$C463,C463)</f>
        <v>2</v>
      </c>
      <c r="E463" s="241" t="str">
        <f t="shared" si="27"/>
        <v>TV free online catchup / video services2</v>
      </c>
      <c r="F463" s="86" t="s">
        <v>1106</v>
      </c>
      <c r="G463" s="242">
        <v>0.29553553299492386</v>
      </c>
      <c r="H463" s="245">
        <v>125.83695870969743</v>
      </c>
    </row>
    <row r="464" spans="1:8">
      <c r="A464" s="86" t="str">
        <v>vod_iplayer</v>
      </c>
      <c r="B464" s="239">
        <v>463</v>
      </c>
      <c r="C464" s="86" t="s">
        <v>1103</v>
      </c>
      <c r="D464" s="241">
        <f>COUNTIF($C$1:$C464,C464)</f>
        <v>3</v>
      </c>
      <c r="E464" s="241" t="str">
        <f t="shared" si="27"/>
        <v>TV free online catchup / video services3</v>
      </c>
      <c r="F464" s="86" t="s">
        <v>1108</v>
      </c>
      <c r="G464" s="242">
        <v>0.29278680203045687</v>
      </c>
      <c r="H464" s="245">
        <v>103.48470203301336</v>
      </c>
    </row>
    <row r="465" spans="1:8">
      <c r="A465" s="86" t="str">
        <v>vod_itvhub</v>
      </c>
      <c r="B465" s="239">
        <v>464</v>
      </c>
      <c r="C465" s="86" t="s">
        <v>1103</v>
      </c>
      <c r="D465" s="241">
        <f>COUNTIF($C$1:$C465,C465)</f>
        <v>4</v>
      </c>
      <c r="E465" s="241" t="str">
        <f t="shared" si="27"/>
        <v>TV free online catchup / video services4</v>
      </c>
      <c r="F465" s="86" t="s">
        <v>1110</v>
      </c>
      <c r="G465" s="242">
        <v>0.18611675126903557</v>
      </c>
      <c r="H465" s="245">
        <v>102.37592113651294</v>
      </c>
    </row>
    <row r="466" spans="1:8">
      <c r="A466" s="86" t="str">
        <v>vod_all4</v>
      </c>
      <c r="B466" s="239">
        <v>465</v>
      </c>
      <c r="C466" s="86" t="s">
        <v>1103</v>
      </c>
      <c r="D466" s="241">
        <f>COUNTIF($C$1:$C466,C466)</f>
        <v>5</v>
      </c>
      <c r="E466" s="241" t="str">
        <f t="shared" si="27"/>
        <v>TV free online catchup / video services5</v>
      </c>
      <c r="F466" s="86" t="s">
        <v>1112</v>
      </c>
      <c r="G466" s="242">
        <v>0.17775888324873099</v>
      </c>
      <c r="H466" s="245">
        <v>112.62929586561638</v>
      </c>
    </row>
    <row r="467" spans="1:8">
      <c r="A467" s="86" t="str">
        <v>vod_demand5</v>
      </c>
      <c r="B467" s="239">
        <v>466</v>
      </c>
      <c r="C467" s="86" t="s">
        <v>1103</v>
      </c>
      <c r="D467" s="241">
        <f>COUNTIF($C$1:$C467,C467)</f>
        <v>6</v>
      </c>
      <c r="E467" s="241" t="str">
        <f t="shared" si="27"/>
        <v>TV free online catchup / video services6</v>
      </c>
      <c r="F467" s="86" t="s">
        <v>1114</v>
      </c>
      <c r="G467" s="242">
        <v>9.0327411167512681E-2</v>
      </c>
      <c r="H467" s="245">
        <v>115.83937833810465</v>
      </c>
    </row>
    <row r="468" spans="1:8">
      <c r="A468" s="86" t="str">
        <v>vod_stvplayer</v>
      </c>
      <c r="B468" s="239">
        <v>467</v>
      </c>
      <c r="C468" s="86" t="s">
        <v>1103</v>
      </c>
      <c r="D468" s="241">
        <f>COUNTIF($C$1:$C468,C468)</f>
        <v>7</v>
      </c>
      <c r="E468" s="241" t="str">
        <f t="shared" si="27"/>
        <v>TV free online catchup / video services7</v>
      </c>
      <c r="F468" s="86" t="s">
        <v>1116</v>
      </c>
      <c r="G468" s="242">
        <v>6.8149746192893421E-2</v>
      </c>
      <c r="H468" s="245">
        <v>121.80856994672223</v>
      </c>
    </row>
    <row r="469" spans="1:8">
      <c r="A469" s="86" t="str">
        <v>bookholiday</v>
      </c>
      <c r="B469" s="239">
        <v>468</v>
      </c>
      <c r="C469" s="86" t="s">
        <v>1118</v>
      </c>
      <c r="D469" s="241">
        <f>COUNTIF($C$1:$C469,C469)</f>
        <v>1</v>
      </c>
      <c r="E469" s="241" t="str">
        <f t="shared" si="27"/>
        <v>Online activity (one or more times per week)1</v>
      </c>
      <c r="F469" s="86" t="s">
        <v>1119</v>
      </c>
      <c r="G469" s="242">
        <v>8.7093908629441621E-2</v>
      </c>
      <c r="H469" s="245">
        <v>142.10951609642146</v>
      </c>
    </row>
    <row r="470" spans="1:8">
      <c r="A470" s="86" t="str">
        <v>gambling</v>
      </c>
      <c r="B470" s="239">
        <v>469</v>
      </c>
      <c r="C470" s="86" t="s">
        <v>1118</v>
      </c>
      <c r="D470" s="241">
        <f>COUNTIF($C$1:$C470,C470)</f>
        <v>2</v>
      </c>
      <c r="E470" s="241" t="str">
        <f t="shared" si="27"/>
        <v>Online activity (one or more times per week)2</v>
      </c>
      <c r="F470" s="86" t="s">
        <v>1121</v>
      </c>
      <c r="G470" s="242">
        <v>0.1520456852791878</v>
      </c>
      <c r="H470" s="245">
        <v>111.23936911678713</v>
      </c>
    </row>
    <row r="471" spans="1:8">
      <c r="A471" s="86" t="str">
        <v>managefinances</v>
      </c>
      <c r="B471" s="239">
        <v>470</v>
      </c>
      <c r="C471" s="86" t="s">
        <v>1118</v>
      </c>
      <c r="D471" s="241">
        <f>COUNTIF($C$1:$C471,C471)</f>
        <v>3</v>
      </c>
      <c r="E471" s="241" t="str">
        <f t="shared" si="27"/>
        <v>Online activity (one or more times per week)3</v>
      </c>
      <c r="F471" s="86" t="s">
        <v>1123</v>
      </c>
      <c r="G471" s="242">
        <v>0.6325406091370559</v>
      </c>
      <c r="H471" s="245">
        <v>106.67062955519664</v>
      </c>
    </row>
    <row r="472" spans="1:8">
      <c r="A472" s="86" t="str">
        <v>auctions</v>
      </c>
      <c r="B472" s="239">
        <v>471</v>
      </c>
      <c r="C472" s="86" t="s">
        <v>1118</v>
      </c>
      <c r="D472" s="241">
        <f>COUNTIF($C$1:$C472,C472)</f>
        <v>4</v>
      </c>
      <c r="E472" s="241" t="str">
        <f t="shared" si="27"/>
        <v>Online activity (one or more times per week)4</v>
      </c>
      <c r="F472" s="86" t="s">
        <v>1125</v>
      </c>
      <c r="G472" s="242">
        <v>0.21092893401015228</v>
      </c>
      <c r="H472" s="245">
        <v>103.42321467367195</v>
      </c>
    </row>
    <row r="473" spans="1:8">
      <c r="A473" s="86" t="str">
        <v>shopping</v>
      </c>
      <c r="B473" s="239">
        <v>472</v>
      </c>
      <c r="C473" s="86" t="s">
        <v>1118</v>
      </c>
      <c r="D473" s="241">
        <f>COUNTIF($C$1:$C473,C473)</f>
        <v>5</v>
      </c>
      <c r="E473" s="241" t="str">
        <f t="shared" si="27"/>
        <v>Online activity (one or more times per week)5</v>
      </c>
      <c r="F473" s="86" t="s">
        <v>1127</v>
      </c>
      <c r="G473" s="242">
        <v>0.30110406091370562</v>
      </c>
      <c r="H473" s="245">
        <v>107.64873355650191</v>
      </c>
    </row>
    <row r="474" spans="1:8">
      <c r="A474" s="86" t="str">
        <v>souceinfo</v>
      </c>
      <c r="B474" s="239">
        <v>473</v>
      </c>
      <c r="C474" s="86" t="s">
        <v>1118</v>
      </c>
      <c r="D474" s="241">
        <f>COUNTIF($C$1:$C474,C474)</f>
        <v>6</v>
      </c>
      <c r="E474" s="241" t="str">
        <f t="shared" si="27"/>
        <v>Online activity (one or more times per week)6</v>
      </c>
      <c r="F474" s="86" t="s">
        <v>1129</v>
      </c>
      <c r="G474" s="242">
        <v>0.5560685279187817</v>
      </c>
      <c r="H474" s="245">
        <v>104.6347947633507</v>
      </c>
    </row>
    <row r="475" spans="1:8">
      <c r="A475" s="86" t="str">
        <v>searchengine</v>
      </c>
      <c r="B475" s="239">
        <v>474</v>
      </c>
      <c r="C475" s="86" t="s">
        <v>1118</v>
      </c>
      <c r="D475" s="241">
        <f>COUNTIF($C$1:$C475,C475)</f>
        <v>7</v>
      </c>
      <c r="E475" s="241" t="str">
        <f t="shared" si="27"/>
        <v>Online activity (one or more times per week)7</v>
      </c>
      <c r="F475" s="86" t="s">
        <v>1131</v>
      </c>
      <c r="G475" s="242">
        <v>0.83009644670050764</v>
      </c>
      <c r="H475" s="245">
        <v>100.96322323930499</v>
      </c>
    </row>
    <row r="476" spans="1:8">
      <c r="A476" s="86" t="str">
        <v>res_cars</v>
      </c>
      <c r="B476" s="239">
        <v>475</v>
      </c>
      <c r="C476" s="86" t="s">
        <v>1133</v>
      </c>
      <c r="D476" s="241">
        <f>COUNTIF($C$1:$C476,C476)</f>
        <v>1</v>
      </c>
      <c r="E476" s="241" t="str">
        <f t="shared" si="27"/>
        <v>Researched the last purchase online before buying1</v>
      </c>
      <c r="F476" s="86" t="s">
        <v>1134</v>
      </c>
      <c r="G476" s="242">
        <v>0.52221065989847715</v>
      </c>
      <c r="H476" s="245">
        <v>103.79760218858365</v>
      </c>
    </row>
    <row r="477" spans="1:8">
      <c r="A477" s="86" t="str">
        <v>res_tech</v>
      </c>
      <c r="B477" s="239">
        <v>476</v>
      </c>
      <c r="C477" s="86" t="s">
        <v>1133</v>
      </c>
      <c r="D477" s="241">
        <f>COUNTIF($C$1:$C477,C477)</f>
        <v>2</v>
      </c>
      <c r="E477" s="241" t="str">
        <f t="shared" si="27"/>
        <v>Researched the last purchase online before buying2</v>
      </c>
      <c r="F477" s="86" t="s">
        <v>1136</v>
      </c>
      <c r="G477" s="242">
        <v>0.73239340101522854</v>
      </c>
      <c r="H477" s="245">
        <v>100.34896786622221</v>
      </c>
    </row>
    <row r="478" spans="1:8">
      <c r="A478" s="86" t="str">
        <v>res_tickets</v>
      </c>
      <c r="B478" s="239">
        <v>477</v>
      </c>
      <c r="C478" s="86" t="s">
        <v>1133</v>
      </c>
      <c r="D478" s="241">
        <f>COUNTIF($C$1:$C478,C478)</f>
        <v>3</v>
      </c>
      <c r="E478" s="241" t="str">
        <f t="shared" si="27"/>
        <v>Researched the last purchase online before buying3</v>
      </c>
      <c r="F478" s="86" t="s">
        <v>1138</v>
      </c>
      <c r="G478" s="242">
        <v>0.74147461928933989</v>
      </c>
      <c r="H478" s="245">
        <v>100.76657821595873</v>
      </c>
    </row>
    <row r="479" spans="1:8">
      <c r="A479" s="86" t="str">
        <v>res_clothes</v>
      </c>
      <c r="B479" s="239">
        <v>478</v>
      </c>
      <c r="C479" s="86" t="s">
        <v>1133</v>
      </c>
      <c r="D479" s="241">
        <f>COUNTIF($C$1:$C479,C479)</f>
        <v>4</v>
      </c>
      <c r="E479" s="241" t="str">
        <f t="shared" si="27"/>
        <v>Researched the last purchase online before buying4</v>
      </c>
      <c r="F479" s="86" t="s">
        <v>1140</v>
      </c>
      <c r="G479" s="242">
        <v>0.59027411167512689</v>
      </c>
      <c r="H479" s="245">
        <v>99.347540894630114</v>
      </c>
    </row>
    <row r="480" spans="1:8">
      <c r="A480" s="86" t="str">
        <v>res_groceries</v>
      </c>
      <c r="B480" s="239">
        <v>479</v>
      </c>
      <c r="C480" s="86" t="s">
        <v>1133</v>
      </c>
      <c r="D480" s="241">
        <f>COUNTIF($C$1:$C480,C480)</f>
        <v>5</v>
      </c>
      <c r="E480" s="241" t="str">
        <f t="shared" si="27"/>
        <v>Researched the last purchase online before buying5</v>
      </c>
      <c r="F480" s="86" t="s">
        <v>1142</v>
      </c>
      <c r="G480" s="242">
        <v>0.33090101522842641</v>
      </c>
      <c r="H480" s="245">
        <v>98.011962449038947</v>
      </c>
    </row>
    <row r="481" spans="1:8">
      <c r="A481" s="86" t="str">
        <v>res_holidays</v>
      </c>
      <c r="B481" s="239">
        <v>480</v>
      </c>
      <c r="C481" s="86" t="s">
        <v>1133</v>
      </c>
      <c r="D481" s="241">
        <f>COUNTIF($C$1:$C481,C481)</f>
        <v>6</v>
      </c>
      <c r="E481" s="241" t="str">
        <f t="shared" si="27"/>
        <v>Researched the last purchase online before buying6</v>
      </c>
      <c r="F481" s="86" t="s">
        <v>1144</v>
      </c>
      <c r="G481" s="242">
        <v>0.80403553299492403</v>
      </c>
      <c r="H481" s="245">
        <v>101.00374873137075</v>
      </c>
    </row>
    <row r="482" spans="1:8">
      <c r="A482" s="86" t="str">
        <v>res_domesticappl</v>
      </c>
      <c r="B482" s="239">
        <v>481</v>
      </c>
      <c r="C482" s="86" t="s">
        <v>1133</v>
      </c>
      <c r="D482" s="241">
        <f>COUNTIF($C$1:$C482,C482)</f>
        <v>7</v>
      </c>
      <c r="E482" s="241" t="str">
        <f t="shared" si="27"/>
        <v>Researched the last purchase online before buying7</v>
      </c>
      <c r="F482" s="86" t="s">
        <v>1146</v>
      </c>
      <c r="G482" s="242">
        <v>0.66645939086294392</v>
      </c>
      <c r="H482" s="245">
        <v>98.359451772907519</v>
      </c>
    </row>
    <row r="483" spans="1:8">
      <c r="A483" s="86" t="str">
        <v>res_luxurygoods</v>
      </c>
      <c r="B483" s="239">
        <v>482</v>
      </c>
      <c r="C483" s="86" t="s">
        <v>1133</v>
      </c>
      <c r="D483" s="241">
        <f>COUNTIF($C$1:$C483,C483)</f>
        <v>8</v>
      </c>
      <c r="E483" s="241" t="str">
        <f t="shared" si="27"/>
        <v>Researched the last purchase online before buying8</v>
      </c>
      <c r="F483" s="86" t="s">
        <v>1148</v>
      </c>
      <c r="G483" s="242">
        <v>0.66191624365482238</v>
      </c>
      <c r="H483" s="245">
        <v>100.34747329042723</v>
      </c>
    </row>
    <row r="484" spans="1:8">
      <c r="A484" s="86" t="str">
        <v>res_music</v>
      </c>
      <c r="B484" s="239">
        <v>483</v>
      </c>
      <c r="C484" s="86" t="s">
        <v>1133</v>
      </c>
      <c r="D484" s="241">
        <f>COUNTIF($C$1:$C484,C484)</f>
        <v>9</v>
      </c>
      <c r="E484" s="241" t="str">
        <f t="shared" si="27"/>
        <v>Researched the last purchase online before buying9</v>
      </c>
      <c r="F484" s="86" t="s">
        <v>1150</v>
      </c>
      <c r="G484" s="242">
        <v>0.79276395939086297</v>
      </c>
      <c r="H484" s="245">
        <v>99.74373152187836</v>
      </c>
    </row>
    <row r="485" spans="1:8">
      <c r="A485" s="86" t="str">
        <v>res_finance</v>
      </c>
      <c r="B485" s="239">
        <v>484</v>
      </c>
      <c r="C485" s="86" t="s">
        <v>1133</v>
      </c>
      <c r="D485" s="241">
        <f>COUNTIF($C$1:$C485,C485)</f>
        <v>10</v>
      </c>
      <c r="E485" s="241" t="str">
        <f t="shared" si="27"/>
        <v>Researched the last purchase online before buying10</v>
      </c>
      <c r="F485" s="86" t="s">
        <v>1152</v>
      </c>
      <c r="G485" s="242">
        <v>0.75378172588832493</v>
      </c>
      <c r="H485" s="245">
        <v>101.51495483819237</v>
      </c>
    </row>
    <row r="486" spans="1:8">
      <c r="A486" s="86" t="str">
        <v>res_groomingprod</v>
      </c>
      <c r="B486" s="239">
        <v>485</v>
      </c>
      <c r="C486" s="86" t="s">
        <v>1133</v>
      </c>
      <c r="D486" s="241">
        <f>COUNTIF($C$1:$C486,C486)</f>
        <v>11</v>
      </c>
      <c r="E486" s="241" t="str">
        <f t="shared" si="27"/>
        <v>Researched the last purchase online before buying11</v>
      </c>
      <c r="F486" s="86" t="s">
        <v>1154</v>
      </c>
      <c r="G486" s="242">
        <v>0.50758121827411162</v>
      </c>
      <c r="H486" s="245">
        <v>102.72961159363088</v>
      </c>
    </row>
    <row r="487" spans="1:8">
      <c r="A487" s="86" t="str">
        <v>res_alcohol</v>
      </c>
      <c r="B487" s="239">
        <v>486</v>
      </c>
      <c r="C487" s="86" t="s">
        <v>1133</v>
      </c>
      <c r="D487" s="241">
        <f>COUNTIF($C$1:$C487,C487)</f>
        <v>12</v>
      </c>
      <c r="E487" s="241" t="str">
        <f t="shared" si="27"/>
        <v>Researched the last purchase online before buying12</v>
      </c>
      <c r="F487" s="86" t="s">
        <v>1156</v>
      </c>
      <c r="G487" s="242">
        <v>0.27235532994923856</v>
      </c>
      <c r="H487" s="245">
        <v>98.671241497048015</v>
      </c>
    </row>
    <row r="488" spans="1:8">
      <c r="A488" s="86" t="str">
        <v>res_gaming</v>
      </c>
      <c r="B488" s="239">
        <v>487</v>
      </c>
      <c r="C488" s="86" t="s">
        <v>1133</v>
      </c>
      <c r="D488" s="241">
        <f>COUNTIF($C$1:$C488,C488)</f>
        <v>13</v>
      </c>
      <c r="E488" s="241" t="str">
        <f t="shared" si="27"/>
        <v>Researched the last purchase online before buying13</v>
      </c>
      <c r="F488" s="86" t="s">
        <v>1158</v>
      </c>
      <c r="G488" s="242">
        <v>0.73954060913705577</v>
      </c>
      <c r="H488" s="245">
        <v>99.212193385724433</v>
      </c>
    </row>
    <row r="489" spans="1:8">
      <c r="A489" s="86" t="str">
        <v>res_sportsequip</v>
      </c>
      <c r="B489" s="239">
        <v>488</v>
      </c>
      <c r="C489" s="86" t="s">
        <v>1133</v>
      </c>
      <c r="D489" s="241">
        <f>COUNTIF($C$1:$C489,C489)</f>
        <v>14</v>
      </c>
      <c r="E489" s="241" t="str">
        <f t="shared" si="27"/>
        <v>Researched the last purchase online before buying14</v>
      </c>
      <c r="F489" s="86" t="s">
        <v>1160</v>
      </c>
      <c r="G489" s="242">
        <v>0.59564213197969529</v>
      </c>
      <c r="H489" s="245">
        <v>98.067379840470451</v>
      </c>
    </row>
    <row r="490" spans="1:8">
      <c r="A490" s="86" t="str">
        <v>res_diy</v>
      </c>
      <c r="B490" s="239">
        <v>489</v>
      </c>
      <c r="C490" s="86" t="s">
        <v>1133</v>
      </c>
      <c r="D490" s="241">
        <f>COUNTIF($C$1:$C490,C490)</f>
        <v>15</v>
      </c>
      <c r="E490" s="241" t="str">
        <f t="shared" si="27"/>
        <v>Researched the last purchase online before buying15</v>
      </c>
      <c r="F490" s="86" t="s">
        <v>1162</v>
      </c>
      <c r="G490" s="242">
        <v>0.52542893401015234</v>
      </c>
      <c r="H490" s="245">
        <v>102.70249051543749</v>
      </c>
    </row>
    <row r="491" spans="1:8">
      <c r="A491" s="86" t="str">
        <v>pur_onl_cars</v>
      </c>
      <c r="B491" s="239">
        <v>490</v>
      </c>
      <c r="C491" s="86" t="s">
        <v>1164</v>
      </c>
      <c r="D491" s="241">
        <f>COUNTIF($C$1:$C491,C491)</f>
        <v>1</v>
      </c>
      <c r="E491" s="241" t="str">
        <f t="shared" si="27"/>
        <v>Bought the last purchase online using any device1</v>
      </c>
      <c r="F491" s="86" t="s">
        <v>1134</v>
      </c>
      <c r="G491" s="242">
        <v>9.776649746192892E-2</v>
      </c>
      <c r="H491" s="245">
        <v>103.10797944646563</v>
      </c>
    </row>
    <row r="492" spans="1:8">
      <c r="A492" s="86" t="str">
        <v>pur_onl_tech</v>
      </c>
      <c r="B492" s="239">
        <v>491</v>
      </c>
      <c r="C492" s="86" t="s">
        <v>1164</v>
      </c>
      <c r="D492" s="241">
        <f>COUNTIF($C$1:$C492,C492)</f>
        <v>2</v>
      </c>
      <c r="E492" s="241" t="str">
        <f t="shared" si="27"/>
        <v>Bought the last purchase online using any device2</v>
      </c>
      <c r="F492" s="86" t="s">
        <v>1136</v>
      </c>
      <c r="G492" s="242">
        <v>0.44553045685279191</v>
      </c>
      <c r="H492" s="245">
        <v>98.465323864738878</v>
      </c>
    </row>
    <row r="493" spans="1:8">
      <c r="A493" s="130" t="str">
        <v>pur_onl_tickets</v>
      </c>
      <c r="B493" s="239">
        <v>492</v>
      </c>
      <c r="C493" s="130" t="s">
        <v>1164</v>
      </c>
      <c r="D493" s="241">
        <f>COUNTIF($C$1:$C493,C493)</f>
        <v>3</v>
      </c>
      <c r="E493" s="241" t="str">
        <f t="shared" si="27"/>
        <v>Bought the last purchase online using any device3</v>
      </c>
      <c r="F493" s="130" t="s">
        <v>1138</v>
      </c>
      <c r="G493" s="243">
        <v>0.43311675126903543</v>
      </c>
      <c r="H493" s="246">
        <v>108.07840465387588</v>
      </c>
    </row>
    <row r="494" spans="1:8">
      <c r="A494" s="130" t="str">
        <v>pur_onl_clothes</v>
      </c>
      <c r="B494" s="239">
        <v>493</v>
      </c>
      <c r="C494" s="130" t="s">
        <v>1164</v>
      </c>
      <c r="D494" s="241">
        <f>COUNTIF($C$1:$C494,C494)</f>
        <v>4</v>
      </c>
      <c r="E494" s="241" t="str">
        <f t="shared" si="27"/>
        <v>Bought the last purchase online using any device4</v>
      </c>
      <c r="F494" s="130" t="s">
        <v>1140</v>
      </c>
      <c r="G494" s="243">
        <v>0.42141878172588831</v>
      </c>
      <c r="H494" s="246">
        <v>99.197770079082659</v>
      </c>
    </row>
    <row r="495" spans="1:8">
      <c r="A495" s="130" t="str">
        <v>pur_onl_groceries</v>
      </c>
      <c r="B495" s="239">
        <v>494</v>
      </c>
      <c r="C495" s="130" t="s">
        <v>1164</v>
      </c>
      <c r="D495" s="241">
        <f>COUNTIF($C$1:$C495,C495)</f>
        <v>5</v>
      </c>
      <c r="E495" s="241" t="str">
        <f t="shared" si="27"/>
        <v>Bought the last purchase online using any device5</v>
      </c>
      <c r="F495" s="130" t="s">
        <v>1142</v>
      </c>
      <c r="G495" s="243">
        <v>0.2086294416243655</v>
      </c>
      <c r="H495" s="246">
        <v>95.472181994810384</v>
      </c>
    </row>
    <row r="496" spans="1:8">
      <c r="A496" s="130" t="str">
        <v>pur_onl_holidays</v>
      </c>
      <c r="B496" s="239">
        <v>495</v>
      </c>
      <c r="C496" s="130" t="s">
        <v>1164</v>
      </c>
      <c r="D496" s="241">
        <f>COUNTIF($C$1:$C496,C496)</f>
        <v>6</v>
      </c>
      <c r="E496" s="241" t="str">
        <f t="shared" si="27"/>
        <v>Bought the last purchase online using any device6</v>
      </c>
      <c r="F496" s="130" t="s">
        <v>1144</v>
      </c>
      <c r="G496" s="243">
        <v>0.49431725888324884</v>
      </c>
      <c r="H496" s="246">
        <v>103.33486974971937</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0.38357360406091362</v>
      </c>
      <c r="H497" s="246">
        <v>102.3730347698927</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0.2205228426395939</v>
      </c>
      <c r="H498" s="246">
        <v>110.07650895259371</v>
      </c>
    </row>
    <row r="499" spans="1:8">
      <c r="A499" s="130" t="str">
        <v>pur_onl_music</v>
      </c>
      <c r="B499" s="239">
        <v>498</v>
      </c>
      <c r="C499" s="130" t="s">
        <v>1164</v>
      </c>
      <c r="D499" s="241">
        <f>COUNTIF($C$1:$C499,C499)</f>
        <v>9</v>
      </c>
      <c r="E499" s="241" t="str">
        <f t="shared" si="27"/>
        <v>Bought the last purchase online using any device9</v>
      </c>
      <c r="F499" s="130" t="s">
        <v>1150</v>
      </c>
      <c r="G499" s="243">
        <v>0.44984771573604049</v>
      </c>
      <c r="H499" s="246">
        <v>105.73881515056271</v>
      </c>
    </row>
    <row r="500" spans="1:8">
      <c r="A500" s="130" t="str">
        <v>pur_onl_finance</v>
      </c>
      <c r="B500" s="239">
        <v>499</v>
      </c>
      <c r="C500" s="130" t="s">
        <v>1164</v>
      </c>
      <c r="D500" s="241">
        <f>COUNTIF($C$1:$C500,C500)</f>
        <v>10</v>
      </c>
      <c r="E500" s="241" t="str">
        <f t="shared" si="27"/>
        <v>Bought the last purchase online using any device10</v>
      </c>
      <c r="F500" s="130" t="s">
        <v>1152</v>
      </c>
      <c r="G500" s="243">
        <v>0.47507360406091376</v>
      </c>
      <c r="H500" s="246">
        <v>100.32270895933837</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0.27503807106598988</v>
      </c>
      <c r="H501" s="246">
        <v>99.225127227732173</v>
      </c>
    </row>
    <row r="502" spans="1:8">
      <c r="A502" s="130" t="str">
        <v>pur_onl_alcohol</v>
      </c>
      <c r="B502" s="239">
        <v>501</v>
      </c>
      <c r="C502" s="130" t="s">
        <v>1164</v>
      </c>
      <c r="D502" s="241">
        <f>COUNTIF($C$1:$C502,C502)</f>
        <v>12</v>
      </c>
      <c r="E502" s="241" t="str">
        <f t="shared" si="27"/>
        <v>Bought the last purchase online using any device12</v>
      </c>
      <c r="F502" s="130" t="s">
        <v>1156</v>
      </c>
      <c r="G502" s="243">
        <v>0.1319467005076142</v>
      </c>
      <c r="H502" s="246">
        <v>94.779545608327069</v>
      </c>
    </row>
    <row r="503" spans="1:8">
      <c r="A503" s="130" t="str">
        <v>pur_onl_gaming</v>
      </c>
      <c r="B503" s="239">
        <v>502</v>
      </c>
      <c r="C503" s="130" t="s">
        <v>1164</v>
      </c>
      <c r="D503" s="241">
        <f>COUNTIF($C$1:$C503,C503)</f>
        <v>13</v>
      </c>
      <c r="E503" s="241" t="str">
        <f t="shared" si="27"/>
        <v>Bought the last purchase online using any device13</v>
      </c>
      <c r="F503" s="130" t="s">
        <v>1158</v>
      </c>
      <c r="G503" s="243">
        <v>0.29244670050761429</v>
      </c>
      <c r="H503" s="246">
        <v>109.24653783994884</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0.27085532994923855</v>
      </c>
      <c r="H504" s="246">
        <v>102.74200147491455</v>
      </c>
    </row>
    <row r="505" spans="1:8">
      <c r="A505" s="130" t="str">
        <v>pur_onl_diy</v>
      </c>
      <c r="B505" s="239">
        <v>504</v>
      </c>
      <c r="C505" s="130" t="s">
        <v>1164</v>
      </c>
      <c r="D505" s="241">
        <f>COUNTIF($C$1:$C505,C505)</f>
        <v>15</v>
      </c>
      <c r="E505" s="241" t="str">
        <f t="shared" si="27"/>
        <v>Bought the last purchase online using any device15</v>
      </c>
      <c r="F505" s="130" t="s">
        <v>1162</v>
      </c>
      <c r="G505" s="243">
        <v>0.24829187817258883</v>
      </c>
      <c r="H505" s="246">
        <v>104.58906869100255</v>
      </c>
    </row>
    <row r="506" spans="1:8">
      <c r="A506" s="130" t="str">
        <v>site_airbnb</v>
      </c>
      <c r="B506" s="239">
        <v>505</v>
      </c>
      <c r="C506" s="130" t="s">
        <v>1180</v>
      </c>
      <c r="D506" s="241">
        <f>COUNTIF($C$1:$C506,C506)</f>
        <v>1</v>
      </c>
      <c r="E506" s="241" t="str">
        <f t="shared" si="27"/>
        <v>Favourite web sites1</v>
      </c>
      <c r="F506" s="130" t="s">
        <v>1181</v>
      </c>
      <c r="G506" s="243">
        <v>6.1073604060913701E-2</v>
      </c>
      <c r="H506" s="246">
        <v>124.05861431984442</v>
      </c>
    </row>
    <row r="507" spans="1:8">
      <c r="A507" s="130" t="str">
        <v>site_amazon</v>
      </c>
      <c r="B507" s="239">
        <v>506</v>
      </c>
      <c r="C507" s="130" t="s">
        <v>1180</v>
      </c>
      <c r="D507" s="241">
        <f>COUNTIF($C$1:$C507,C507)</f>
        <v>2</v>
      </c>
      <c r="E507" s="241" t="str">
        <f t="shared" si="27"/>
        <v>Favourite web sites2</v>
      </c>
      <c r="F507" s="130" t="s">
        <v>1183</v>
      </c>
      <c r="G507" s="243">
        <v>0.49587563451776656</v>
      </c>
      <c r="H507" s="246">
        <v>98.0131335573505</v>
      </c>
    </row>
    <row r="508" spans="1:8">
      <c r="A508" s="86" t="str">
        <v>site_itunes</v>
      </c>
      <c r="B508" s="239">
        <v>507</v>
      </c>
      <c r="C508" s="86" t="s">
        <v>1180</v>
      </c>
      <c r="D508" s="241">
        <f>COUNTIF($C$1:$C508,C508)</f>
        <v>3</v>
      </c>
      <c r="E508" s="241" t="str">
        <f t="shared" si="27"/>
        <v>Favourite web sites3</v>
      </c>
      <c r="F508" s="86" t="s">
        <v>1185</v>
      </c>
      <c r="G508" s="242">
        <v>6.0218274111675137E-2</v>
      </c>
      <c r="H508" s="245">
        <v>107.13028455550295</v>
      </c>
    </row>
    <row r="509" spans="1:8">
      <c r="A509" s="86" t="str">
        <v>site_argos</v>
      </c>
      <c r="B509" s="239">
        <v>508</v>
      </c>
      <c r="C509" s="86" t="s">
        <v>1180</v>
      </c>
      <c r="D509" s="241">
        <f>COUNTIF($C$1:$C509,C509)</f>
        <v>4</v>
      </c>
      <c r="E509" s="241" t="str">
        <f t="shared" si="27"/>
        <v>Favourite web sites4</v>
      </c>
      <c r="F509" s="86" t="s">
        <v>1187</v>
      </c>
      <c r="G509" s="242">
        <v>0.13704060913705585</v>
      </c>
      <c r="H509" s="245">
        <v>98.561777093222531</v>
      </c>
    </row>
    <row r="510" spans="1:8">
      <c r="A510" s="86" t="str">
        <v>site_asos</v>
      </c>
      <c r="B510" s="239">
        <v>509</v>
      </c>
      <c r="C510" s="86" t="s">
        <v>1180</v>
      </c>
      <c r="D510" s="241">
        <f>COUNTIF($C$1:$C510,C510)</f>
        <v>5</v>
      </c>
      <c r="E510" s="241" t="str">
        <f t="shared" si="27"/>
        <v>Favourite web sites5</v>
      </c>
      <c r="F510" s="86" t="s">
        <v>1189</v>
      </c>
      <c r="G510" s="242">
        <v>8.321573604060914E-2</v>
      </c>
      <c r="H510" s="245">
        <v>109.8420291862582</v>
      </c>
    </row>
    <row r="511" spans="1:8">
      <c r="A511" s="86" t="str">
        <v>site_audible</v>
      </c>
      <c r="B511" s="239">
        <v>510</v>
      </c>
      <c r="C511" s="86" t="s">
        <v>1180</v>
      </c>
      <c r="D511" s="241">
        <f>COUNTIF($C$1:$C511,C511)</f>
        <v>6</v>
      </c>
      <c r="E511" s="241" t="str">
        <f t="shared" si="27"/>
        <v>Favourite web sites6</v>
      </c>
      <c r="F511" s="86" t="s">
        <v>1191</v>
      </c>
      <c r="G511" s="242">
        <v>3.3644670050761424E-2</v>
      </c>
      <c r="H511" s="245">
        <v>107.09932633633628</v>
      </c>
    </row>
    <row r="512" spans="1:8">
      <c r="A512" s="86" t="str">
        <v>site_autotrader</v>
      </c>
      <c r="B512" s="239">
        <v>511</v>
      </c>
      <c r="C512" s="86" t="s">
        <v>1180</v>
      </c>
      <c r="D512" s="241">
        <f>COUNTIF($C$1:$C512,C512)</f>
        <v>7</v>
      </c>
      <c r="E512" s="241" t="str">
        <f t="shared" si="27"/>
        <v>Favourite web sites7</v>
      </c>
      <c r="F512" s="86" t="s">
        <v>1193</v>
      </c>
      <c r="G512" s="242">
        <v>3.2515228426395933E-2</v>
      </c>
      <c r="H512" s="245">
        <v>93.947495817121251</v>
      </c>
    </row>
    <row r="513" spans="1:8">
      <c r="A513" s="86" t="str">
        <v>site_bbcgoodfood</v>
      </c>
      <c r="B513" s="239">
        <v>512</v>
      </c>
      <c r="C513" s="86" t="s">
        <v>1180</v>
      </c>
      <c r="D513" s="241">
        <f>COUNTIF($C$1:$C513,C513)</f>
        <v>8</v>
      </c>
      <c r="E513" s="241" t="str">
        <f t="shared" si="27"/>
        <v>Favourite web sites8</v>
      </c>
      <c r="F513" s="86" t="s">
        <v>1195</v>
      </c>
      <c r="G513" s="242">
        <v>0.10473857868020306</v>
      </c>
      <c r="H513" s="245">
        <v>99.248346163583122</v>
      </c>
    </row>
    <row r="514" spans="1:8">
      <c r="A514" s="86" t="str">
        <v>site_bbcnews</v>
      </c>
      <c r="B514" s="239">
        <v>513</v>
      </c>
      <c r="C514" s="86" t="s">
        <v>1180</v>
      </c>
      <c r="D514" s="241">
        <f>COUNTIF($C$1:$C514,C514)</f>
        <v>9</v>
      </c>
      <c r="E514" s="241" t="str">
        <f t="shared" si="27"/>
        <v>Favourite web sites9</v>
      </c>
      <c r="F514" s="86" t="s">
        <v>1197</v>
      </c>
      <c r="G514" s="242">
        <v>0.26932994923857867</v>
      </c>
      <c r="H514" s="245">
        <v>96.168378990103804</v>
      </c>
    </row>
    <row r="515" spans="1:8">
      <c r="A515" s="86" t="str">
        <v>site_bbcsport</v>
      </c>
      <c r="B515" s="239">
        <v>514</v>
      </c>
      <c r="C515" s="86" t="s">
        <v>1180</v>
      </c>
      <c r="D515" s="241">
        <f>COUNTIF($C$1:$C515,C515)</f>
        <v>10</v>
      </c>
      <c r="E515" s="241" t="str">
        <f t="shared" ref="E515:E578" si="28">C515&amp;D515</f>
        <v>Favourite web sites10</v>
      </c>
      <c r="F515" s="86" t="s">
        <v>1199</v>
      </c>
      <c r="G515" s="242">
        <v>0.14775634517766498</v>
      </c>
      <c r="H515" s="245">
        <v>95.60656738084738</v>
      </c>
    </row>
    <row r="516" spans="1:8">
      <c r="A516" s="86" t="str">
        <v>site_bet365</v>
      </c>
      <c r="B516" s="239">
        <v>515</v>
      </c>
      <c r="C516" s="86" t="s">
        <v>1180</v>
      </c>
      <c r="D516" s="241">
        <f>COUNTIF($C$1:$C516,C516)</f>
        <v>11</v>
      </c>
      <c r="E516" s="241" t="str">
        <f t="shared" si="28"/>
        <v>Favourite web sites11</v>
      </c>
      <c r="F516" s="86" t="s">
        <v>1201</v>
      </c>
      <c r="G516" s="242">
        <v>2.6053299492385783E-2</v>
      </c>
      <c r="H516" s="245">
        <v>101.74024967725197</v>
      </c>
    </row>
    <row r="517" spans="1:8">
      <c r="A517" s="86" t="str">
        <v>site_bing</v>
      </c>
      <c r="B517" s="239">
        <v>516</v>
      </c>
      <c r="C517" s="86" t="s">
        <v>1180</v>
      </c>
      <c r="D517" s="241">
        <f>COUNTIF($C$1:$C517,C517)</f>
        <v>12</v>
      </c>
      <c r="E517" s="241" t="str">
        <f t="shared" si="28"/>
        <v>Favourite web sites12</v>
      </c>
      <c r="F517" s="86" t="s">
        <v>1203</v>
      </c>
      <c r="G517" s="242">
        <v>2.0964467005076141E-2</v>
      </c>
      <c r="H517" s="245">
        <v>103.64111055706222</v>
      </c>
    </row>
    <row r="518" spans="1:8">
      <c r="A518" s="86" t="str">
        <v>site_boots</v>
      </c>
      <c r="B518" s="239">
        <v>517</v>
      </c>
      <c r="C518" s="86" t="s">
        <v>1180</v>
      </c>
      <c r="D518" s="241">
        <f>COUNTIF($C$1:$C518,C518)</f>
        <v>13</v>
      </c>
      <c r="E518" s="241" t="str">
        <f t="shared" si="28"/>
        <v>Favourite web sites13</v>
      </c>
      <c r="F518" s="86" t="s">
        <v>1205</v>
      </c>
      <c r="G518" s="242">
        <v>0.10819543147208123</v>
      </c>
      <c r="H518" s="245">
        <v>100.36532170988799</v>
      </c>
    </row>
    <row r="519" spans="1:8">
      <c r="A519" s="86" t="str">
        <v>site_buzzfeed</v>
      </c>
      <c r="B519" s="239">
        <v>518</v>
      </c>
      <c r="C519" s="86" t="s">
        <v>1180</v>
      </c>
      <c r="D519" s="241">
        <f>COUNTIF($C$1:$C519,C519)</f>
        <v>14</v>
      </c>
      <c r="E519" s="241" t="str">
        <f t="shared" si="28"/>
        <v>Favourite web sites14</v>
      </c>
      <c r="F519" s="86" t="s">
        <v>1207</v>
      </c>
      <c r="G519" s="242">
        <v>3.8086294416243643E-2</v>
      </c>
      <c r="H519" s="245">
        <v>106.79409466217132</v>
      </c>
    </row>
    <row r="520" spans="1:8">
      <c r="A520" s="86" t="str">
        <v>site_carphonewarehouse</v>
      </c>
      <c r="B520" s="239">
        <v>519</v>
      </c>
      <c r="C520" s="86" t="s">
        <v>1180</v>
      </c>
      <c r="D520" s="241">
        <f>COUNTIF($C$1:$C520,C520)</f>
        <v>15</v>
      </c>
      <c r="E520" s="241" t="str">
        <f t="shared" si="28"/>
        <v>Favourite web sites15</v>
      </c>
      <c r="F520" s="86" t="s">
        <v>1209</v>
      </c>
      <c r="G520" s="242">
        <v>1.8428934010152286E-2</v>
      </c>
      <c r="H520" s="245">
        <v>102.73324801716932</v>
      </c>
    </row>
    <row r="521" spans="1:8">
      <c r="A521" s="86" t="str">
        <v>site_comparethemarket</v>
      </c>
      <c r="B521" s="239">
        <v>520</v>
      </c>
      <c r="C521" s="86" t="s">
        <v>1180</v>
      </c>
      <c r="D521" s="241">
        <f>COUNTIF($C$1:$C521,C521)</f>
        <v>16</v>
      </c>
      <c r="E521" s="241" t="str">
        <f t="shared" si="28"/>
        <v>Favourite web sites16</v>
      </c>
      <c r="F521" s="86" t="s">
        <v>1211</v>
      </c>
      <c r="G521" s="242">
        <v>6.2347715736040615E-2</v>
      </c>
      <c r="H521" s="245">
        <v>94.25819726357912</v>
      </c>
    </row>
    <row r="522" spans="1:8">
      <c r="A522" s="86" t="str">
        <v>site_confused</v>
      </c>
      <c r="B522" s="239">
        <v>521</v>
      </c>
      <c r="C522" s="86" t="s">
        <v>1180</v>
      </c>
      <c r="D522" s="241">
        <f>COUNTIF($C$1:$C522,C522)</f>
        <v>17</v>
      </c>
      <c r="E522" s="241" t="str">
        <f t="shared" si="28"/>
        <v>Favourite web sites17</v>
      </c>
      <c r="F522" s="86" t="s">
        <v>1213</v>
      </c>
      <c r="G522" s="242">
        <v>2.7847715736040609E-2</v>
      </c>
      <c r="H522" s="245">
        <v>103.36187004675077</v>
      </c>
    </row>
    <row r="523" spans="1:8">
      <c r="A523" s="86" t="str">
        <v>site_currys</v>
      </c>
      <c r="B523" s="239">
        <v>522</v>
      </c>
      <c r="C523" s="86" t="s">
        <v>1180</v>
      </c>
      <c r="D523" s="241">
        <f>COUNTIF($C$1:$C523,C523)</f>
        <v>18</v>
      </c>
      <c r="E523" s="241" t="str">
        <f t="shared" si="28"/>
        <v>Favourite web sites18</v>
      </c>
      <c r="F523" s="86" t="s">
        <v>1215</v>
      </c>
      <c r="G523" s="242">
        <v>6.257614213197972E-2</v>
      </c>
      <c r="H523" s="245">
        <v>102.06944217065912</v>
      </c>
    </row>
    <row r="524" spans="1:8">
      <c r="A524" s="86" t="str">
        <v>site_digitalspy</v>
      </c>
      <c r="B524" s="239">
        <v>523</v>
      </c>
      <c r="C524" s="86" t="s">
        <v>1180</v>
      </c>
      <c r="D524" s="241">
        <f>COUNTIF($C$1:$C524,C524)</f>
        <v>19</v>
      </c>
      <c r="E524" s="241" t="str">
        <f t="shared" si="28"/>
        <v>Favourite web sites19</v>
      </c>
      <c r="F524" s="86" t="s">
        <v>1217</v>
      </c>
      <c r="G524" s="242">
        <v>2.0281725888324876E-2</v>
      </c>
      <c r="H524" s="245">
        <v>93.078452771935403</v>
      </c>
    </row>
    <row r="525" spans="1:8">
      <c r="A525" s="86" t="str">
        <v>site_direct</v>
      </c>
      <c r="B525" s="239">
        <v>524</v>
      </c>
      <c r="C525" s="86" t="s">
        <v>1180</v>
      </c>
      <c r="D525" s="241">
        <f>COUNTIF($C$1:$C525,C525)</f>
        <v>20</v>
      </c>
      <c r="E525" s="241" t="str">
        <f t="shared" si="28"/>
        <v>Favourite web sites20</v>
      </c>
      <c r="F525" s="86" t="s">
        <v>1219</v>
      </c>
      <c r="G525" s="242">
        <v>7.2015228426395961E-2</v>
      </c>
      <c r="H525" s="245">
        <v>98.658629184778277</v>
      </c>
    </row>
    <row r="526" spans="1:8">
      <c r="A526" s="86" t="str">
        <v>site_ebay</v>
      </c>
      <c r="B526" s="239">
        <v>525</v>
      </c>
      <c r="C526" s="86" t="s">
        <v>1180</v>
      </c>
      <c r="D526" s="241">
        <f>COUNTIF($C$1:$C526,C526)</f>
        <v>21</v>
      </c>
      <c r="E526" s="241" t="str">
        <f t="shared" si="28"/>
        <v>Favourite web sites21</v>
      </c>
      <c r="F526" s="86" t="s">
        <v>1221</v>
      </c>
      <c r="G526" s="242">
        <v>0.29155076142131975</v>
      </c>
      <c r="H526" s="245">
        <v>98.248150822333884</v>
      </c>
    </row>
    <row r="527" spans="1:8">
      <c r="A527" s="86" t="str">
        <v>site_etsy</v>
      </c>
      <c r="B527" s="239">
        <v>526</v>
      </c>
      <c r="C527" s="86" t="s">
        <v>1180</v>
      </c>
      <c r="D527" s="241">
        <f>COUNTIF($C$1:$C527,C527)</f>
        <v>22</v>
      </c>
      <c r="E527" s="241" t="str">
        <f t="shared" si="28"/>
        <v>Favourite web sites22</v>
      </c>
      <c r="F527" s="86" t="s">
        <v>1223</v>
      </c>
      <c r="G527" s="242">
        <v>7.1434010152284275E-2</v>
      </c>
      <c r="H527" s="245">
        <v>105.68897785350144</v>
      </c>
    </row>
    <row r="528" spans="1:8">
      <c r="A528" s="86" t="str">
        <v>site_expedia</v>
      </c>
      <c r="B528" s="239">
        <v>527</v>
      </c>
      <c r="C528" s="86" t="s">
        <v>1180</v>
      </c>
      <c r="D528" s="241">
        <f>COUNTIF($C$1:$C528,C528)</f>
        <v>23</v>
      </c>
      <c r="E528" s="241" t="str">
        <f t="shared" si="28"/>
        <v>Favourite web sites23</v>
      </c>
      <c r="F528" s="86" t="s">
        <v>1225</v>
      </c>
      <c r="G528" s="242">
        <v>4.2583756345177665E-2</v>
      </c>
      <c r="H528" s="245">
        <v>104.31927424826755</v>
      </c>
    </row>
    <row r="529" spans="1:8">
      <c r="A529" s="86" t="str">
        <v>site_freecycle</v>
      </c>
      <c r="B529" s="239">
        <v>528</v>
      </c>
      <c r="C529" s="86" t="s">
        <v>1180</v>
      </c>
      <c r="D529" s="241">
        <f>COUNTIF($C$1:$C529,C529)</f>
        <v>24</v>
      </c>
      <c r="E529" s="241" t="str">
        <f t="shared" si="28"/>
        <v>Favourite web sites24</v>
      </c>
      <c r="F529" s="86" t="s">
        <v>1227</v>
      </c>
      <c r="G529" s="242">
        <v>2.6050761421319794E-2</v>
      </c>
      <c r="H529" s="245">
        <v>97.216369510619842</v>
      </c>
    </row>
    <row r="530" spans="1:8">
      <c r="A530" s="86" t="str">
        <v>site_game</v>
      </c>
      <c r="B530" s="239">
        <v>529</v>
      </c>
      <c r="C530" s="86" t="s">
        <v>1180</v>
      </c>
      <c r="D530" s="241">
        <f>COUNTIF($C$1:$C530,C530)</f>
        <v>25</v>
      </c>
      <c r="E530" s="241" t="str">
        <f t="shared" si="28"/>
        <v>Favourite web sites25</v>
      </c>
      <c r="F530" s="86" t="s">
        <v>1229</v>
      </c>
      <c r="G530" s="242">
        <v>3.4370558375634519E-2</v>
      </c>
      <c r="H530" s="245">
        <v>112.68345024180471</v>
      </c>
    </row>
    <row r="531" spans="1:8">
      <c r="A531" s="86" t="str">
        <v>site_gmail</v>
      </c>
      <c r="B531" s="239">
        <v>530</v>
      </c>
      <c r="C531" s="86" t="s">
        <v>1180</v>
      </c>
      <c r="D531" s="241">
        <f>COUNTIF($C$1:$C531,C531)</f>
        <v>26</v>
      </c>
      <c r="E531" s="241" t="str">
        <f t="shared" si="28"/>
        <v>Favourite web sites26</v>
      </c>
      <c r="F531" s="86" t="s">
        <v>1231</v>
      </c>
      <c r="G531" s="242">
        <v>0.26156598984771573</v>
      </c>
      <c r="H531" s="245">
        <v>108.54818126679385</v>
      </c>
    </row>
    <row r="532" spans="1:8">
      <c r="A532" s="86" t="str">
        <v>site_google</v>
      </c>
      <c r="B532" s="239">
        <v>531</v>
      </c>
      <c r="C532" s="86" t="s">
        <v>1180</v>
      </c>
      <c r="D532" s="241">
        <f>COUNTIF($C$1:$C532,C532)</f>
        <v>27</v>
      </c>
      <c r="E532" s="241" t="str">
        <f t="shared" si="28"/>
        <v>Favourite web sites27</v>
      </c>
      <c r="F532" s="86" t="s">
        <v>1233</v>
      </c>
      <c r="G532" s="242">
        <v>0.40998730964467006</v>
      </c>
      <c r="H532" s="245">
        <v>100.29292227057316</v>
      </c>
    </row>
    <row r="533" spans="1:8">
      <c r="A533" s="86" t="str">
        <v>site_groupon</v>
      </c>
      <c r="B533" s="239">
        <v>532</v>
      </c>
      <c r="C533" s="86" t="s">
        <v>1180</v>
      </c>
      <c r="D533" s="241">
        <f>COUNTIF($C$1:$C533,C533)</f>
        <v>28</v>
      </c>
      <c r="E533" s="241" t="str">
        <f t="shared" si="28"/>
        <v>Favourite web sites28</v>
      </c>
      <c r="F533" s="86" t="s">
        <v>1235</v>
      </c>
      <c r="G533" s="242">
        <v>7.0307106598984773E-2</v>
      </c>
      <c r="H533" s="245">
        <v>97.694460629379648</v>
      </c>
    </row>
    <row r="534" spans="1:8">
      <c r="A534" s="86" t="str">
        <v>site_gumtree</v>
      </c>
      <c r="B534" s="239">
        <v>533</v>
      </c>
      <c r="C534" s="86" t="s">
        <v>1180</v>
      </c>
      <c r="D534" s="241">
        <f>COUNTIF($C$1:$C534,C534)</f>
        <v>29</v>
      </c>
      <c r="E534" s="241" t="str">
        <f t="shared" si="28"/>
        <v>Favourite web sites29</v>
      </c>
      <c r="F534" s="86" t="s">
        <v>1237</v>
      </c>
      <c r="G534" s="242">
        <v>7.1769035532994921E-2</v>
      </c>
      <c r="H534" s="245">
        <v>107.26907056742809</v>
      </c>
    </row>
    <row r="535" spans="1:8">
      <c r="A535" s="86" t="str">
        <v>site_healthline</v>
      </c>
      <c r="B535" s="239">
        <v>534</v>
      </c>
      <c r="C535" s="86" t="s">
        <v>1180</v>
      </c>
      <c r="D535" s="241">
        <f>COUNTIF($C$1:$C535,C535)</f>
        <v>30</v>
      </c>
      <c r="E535" s="241" t="str">
        <f t="shared" si="28"/>
        <v>Favourite web sites30</v>
      </c>
      <c r="F535" s="86" t="s">
        <v>1239</v>
      </c>
      <c r="G535" s="242">
        <v>1.1606598984771573E-2</v>
      </c>
      <c r="H535" s="245">
        <v>105.64418137770954</v>
      </c>
    </row>
    <row r="536" spans="1:8">
      <c r="A536" s="86" t="str">
        <v>site_hotels</v>
      </c>
      <c r="B536" s="239">
        <v>535</v>
      </c>
      <c r="C536" s="86" t="s">
        <v>1180</v>
      </c>
      <c r="D536" s="241">
        <f>COUNTIF($C$1:$C536,C536)</f>
        <v>31</v>
      </c>
      <c r="E536" s="241" t="str">
        <f t="shared" si="28"/>
        <v>Favourite web sites31</v>
      </c>
      <c r="F536" s="86" t="s">
        <v>1241</v>
      </c>
      <c r="G536" s="242">
        <v>3.8304568527918775E-2</v>
      </c>
      <c r="H536" s="245">
        <v>101.03623363057268</v>
      </c>
    </row>
    <row r="537" spans="1:8">
      <c r="A537" s="86" t="str">
        <v>site_hotukdeals</v>
      </c>
      <c r="B537" s="239">
        <v>536</v>
      </c>
      <c r="C537" s="86" t="s">
        <v>1180</v>
      </c>
      <c r="D537" s="241">
        <f>COUNTIF($C$1:$C537,C537)</f>
        <v>32</v>
      </c>
      <c r="E537" s="241" t="str">
        <f t="shared" si="28"/>
        <v>Favourite web sites32</v>
      </c>
      <c r="F537" s="86" t="s">
        <v>1243</v>
      </c>
      <c r="G537" s="242">
        <v>4.3873096446700503E-2</v>
      </c>
      <c r="H537" s="245">
        <v>98.54325868492667</v>
      </c>
    </row>
    <row r="538" spans="1:8">
      <c r="A538" s="86" t="str">
        <v>site_huffingtonpost</v>
      </c>
      <c r="B538" s="239">
        <v>537</v>
      </c>
      <c r="C538" s="86" t="s">
        <v>1180</v>
      </c>
      <c r="D538" s="241">
        <f>COUNTIF($C$1:$C538,C538)</f>
        <v>33</v>
      </c>
      <c r="E538" s="241" t="str">
        <f t="shared" si="28"/>
        <v>Favourite web sites33</v>
      </c>
      <c r="F538" s="86" t="s">
        <v>1245</v>
      </c>
      <c r="G538" s="242">
        <v>2.5337563451776641E-2</v>
      </c>
      <c r="H538" s="245">
        <v>99.855838880412733</v>
      </c>
    </row>
    <row r="539" spans="1:8">
      <c r="A539" s="86" t="str">
        <v>site_hungryhouse</v>
      </c>
      <c r="B539" s="239">
        <v>538</v>
      </c>
      <c r="C539" s="86" t="s">
        <v>1180</v>
      </c>
      <c r="D539" s="241">
        <f>COUNTIF($C$1:$C539,C539)</f>
        <v>34</v>
      </c>
      <c r="E539" s="241" t="str">
        <f t="shared" si="28"/>
        <v>Favourite web sites34</v>
      </c>
      <c r="F539" s="86" t="s">
        <v>1247</v>
      </c>
      <c r="G539" s="242">
        <v>1.4124365482233503E-2</v>
      </c>
      <c r="H539" s="245">
        <v>110.5876997602716</v>
      </c>
    </row>
    <row r="540" spans="1:8">
      <c r="A540" s="86" t="str">
        <v>site_ikea</v>
      </c>
      <c r="B540" s="239">
        <v>539</v>
      </c>
      <c r="C540" s="86" t="s">
        <v>1180</v>
      </c>
      <c r="D540" s="241">
        <f>COUNTIF($C$1:$C540,C540)</f>
        <v>35</v>
      </c>
      <c r="E540" s="241" t="str">
        <f t="shared" si="28"/>
        <v>Favourite web sites35</v>
      </c>
      <c r="F540" s="86" t="s">
        <v>1249</v>
      </c>
      <c r="G540" s="242">
        <v>0.10111928934010156</v>
      </c>
      <c r="H540" s="245">
        <v>128.71995019517394</v>
      </c>
    </row>
    <row r="541" spans="1:8">
      <c r="A541" s="86" t="str">
        <v>site_imdb</v>
      </c>
      <c r="B541" s="239">
        <v>540</v>
      </c>
      <c r="C541" s="86" t="s">
        <v>1180</v>
      </c>
      <c r="D541" s="241">
        <f>COUNTIF($C$1:$C541,C541)</f>
        <v>36</v>
      </c>
      <c r="E541" s="241" t="str">
        <f t="shared" si="28"/>
        <v>Favourite web sites36</v>
      </c>
      <c r="F541" s="86" t="s">
        <v>1251</v>
      </c>
      <c r="G541" s="242">
        <v>5.7246192893401014E-2</v>
      </c>
      <c r="H541" s="245">
        <v>108.40763175981563</v>
      </c>
    </row>
    <row r="542" spans="1:8">
      <c r="A542" s="86" t="str">
        <v>site_jamieoliver</v>
      </c>
      <c r="B542" s="239">
        <v>541</v>
      </c>
      <c r="C542" s="86" t="s">
        <v>1180</v>
      </c>
      <c r="D542" s="241">
        <f>COUNTIF($C$1:$C542,C542)</f>
        <v>37</v>
      </c>
      <c r="E542" s="241" t="str">
        <f t="shared" si="28"/>
        <v>Favourite web sites37</v>
      </c>
      <c r="F542" s="86" t="s">
        <v>1253</v>
      </c>
      <c r="G542" s="242">
        <v>2.16497461928934E-2</v>
      </c>
      <c r="H542" s="245">
        <v>105.01622478631091</v>
      </c>
    </row>
    <row r="543" spans="1:8">
      <c r="A543" s="86" t="str">
        <v>site_johnlewis</v>
      </c>
      <c r="B543" s="239">
        <v>542</v>
      </c>
      <c r="C543" s="86" t="s">
        <v>1180</v>
      </c>
      <c r="D543" s="241">
        <f>COUNTIF($C$1:$C543,C543)</f>
        <v>38</v>
      </c>
      <c r="E543" s="241" t="str">
        <f t="shared" si="28"/>
        <v>Favourite web sites38</v>
      </c>
      <c r="F543" s="86" t="s">
        <v>1255</v>
      </c>
      <c r="G543" s="242">
        <v>7.9434010152284268E-2</v>
      </c>
      <c r="H543" s="245">
        <v>95.899688640077969</v>
      </c>
    </row>
    <row r="544" spans="1:8">
      <c r="A544" s="86" t="str">
        <v>site_justeat</v>
      </c>
      <c r="B544" s="239">
        <v>543</v>
      </c>
      <c r="C544" s="86" t="s">
        <v>1180</v>
      </c>
      <c r="D544" s="241">
        <f>COUNTIF($C$1:$C544,C544)</f>
        <v>39</v>
      </c>
      <c r="E544" s="241" t="str">
        <f t="shared" si="28"/>
        <v>Favourite web sites39</v>
      </c>
      <c r="F544" s="86" t="s">
        <v>1257</v>
      </c>
      <c r="G544" s="242">
        <v>0.13073096446700511</v>
      </c>
      <c r="H544" s="245">
        <v>117.67346683832078</v>
      </c>
    </row>
    <row r="545" spans="1:8">
      <c r="A545" s="86" t="str">
        <v>site_lastminute</v>
      </c>
      <c r="B545" s="239">
        <v>544</v>
      </c>
      <c r="C545" s="86" t="s">
        <v>1180</v>
      </c>
      <c r="D545" s="241">
        <f>COUNTIF($C$1:$C545,C545)</f>
        <v>40</v>
      </c>
      <c r="E545" s="241" t="str">
        <f t="shared" si="28"/>
        <v>Favourite web sites40</v>
      </c>
      <c r="F545" s="86" t="s">
        <v>1259</v>
      </c>
      <c r="G545" s="242">
        <v>3.1626903553299494E-2</v>
      </c>
      <c r="H545" s="245">
        <v>106.73112328813703</v>
      </c>
    </row>
    <row r="546" spans="1:8">
      <c r="A546" s="86" t="str">
        <v>site_marksandspencer</v>
      </c>
      <c r="B546" s="239">
        <v>545</v>
      </c>
      <c r="C546" s="86" t="s">
        <v>1180</v>
      </c>
      <c r="D546" s="241">
        <f>COUNTIF($C$1:$C546,C546)</f>
        <v>41</v>
      </c>
      <c r="E546" s="241" t="str">
        <f t="shared" si="28"/>
        <v>Favourite web sites41</v>
      </c>
      <c r="F546" s="86" t="s">
        <v>1261</v>
      </c>
      <c r="G546" s="242">
        <v>0.10741116751269035</v>
      </c>
      <c r="H546" s="245">
        <v>90.567677701020713</v>
      </c>
    </row>
    <row r="547" spans="1:8">
      <c r="A547" s="86" t="str">
        <v>site_microsoft</v>
      </c>
      <c r="B547" s="239">
        <v>546</v>
      </c>
      <c r="C547" s="86" t="s">
        <v>1180</v>
      </c>
      <c r="D547" s="241">
        <f>COUNTIF($C$1:$C547,C547)</f>
        <v>42</v>
      </c>
      <c r="E547" s="241" t="str">
        <f t="shared" si="28"/>
        <v>Favourite web sites42</v>
      </c>
      <c r="F547" s="86" t="s">
        <v>1263</v>
      </c>
      <c r="G547" s="242">
        <v>8.4931472081218276E-2</v>
      </c>
      <c r="H547" s="245">
        <v>101.79331912618925</v>
      </c>
    </row>
    <row r="548" spans="1:8">
      <c r="A548" s="86" t="str">
        <v>site_moneysavingexpert</v>
      </c>
      <c r="B548" s="239">
        <v>547</v>
      </c>
      <c r="C548" s="86" t="s">
        <v>1180</v>
      </c>
      <c r="D548" s="241">
        <f>COUNTIF($C$1:$C548,C548)</f>
        <v>43</v>
      </c>
      <c r="E548" s="241" t="str">
        <f t="shared" si="28"/>
        <v>Favourite web sites43</v>
      </c>
      <c r="F548" s="86" t="s">
        <v>1265</v>
      </c>
      <c r="G548" s="242">
        <v>0.15246192893401014</v>
      </c>
      <c r="H548" s="245">
        <v>91.087396569345358</v>
      </c>
    </row>
    <row r="549" spans="1:8">
      <c r="A549" s="86" t="str">
        <v>site_moneysupermarket</v>
      </c>
      <c r="B549" s="239">
        <v>548</v>
      </c>
      <c r="C549" s="86" t="s">
        <v>1180</v>
      </c>
      <c r="D549" s="241">
        <f>COUNTIF($C$1:$C549,C549)</f>
        <v>44</v>
      </c>
      <c r="E549" s="241" t="str">
        <f t="shared" si="28"/>
        <v>Favourite web sites44</v>
      </c>
      <c r="F549" s="86" t="s">
        <v>1267</v>
      </c>
      <c r="G549" s="242">
        <v>7.3748730964466991E-2</v>
      </c>
      <c r="H549" s="245">
        <v>96.712053857723518</v>
      </c>
    </row>
    <row r="550" spans="1:8">
      <c r="A550" s="86" t="str">
        <v>site_msn</v>
      </c>
      <c r="B550" s="239">
        <v>549</v>
      </c>
      <c r="C550" s="86" t="s">
        <v>1180</v>
      </c>
      <c r="D550" s="241">
        <f>COUNTIF($C$1:$C550,C550)</f>
        <v>45</v>
      </c>
      <c r="E550" s="241" t="str">
        <f t="shared" si="28"/>
        <v>Favourite web sites45</v>
      </c>
      <c r="F550" s="86" t="s">
        <v>1269</v>
      </c>
      <c r="G550" s="242">
        <v>3.4421319796954321E-2</v>
      </c>
      <c r="H550" s="245">
        <v>103.2023043666716</v>
      </c>
    </row>
    <row r="551" spans="1:8">
      <c r="A551" s="86" t="str">
        <v>site_mumsnet</v>
      </c>
      <c r="B551" s="239">
        <v>550</v>
      </c>
      <c r="C551" s="86" t="s">
        <v>1180</v>
      </c>
      <c r="D551" s="241">
        <f>COUNTIF($C$1:$C551,C551)</f>
        <v>46</v>
      </c>
      <c r="E551" s="241" t="str">
        <f t="shared" si="28"/>
        <v>Favourite web sites46</v>
      </c>
      <c r="F551" s="86" t="s">
        <v>1271</v>
      </c>
      <c r="G551" s="242">
        <v>1.9974619289340103E-2</v>
      </c>
      <c r="H551" s="245">
        <v>102.05336855394775</v>
      </c>
    </row>
    <row r="552" spans="1:8">
      <c r="A552" s="86" t="str">
        <v>site_nationallottery</v>
      </c>
      <c r="B552" s="239">
        <v>551</v>
      </c>
      <c r="C552" s="86" t="s">
        <v>1180</v>
      </c>
      <c r="D552" s="241">
        <f>COUNTIF($C$1:$C552,C552)</f>
        <v>47</v>
      </c>
      <c r="E552" s="241" t="str">
        <f t="shared" si="28"/>
        <v>Favourite web sites47</v>
      </c>
      <c r="F552" s="86" t="s">
        <v>1273</v>
      </c>
      <c r="G552" s="242">
        <v>0.1059517766497462</v>
      </c>
      <c r="H552" s="245">
        <v>99.036569047816954</v>
      </c>
    </row>
    <row r="553" spans="1:8">
      <c r="A553" s="86" t="str">
        <v>site_nationalrail</v>
      </c>
      <c r="B553" s="239">
        <v>552</v>
      </c>
      <c r="C553" s="86" t="s">
        <v>1180</v>
      </c>
      <c r="D553" s="241">
        <f>COUNTIF($C$1:$C553,C553)</f>
        <v>48</v>
      </c>
      <c r="E553" s="241" t="str">
        <f t="shared" si="28"/>
        <v>Favourite web sites48</v>
      </c>
      <c r="F553" s="86" t="s">
        <v>1275</v>
      </c>
      <c r="G553" s="242">
        <v>6.3596446700507625E-2</v>
      </c>
      <c r="H553" s="245">
        <v>116.62797818283386</v>
      </c>
    </row>
    <row r="554" spans="1:8">
      <c r="A554" s="86" t="str">
        <v>site_netnums</v>
      </c>
      <c r="B554" s="239">
        <v>553</v>
      </c>
      <c r="C554" s="86" t="s">
        <v>1180</v>
      </c>
      <c r="D554" s="241">
        <f>COUNTIF($C$1:$C554,C554)</f>
        <v>49</v>
      </c>
      <c r="E554" s="241" t="str">
        <f t="shared" si="28"/>
        <v>Favourite web sites49</v>
      </c>
      <c r="F554" s="86" t="s">
        <v>1277</v>
      </c>
      <c r="G554" s="242">
        <v>1.5507614213197964E-2</v>
      </c>
      <c r="H554" s="245">
        <v>103.06929655356205</v>
      </c>
    </row>
    <row r="555" spans="1:8">
      <c r="A555" s="86" t="str">
        <v>site_nhs</v>
      </c>
      <c r="B555" s="239">
        <v>554</v>
      </c>
      <c r="C555" s="86" t="s">
        <v>1180</v>
      </c>
      <c r="D555" s="241">
        <f>COUNTIF($C$1:$C555,C555)</f>
        <v>50</v>
      </c>
      <c r="E555" s="241" t="str">
        <f t="shared" si="28"/>
        <v>Favourite web sites50</v>
      </c>
      <c r="F555" s="86" t="s">
        <v>1279</v>
      </c>
      <c r="G555" s="242">
        <v>6.6002538071066E-2</v>
      </c>
      <c r="H555" s="245">
        <v>102.78158246069364</v>
      </c>
    </row>
    <row r="556" spans="1:8">
      <c r="A556" s="86" t="str">
        <v>site_notonthehighstreet</v>
      </c>
      <c r="B556" s="239">
        <v>555</v>
      </c>
      <c r="C556" s="86" t="s">
        <v>1180</v>
      </c>
      <c r="D556" s="241">
        <f>COUNTIF($C$1:$C556,C556)</f>
        <v>51</v>
      </c>
      <c r="E556" s="241" t="str">
        <f t="shared" si="28"/>
        <v>Favourite web sites51</v>
      </c>
      <c r="F556" s="86" t="s">
        <v>1281</v>
      </c>
      <c r="G556" s="242">
        <v>4.5408629441624368E-2</v>
      </c>
      <c r="H556" s="245">
        <v>100.85121477752206</v>
      </c>
    </row>
    <row r="557" spans="1:8">
      <c r="A557" s="86" t="str">
        <v>site_premierleague</v>
      </c>
      <c r="B557" s="239">
        <v>556</v>
      </c>
      <c r="C557" s="86" t="s">
        <v>1180</v>
      </c>
      <c r="D557" s="241">
        <f>COUNTIF($C$1:$C557,C557)</f>
        <v>52</v>
      </c>
      <c r="E557" s="241" t="str">
        <f t="shared" si="28"/>
        <v>Favourite web sites52</v>
      </c>
      <c r="F557" s="86" t="s">
        <v>1283</v>
      </c>
      <c r="G557" s="242">
        <v>6.0228426395939068E-2</v>
      </c>
      <c r="H557" s="245">
        <v>104.39146793050919</v>
      </c>
    </row>
    <row r="558" spans="1:8">
      <c r="A558" s="86" t="str">
        <v>site_quidco</v>
      </c>
      <c r="B558" s="239">
        <v>557</v>
      </c>
      <c r="C558" s="86" t="s">
        <v>1180</v>
      </c>
      <c r="D558" s="241">
        <f>COUNTIF($C$1:$C558,C558)</f>
        <v>53</v>
      </c>
      <c r="E558" s="241" t="str">
        <f t="shared" si="28"/>
        <v>Favourite web sites53</v>
      </c>
      <c r="F558" s="86" t="s">
        <v>1285</v>
      </c>
      <c r="G558" s="242">
        <v>3.3342639593908631E-2</v>
      </c>
      <c r="H558" s="245">
        <v>93.365031561597718</v>
      </c>
    </row>
    <row r="559" spans="1:8">
      <c r="A559" s="86" t="str">
        <v>site_quora</v>
      </c>
      <c r="B559" s="239">
        <v>558</v>
      </c>
      <c r="C559" s="86" t="s">
        <v>1180</v>
      </c>
      <c r="D559" s="241">
        <f>COUNTIF($C$1:$C559,C559)</f>
        <v>54</v>
      </c>
      <c r="E559" s="241" t="str">
        <f t="shared" si="28"/>
        <v>Favourite web sites54</v>
      </c>
      <c r="F559" s="86" t="s">
        <v>1287</v>
      </c>
      <c r="G559" s="242">
        <v>2.1870558375634518E-2</v>
      </c>
      <c r="H559" s="245">
        <v>117.58079989979655</v>
      </c>
    </row>
    <row r="560" spans="1:8">
      <c r="A560" s="86" t="str">
        <v>site_rightmove</v>
      </c>
      <c r="B560" s="239">
        <v>559</v>
      </c>
      <c r="C560" s="86" t="s">
        <v>1180</v>
      </c>
      <c r="D560" s="241">
        <f>COUNTIF($C$1:$C560,C560)</f>
        <v>55</v>
      </c>
      <c r="E560" s="241" t="str">
        <f t="shared" si="28"/>
        <v>Favourite web sites55</v>
      </c>
      <c r="F560" s="86" t="s">
        <v>1289</v>
      </c>
      <c r="G560" s="242">
        <v>7.5423857868020305E-2</v>
      </c>
      <c r="H560" s="245">
        <v>93.032564617445743</v>
      </c>
    </row>
    <row r="561" spans="1:8">
      <c r="A561" s="86" t="str">
        <v>site_santander</v>
      </c>
      <c r="B561" s="239">
        <v>560</v>
      </c>
      <c r="C561" s="86" t="s">
        <v>1180</v>
      </c>
      <c r="D561" s="241">
        <f>COUNTIF($C$1:$C561,C561)</f>
        <v>56</v>
      </c>
      <c r="E561" s="241" t="str">
        <f t="shared" si="28"/>
        <v>Favourite web sites56</v>
      </c>
      <c r="F561" s="86" t="s">
        <v>1291</v>
      </c>
      <c r="G561" s="242">
        <v>6.674111675126905E-2</v>
      </c>
      <c r="H561" s="245">
        <v>96.94847641623808</v>
      </c>
    </row>
    <row r="562" spans="1:8">
      <c r="A562" s="86" t="str">
        <v>site_selfridges</v>
      </c>
      <c r="B562" s="239">
        <v>561</v>
      </c>
      <c r="C562" s="86" t="s">
        <v>1180</v>
      </c>
      <c r="D562" s="241">
        <f>COUNTIF($C$1:$C562,C562)</f>
        <v>57</v>
      </c>
      <c r="E562" s="241" t="str">
        <f t="shared" si="28"/>
        <v>Favourite web sites57</v>
      </c>
      <c r="F562" s="86" t="s">
        <v>1293</v>
      </c>
      <c r="G562" s="242">
        <v>2.0939086294416244E-2</v>
      </c>
      <c r="H562" s="245">
        <v>105.52795081353538</v>
      </c>
    </row>
    <row r="563" spans="1:8">
      <c r="A563" s="86" t="str">
        <v>site_skynews</v>
      </c>
      <c r="B563" s="239">
        <v>562</v>
      </c>
      <c r="C563" s="86" t="s">
        <v>1180</v>
      </c>
      <c r="D563" s="241">
        <f>COUNTIF($C$1:$C563,C563)</f>
        <v>58</v>
      </c>
      <c r="E563" s="241" t="str">
        <f t="shared" si="28"/>
        <v>Favourite web sites58</v>
      </c>
      <c r="F563" s="86" t="s">
        <v>1295</v>
      </c>
      <c r="G563" s="242">
        <v>8.7200507614213191E-2</v>
      </c>
      <c r="H563" s="245">
        <v>100.29500789508316</v>
      </c>
    </row>
    <row r="564" spans="1:8">
      <c r="A564" s="86" t="str">
        <v>site_skysports</v>
      </c>
      <c r="B564" s="239">
        <v>563</v>
      </c>
      <c r="C564" s="86" t="s">
        <v>1180</v>
      </c>
      <c r="D564" s="241">
        <f>COUNTIF($C$1:$C564,C564)</f>
        <v>59</v>
      </c>
      <c r="E564" s="241" t="str">
        <f t="shared" si="28"/>
        <v>Favourite web sites59</v>
      </c>
      <c r="F564" s="86" t="s">
        <v>1297</v>
      </c>
      <c r="G564" s="242">
        <v>9.2540609137055835E-2</v>
      </c>
      <c r="H564" s="245">
        <v>99.729408223383189</v>
      </c>
    </row>
    <row r="565" spans="1:8">
      <c r="A565" s="86" t="str">
        <v>site_soundcloud</v>
      </c>
      <c r="B565" s="239">
        <v>564</v>
      </c>
      <c r="C565" s="86" t="s">
        <v>1180</v>
      </c>
      <c r="D565" s="241">
        <f>COUNTIF($C$1:$C565,C565)</f>
        <v>60</v>
      </c>
      <c r="E565" s="241" t="str">
        <f t="shared" si="28"/>
        <v>Favourite web sites60</v>
      </c>
      <c r="F565" s="86" t="s">
        <v>1299</v>
      </c>
      <c r="G565" s="242">
        <v>3.1906091370558373E-2</v>
      </c>
      <c r="H565" s="245">
        <v>112.74075165254499</v>
      </c>
    </row>
    <row r="566" spans="1:8">
      <c r="A566" s="86" t="str">
        <v>site_spotify</v>
      </c>
      <c r="B566" s="239">
        <v>565</v>
      </c>
      <c r="C566" s="86" t="s">
        <v>1180</v>
      </c>
      <c r="D566" s="241">
        <f>COUNTIF($C$1:$C566,C566)</f>
        <v>61</v>
      </c>
      <c r="E566" s="241" t="str">
        <f t="shared" si="28"/>
        <v>Favourite web sites61</v>
      </c>
      <c r="F566" s="86" t="s">
        <v>1301</v>
      </c>
      <c r="G566" s="242">
        <v>0.19684263959390863</v>
      </c>
      <c r="H566" s="245">
        <v>113.02247165407624</v>
      </c>
    </row>
    <row r="567" spans="1:8">
      <c r="A567" s="86" t="str">
        <v>site_tesco</v>
      </c>
      <c r="B567" s="239">
        <v>566</v>
      </c>
      <c r="C567" s="86" t="s">
        <v>1180</v>
      </c>
      <c r="D567" s="241">
        <f>COUNTIF($C$1:$C567,C567)</f>
        <v>62</v>
      </c>
      <c r="E567" s="241" t="str">
        <f t="shared" si="28"/>
        <v>Favourite web sites62</v>
      </c>
      <c r="F567" s="86" t="s">
        <v>1303</v>
      </c>
      <c r="G567" s="242">
        <v>0.14958121827411169</v>
      </c>
      <c r="H567" s="245">
        <v>101.17405753464379</v>
      </c>
    </row>
    <row r="568" spans="1:8">
      <c r="A568" s="86" t="str">
        <v>site_theladbible</v>
      </c>
      <c r="B568" s="239">
        <v>567</v>
      </c>
      <c r="C568" s="86" t="s">
        <v>1180</v>
      </c>
      <c r="D568" s="241">
        <f>COUNTIF($C$1:$C568,C568)</f>
        <v>63</v>
      </c>
      <c r="E568" s="241" t="str">
        <f t="shared" si="28"/>
        <v>Favourite web sites63</v>
      </c>
      <c r="F568" s="86" t="s">
        <v>1305</v>
      </c>
      <c r="G568" s="242">
        <v>3.6246192893401023E-2</v>
      </c>
      <c r="H568" s="245">
        <v>104.47590278403736</v>
      </c>
    </row>
    <row r="569" spans="1:8">
      <c r="A569" s="86" t="str">
        <v>site_ticketmaster</v>
      </c>
      <c r="B569" s="239">
        <v>568</v>
      </c>
      <c r="C569" s="86" t="s">
        <v>1180</v>
      </c>
      <c r="D569" s="241">
        <f>COUNTIF($C$1:$C569,C569)</f>
        <v>64</v>
      </c>
      <c r="E569" s="241" t="str">
        <f t="shared" si="28"/>
        <v>Favourite web sites64</v>
      </c>
      <c r="F569" s="86" t="s">
        <v>1307</v>
      </c>
      <c r="G569" s="242">
        <v>3.4644670050761425E-2</v>
      </c>
      <c r="H569" s="245">
        <v>104.41899735632047</v>
      </c>
    </row>
    <row r="570" spans="1:8">
      <c r="A570" s="86" t="str">
        <v>site_topshop</v>
      </c>
      <c r="B570" s="239">
        <v>569</v>
      </c>
      <c r="C570" s="86" t="s">
        <v>1180</v>
      </c>
      <c r="D570" s="241">
        <f>COUNTIF($C$1:$C570,C570)</f>
        <v>65</v>
      </c>
      <c r="E570" s="241" t="str">
        <f t="shared" si="28"/>
        <v>Favourite web sites65</v>
      </c>
      <c r="F570" s="86" t="s">
        <v>1309</v>
      </c>
      <c r="G570" s="242">
        <v>3.2500000000000008E-2</v>
      </c>
      <c r="H570" s="245">
        <v>105.49634842305944</v>
      </c>
    </row>
    <row r="571" spans="1:8">
      <c r="A571" s="86" t="str">
        <v>site_tripadvisor</v>
      </c>
      <c r="B571" s="239">
        <v>570</v>
      </c>
      <c r="C571" s="86" t="s">
        <v>1180</v>
      </c>
      <c r="D571" s="241">
        <f>COUNTIF($C$1:$C571,C571)</f>
        <v>66</v>
      </c>
      <c r="E571" s="241" t="str">
        <f t="shared" si="28"/>
        <v>Favourite web sites66</v>
      </c>
      <c r="F571" s="86" t="s">
        <v>1311</v>
      </c>
      <c r="G571" s="242">
        <v>9.9208121827411164E-2</v>
      </c>
      <c r="H571" s="245">
        <v>92.168270854032173</v>
      </c>
    </row>
    <row r="572" spans="1:8">
      <c r="A572" s="86" t="str">
        <v>site_trivago</v>
      </c>
      <c r="B572" s="239">
        <v>571</v>
      </c>
      <c r="C572" s="86" t="s">
        <v>1180</v>
      </c>
      <c r="D572" s="241">
        <f>COUNTIF($C$1:$C572,C572)</f>
        <v>67</v>
      </c>
      <c r="E572" s="241" t="str">
        <f t="shared" si="28"/>
        <v>Favourite web sites67</v>
      </c>
      <c r="F572" s="86" t="s">
        <v>1313</v>
      </c>
      <c r="G572" s="242">
        <v>3.6337563451776647E-2</v>
      </c>
      <c r="H572" s="245">
        <v>104.6058532454644</v>
      </c>
    </row>
    <row r="573" spans="1:8">
      <c r="A573" s="86" t="str">
        <v>site_tui</v>
      </c>
      <c r="B573" s="239">
        <v>572</v>
      </c>
      <c r="C573" s="86" t="s">
        <v>1180</v>
      </c>
      <c r="D573" s="241">
        <f>COUNTIF($C$1:$C573,C573)</f>
        <v>68</v>
      </c>
      <c r="E573" s="241" t="str">
        <f t="shared" si="28"/>
        <v>Favourite web sites68</v>
      </c>
      <c r="F573" s="86" t="s">
        <v>1315</v>
      </c>
      <c r="G573" s="242">
        <v>2.7291878172588834E-2</v>
      </c>
      <c r="H573" s="245">
        <v>97.06560182084975</v>
      </c>
    </row>
    <row r="574" spans="1:8">
      <c r="A574" s="86" t="str">
        <v>site_twitch</v>
      </c>
      <c r="B574" s="239">
        <v>573</v>
      </c>
      <c r="C574" s="86" t="s">
        <v>1180</v>
      </c>
      <c r="D574" s="241">
        <f>COUNTIF($C$1:$C574,C574)</f>
        <v>69</v>
      </c>
      <c r="E574" s="241" t="str">
        <f t="shared" si="28"/>
        <v>Favourite web sites69</v>
      </c>
      <c r="F574" s="86" t="s">
        <v>1317</v>
      </c>
      <c r="G574" s="242">
        <v>2.9817258883248734E-2</v>
      </c>
      <c r="H574" s="245">
        <v>102.41271600199518</v>
      </c>
    </row>
    <row r="575" spans="1:8">
      <c r="A575" s="86" t="str">
        <v>site_very</v>
      </c>
      <c r="B575" s="239">
        <v>574</v>
      </c>
      <c r="C575" s="86" t="s">
        <v>1180</v>
      </c>
      <c r="D575" s="241">
        <f>COUNTIF($C$1:$C575,C575)</f>
        <v>70</v>
      </c>
      <c r="E575" s="241" t="str">
        <f t="shared" si="28"/>
        <v>Favourite web sites70</v>
      </c>
      <c r="F575" s="86" t="s">
        <v>1319</v>
      </c>
      <c r="G575" s="242">
        <v>3.8987309644670044E-2</v>
      </c>
      <c r="H575" s="245">
        <v>108.92422627870977</v>
      </c>
    </row>
    <row r="576" spans="1:8">
      <c r="A576" s="86" t="str">
        <v>site_vevo</v>
      </c>
      <c r="B576" s="239">
        <v>575</v>
      </c>
      <c r="C576" s="86" t="s">
        <v>1180</v>
      </c>
      <c r="D576" s="241">
        <f>COUNTIF($C$1:$C576,C576)</f>
        <v>71</v>
      </c>
      <c r="E576" s="241" t="str">
        <f t="shared" si="28"/>
        <v>Favourite web sites71</v>
      </c>
      <c r="F576" s="86" t="s">
        <v>1321</v>
      </c>
      <c r="G576" s="242">
        <v>1.5730964467005077E-2</v>
      </c>
      <c r="H576" s="245">
        <v>115.18785278405244</v>
      </c>
    </row>
    <row r="577" spans="1:8">
      <c r="A577" s="86" t="str">
        <v>site_vice</v>
      </c>
      <c r="B577" s="239">
        <v>576</v>
      </c>
      <c r="C577" s="86" t="s">
        <v>1180</v>
      </c>
      <c r="D577" s="241">
        <f>COUNTIF($C$1:$C577,C577)</f>
        <v>72</v>
      </c>
      <c r="E577" s="241" t="str">
        <f t="shared" si="28"/>
        <v>Favourite web sites72</v>
      </c>
      <c r="F577" s="86" t="s">
        <v>1323</v>
      </c>
      <c r="G577" s="242">
        <v>1.2246192893401014E-2</v>
      </c>
      <c r="H577" s="245">
        <v>110.73565639486556</v>
      </c>
    </row>
    <row r="578" spans="1:8">
      <c r="A578" s="86" t="str">
        <v>site_wikihow</v>
      </c>
      <c r="B578" s="239">
        <v>577</v>
      </c>
      <c r="C578" s="86" t="s">
        <v>1180</v>
      </c>
      <c r="D578" s="241">
        <f>COUNTIF($C$1:$C578,C578)</f>
        <v>73</v>
      </c>
      <c r="E578" s="241" t="str">
        <f t="shared" si="28"/>
        <v>Favourite web sites73</v>
      </c>
      <c r="F578" s="86" t="s">
        <v>1325</v>
      </c>
      <c r="G578" s="242">
        <v>2.632233502538071E-2</v>
      </c>
      <c r="H578" s="245">
        <v>111.71049894805589</v>
      </c>
    </row>
    <row r="579" spans="1:8">
      <c r="A579" s="86" t="str">
        <v>site_wiki</v>
      </c>
      <c r="B579" s="239">
        <v>578</v>
      </c>
      <c r="C579" s="86" t="s">
        <v>1180</v>
      </c>
      <c r="D579" s="241">
        <f>COUNTIF($C$1:$C579,C579)</f>
        <v>74</v>
      </c>
      <c r="E579" s="241" t="str">
        <f t="shared" ref="E579:E642" si="29">C579&amp;D579</f>
        <v>Favourite web sites74</v>
      </c>
      <c r="F579" s="86" t="s">
        <v>1327</v>
      </c>
      <c r="G579" s="242">
        <v>0.19048730964467006</v>
      </c>
      <c r="H579" s="245">
        <v>104.64257885732509</v>
      </c>
    </row>
    <row r="580" spans="1:8">
      <c r="A580" s="86" t="str">
        <v>site_williamhill</v>
      </c>
      <c r="B580" s="239">
        <v>579</v>
      </c>
      <c r="C580" s="86" t="s">
        <v>1180</v>
      </c>
      <c r="D580" s="241">
        <f>COUNTIF($C$1:$C580,C580)</f>
        <v>75</v>
      </c>
      <c r="E580" s="241" t="str">
        <f t="shared" si="29"/>
        <v>Favourite web sites75</v>
      </c>
      <c r="F580" s="86" t="s">
        <v>1329</v>
      </c>
      <c r="G580" s="242">
        <v>2.6365482233502532E-2</v>
      </c>
      <c r="H580" s="245">
        <v>101.93522775619877</v>
      </c>
    </row>
    <row r="581" spans="1:8">
      <c r="A581" s="86" t="str">
        <v>site_yahoo</v>
      </c>
      <c r="B581" s="239">
        <v>580</v>
      </c>
      <c r="C581" s="86" t="s">
        <v>1180</v>
      </c>
      <c r="D581" s="241">
        <f>COUNTIF($C$1:$C581,C581)</f>
        <v>76</v>
      </c>
      <c r="E581" s="241" t="str">
        <f t="shared" si="29"/>
        <v>Favourite web sites76</v>
      </c>
      <c r="F581" s="86" t="s">
        <v>1331</v>
      </c>
      <c r="G581" s="242">
        <v>6.9545685279187849E-2</v>
      </c>
      <c r="H581" s="245">
        <v>99.976460280674189</v>
      </c>
    </row>
    <row r="582" spans="1:8">
      <c r="A582" s="86" t="str">
        <v>site_zoopla</v>
      </c>
      <c r="B582" s="239">
        <v>581</v>
      </c>
      <c r="C582" s="86" t="s">
        <v>1180</v>
      </c>
      <c r="D582" s="241">
        <f>COUNTIF($C$1:$C582,C582)</f>
        <v>77</v>
      </c>
      <c r="E582" s="241" t="str">
        <f t="shared" si="29"/>
        <v>Favourite web sites77</v>
      </c>
      <c r="F582" s="86" t="s">
        <v>1333</v>
      </c>
      <c r="G582" s="242">
        <v>4.881218274111674E-2</v>
      </c>
      <c r="H582" s="245">
        <v>109.8566296297613</v>
      </c>
    </row>
    <row r="583" spans="1:8">
      <c r="A583" s="86" t="str">
        <v>shopm10</v>
      </c>
      <c r="B583" s="239">
        <v>582</v>
      </c>
      <c r="C583" s="86" t="s">
        <v>1336</v>
      </c>
      <c r="D583" s="241">
        <f>COUNTIF($C$1:$C583,C583)</f>
        <v>1</v>
      </c>
      <c r="E583" s="241" t="str">
        <f t="shared" si="29"/>
        <v>Supermarket: shop at (1+ times per month)1</v>
      </c>
      <c r="F583" s="86" t="s">
        <v>1337</v>
      </c>
      <c r="G583" s="242">
        <v>0.35707614213197969</v>
      </c>
      <c r="H583" s="245">
        <v>92.279095741565499</v>
      </c>
    </row>
    <row r="584" spans="1:8">
      <c r="A584" s="86" t="str">
        <v>shopm1</v>
      </c>
      <c r="B584" s="239">
        <v>583</v>
      </c>
      <c r="C584" s="86" t="s">
        <v>1336</v>
      </c>
      <c r="D584" s="241">
        <f>COUNTIF($C$1:$C584,C584)</f>
        <v>2</v>
      </c>
      <c r="E584" s="241" t="str">
        <f t="shared" si="29"/>
        <v>Supermarket: shop at (1+ times per month)2</v>
      </c>
      <c r="F584" s="86" t="s">
        <v>1339</v>
      </c>
      <c r="G584" s="242">
        <v>0.42014720812182732</v>
      </c>
      <c r="H584" s="245">
        <v>102.039799881338</v>
      </c>
    </row>
    <row r="585" spans="1:8">
      <c r="A585" s="86" t="str">
        <v>shopm2</v>
      </c>
      <c r="B585" s="239">
        <v>584</v>
      </c>
      <c r="C585" s="86" t="s">
        <v>1336</v>
      </c>
      <c r="D585" s="241">
        <f>COUNTIF($C$1:$C585,C585)</f>
        <v>3</v>
      </c>
      <c r="E585" s="241" t="str">
        <f t="shared" si="29"/>
        <v>Supermarket: shop at (1+ times per month)3</v>
      </c>
      <c r="F585" s="86" t="s">
        <v>1341</v>
      </c>
      <c r="G585" s="242">
        <v>0.21903807106598985</v>
      </c>
      <c r="H585" s="245">
        <v>89.361842939270048</v>
      </c>
    </row>
    <row r="586" spans="1:8">
      <c r="A586" s="86" t="str">
        <v>shopm11</v>
      </c>
      <c r="B586" s="239">
        <v>585</v>
      </c>
      <c r="C586" s="86" t="s">
        <v>1336</v>
      </c>
      <c r="D586" s="241">
        <f>COUNTIF($C$1:$C586,C586)</f>
        <v>4</v>
      </c>
      <c r="E586" s="241" t="str">
        <f t="shared" si="29"/>
        <v>Supermarket: shop at (1+ times per month)4</v>
      </c>
      <c r="F586" s="86" t="s">
        <v>1343</v>
      </c>
      <c r="G586" s="242">
        <v>0.31632233502538071</v>
      </c>
      <c r="H586" s="245">
        <v>104.00653795093469</v>
      </c>
    </row>
    <row r="587" spans="1:8">
      <c r="A587" s="86" t="str">
        <v>shopm3</v>
      </c>
      <c r="B587" s="239">
        <v>586</v>
      </c>
      <c r="C587" s="86" t="s">
        <v>1336</v>
      </c>
      <c r="D587" s="241">
        <f>COUNTIF($C$1:$C587,C587)</f>
        <v>5</v>
      </c>
      <c r="E587" s="241" t="str">
        <f t="shared" si="29"/>
        <v>Supermarket: shop at (1+ times per month)5</v>
      </c>
      <c r="F587" s="86" t="s">
        <v>1345</v>
      </c>
      <c r="G587" s="242">
        <v>0.22322588832487311</v>
      </c>
      <c r="H587" s="245">
        <v>95.963252202068603</v>
      </c>
    </row>
    <row r="588" spans="1:8">
      <c r="A588" s="86" t="str">
        <v>shopm4</v>
      </c>
      <c r="B588" s="239">
        <v>587</v>
      </c>
      <c r="C588" s="86" t="s">
        <v>1336</v>
      </c>
      <c r="D588" s="241">
        <f>COUNTIF($C$1:$C588,C588)</f>
        <v>6</v>
      </c>
      <c r="E588" s="241" t="str">
        <f t="shared" si="29"/>
        <v>Supermarket: shop at (1+ times per month)6</v>
      </c>
      <c r="F588" s="86" t="s">
        <v>1347</v>
      </c>
      <c r="G588" s="242">
        <v>0.31930456852791883</v>
      </c>
      <c r="H588" s="245">
        <v>94.260747412626529</v>
      </c>
    </row>
    <row r="589" spans="1:8">
      <c r="A589" s="86" t="str">
        <v>shopm5</v>
      </c>
      <c r="B589" s="239">
        <v>588</v>
      </c>
      <c r="C589" s="86" t="s">
        <v>1336</v>
      </c>
      <c r="D589" s="241">
        <f>COUNTIF($C$1:$C589,C589)</f>
        <v>7</v>
      </c>
      <c r="E589" s="241" t="str">
        <f t="shared" si="29"/>
        <v>Supermarket: shop at (1+ times per month)7</v>
      </c>
      <c r="F589" s="86" t="s">
        <v>1349</v>
      </c>
      <c r="G589" s="242">
        <v>0.46783756345177668</v>
      </c>
      <c r="H589" s="245">
        <v>107.15030767450273</v>
      </c>
    </row>
    <row r="590" spans="1:8">
      <c r="A590" s="86" t="str">
        <v>shopm6</v>
      </c>
      <c r="B590" s="239">
        <v>589</v>
      </c>
      <c r="C590" s="86" t="s">
        <v>1336</v>
      </c>
      <c r="D590" s="241">
        <f>COUNTIF($C$1:$C590,C590)</f>
        <v>8</v>
      </c>
      <c r="E590" s="241" t="str">
        <f t="shared" si="29"/>
        <v>Supermarket: shop at (1+ times per month)8</v>
      </c>
      <c r="F590" s="86" t="s">
        <v>1303</v>
      </c>
      <c r="G590" s="242">
        <v>0.62404060913705584</v>
      </c>
      <c r="H590" s="245">
        <v>102.12294744011015</v>
      </c>
    </row>
    <row r="591" spans="1:8">
      <c r="A591" s="86" t="str">
        <v>shopm8</v>
      </c>
      <c r="B591" s="239">
        <v>590</v>
      </c>
      <c r="C591" s="86" t="s">
        <v>1336</v>
      </c>
      <c r="D591" s="241">
        <f>COUNTIF($C$1:$C591,C591)</f>
        <v>9</v>
      </c>
      <c r="E591" s="241" t="str">
        <f t="shared" si="29"/>
        <v>Supermarket: shop at (1+ times per month)9</v>
      </c>
      <c r="F591" s="86" t="s">
        <v>1352</v>
      </c>
      <c r="G591" s="242">
        <v>0.15694416243654821</v>
      </c>
      <c r="H591" s="245">
        <v>97.075791316073619</v>
      </c>
    </row>
    <row r="592" spans="1:8">
      <c r="A592" s="86" t="str">
        <v>DAILY11</v>
      </c>
      <c r="B592" s="239">
        <v>591</v>
      </c>
      <c r="C592" s="86" t="s">
        <v>1355</v>
      </c>
      <c r="D592" s="241">
        <f>COUNTIF($C$1:$C592,C592)</f>
        <v>1</v>
      </c>
      <c r="E592" s="241" t="str">
        <f t="shared" si="29"/>
        <v>Daily Newspapers1</v>
      </c>
      <c r="F592" s="86" t="s">
        <v>1356</v>
      </c>
      <c r="G592" s="242">
        <v>8.7124365482233485E-2</v>
      </c>
      <c r="H592" s="245">
        <v>91.349210671306452</v>
      </c>
    </row>
    <row r="593" spans="1:8">
      <c r="A593" s="86" t="str">
        <v>DAILY3</v>
      </c>
      <c r="B593" s="239">
        <v>592</v>
      </c>
      <c r="C593" s="86" t="s">
        <v>1355</v>
      </c>
      <c r="D593" s="241">
        <f>COUNTIF($C$1:$C593,C593)</f>
        <v>2</v>
      </c>
      <c r="E593" s="241" t="str">
        <f t="shared" si="29"/>
        <v>Daily Newspapers2</v>
      </c>
      <c r="F593" s="86" t="s">
        <v>1358</v>
      </c>
      <c r="G593" s="242">
        <v>3.7220812182741127E-2</v>
      </c>
      <c r="H593" s="245">
        <v>99.723524922052803</v>
      </c>
    </row>
    <row r="594" spans="1:8">
      <c r="A594" s="86" t="str">
        <v>DAILY4</v>
      </c>
      <c r="B594" s="239">
        <v>593</v>
      </c>
      <c r="C594" s="86" t="s">
        <v>1355</v>
      </c>
      <c r="D594" s="241">
        <f>COUNTIF($C$1:$C594,C594)</f>
        <v>3</v>
      </c>
      <c r="E594" s="241" t="str">
        <f t="shared" si="29"/>
        <v>Daily Newspapers3</v>
      </c>
      <c r="F594" s="86" t="s">
        <v>1360</v>
      </c>
      <c r="G594" s="242">
        <v>1.0210659898477159E-2</v>
      </c>
      <c r="H594" s="245">
        <v>118.20717178000007</v>
      </c>
    </row>
    <row r="595" spans="1:8">
      <c r="A595" s="86" t="str">
        <v>DAILY10</v>
      </c>
      <c r="B595" s="239">
        <v>594</v>
      </c>
      <c r="C595" s="86" t="s">
        <v>1355</v>
      </c>
      <c r="D595" s="241">
        <f>COUNTIF($C$1:$C595,C595)</f>
        <v>4</v>
      </c>
      <c r="E595" s="241" t="str">
        <f t="shared" si="29"/>
        <v>Daily Newspapers4</v>
      </c>
      <c r="F595" s="86" t="s">
        <v>1362</v>
      </c>
      <c r="G595" s="242">
        <v>1.8746192893401015E-2</v>
      </c>
      <c r="H595" s="245">
        <v>102.76775033210654</v>
      </c>
    </row>
    <row r="596" spans="1:8">
      <c r="A596" s="86" t="str">
        <v>DAILY2</v>
      </c>
      <c r="B596" s="239">
        <v>595</v>
      </c>
      <c r="C596" s="86" t="s">
        <v>1355</v>
      </c>
      <c r="D596" s="241">
        <f>COUNTIF($C$1:$C596,C596)</f>
        <v>5</v>
      </c>
      <c r="E596" s="241" t="str">
        <f t="shared" si="29"/>
        <v>Daily Newspapers5</v>
      </c>
      <c r="F596" s="86" t="s">
        <v>1364</v>
      </c>
      <c r="G596" s="242">
        <v>6.4058375634517772E-2</v>
      </c>
      <c r="H596" s="245">
        <v>81.138706122938146</v>
      </c>
    </row>
    <row r="597" spans="1:8">
      <c r="A597" s="86" t="str">
        <v>DAILY1</v>
      </c>
      <c r="B597" s="239">
        <v>596</v>
      </c>
      <c r="C597" s="86" t="s">
        <v>1355</v>
      </c>
      <c r="D597" s="241">
        <f>COUNTIF($C$1:$C597,C597)</f>
        <v>6</v>
      </c>
      <c r="E597" s="241" t="str">
        <f t="shared" si="29"/>
        <v>Daily Newspapers6</v>
      </c>
      <c r="F597" s="86" t="s">
        <v>1366</v>
      </c>
      <c r="G597" s="242">
        <v>1.6091370558375631E-2</v>
      </c>
      <c r="H597" s="245">
        <v>90.547985598979409</v>
      </c>
    </row>
    <row r="598" spans="1:8">
      <c r="A598" s="86" t="str">
        <v>DAILY6</v>
      </c>
      <c r="B598" s="239">
        <v>597</v>
      </c>
      <c r="C598" s="86" t="s">
        <v>1355</v>
      </c>
      <c r="D598" s="241">
        <f>COUNTIF($C$1:$C598,C598)</f>
        <v>7</v>
      </c>
      <c r="E598" s="241" t="str">
        <f t="shared" si="29"/>
        <v>Daily Newspapers7</v>
      </c>
      <c r="F598" s="86" t="s">
        <v>1368</v>
      </c>
      <c r="G598" s="242">
        <v>2.2220812182741113E-2</v>
      </c>
      <c r="H598" s="245">
        <v>86.546407700833313</v>
      </c>
    </row>
    <row r="599" spans="1:8">
      <c r="A599" s="86" t="str">
        <v>DAILY8</v>
      </c>
      <c r="B599" s="239">
        <v>598</v>
      </c>
      <c r="C599" s="86" t="s">
        <v>1355</v>
      </c>
      <c r="D599" s="241">
        <f>COUNTIF($C$1:$C599,C599)</f>
        <v>8</v>
      </c>
      <c r="E599" s="241" t="str">
        <f t="shared" si="29"/>
        <v>Daily Newspapers8</v>
      </c>
      <c r="F599" s="86" t="s">
        <v>1370</v>
      </c>
      <c r="G599" s="242">
        <v>2.7010152284263959E-2</v>
      </c>
      <c r="H599" s="245">
        <v>140.45677688863046</v>
      </c>
    </row>
    <row r="600" spans="1:8">
      <c r="A600" s="86" t="str">
        <v>DAILY12</v>
      </c>
      <c r="B600" s="239">
        <v>599</v>
      </c>
      <c r="C600" s="86" t="s">
        <v>1355</v>
      </c>
      <c r="D600" s="241">
        <f>COUNTIF($C$1:$C600,C600)</f>
        <v>9</v>
      </c>
      <c r="E600" s="241" t="str">
        <f t="shared" si="29"/>
        <v>Daily Newspapers9</v>
      </c>
      <c r="F600" s="86" t="s">
        <v>1372</v>
      </c>
      <c r="G600" s="242">
        <v>3.025888324873097E-2</v>
      </c>
      <c r="H600" s="245">
        <v>102.32882975477754</v>
      </c>
    </row>
    <row r="601" spans="1:8">
      <c r="A601" s="86" t="str">
        <v>MAGBIZEDU</v>
      </c>
      <c r="B601" s="239">
        <v>600</v>
      </c>
      <c r="C601" s="86" t="s">
        <v>1374</v>
      </c>
      <c r="D601" s="241">
        <f>COUNTIF($C$1:$C601,C601)</f>
        <v>1</v>
      </c>
      <c r="E601" s="241" t="str">
        <f t="shared" si="29"/>
        <v>Magazines Read1</v>
      </c>
      <c r="F601" s="86" t="s">
        <v>1375</v>
      </c>
      <c r="G601" s="242">
        <v>3.6081218274111676E-2</v>
      </c>
      <c r="H601" s="245">
        <v>142.40402044017185</v>
      </c>
    </row>
    <row r="602" spans="1:8">
      <c r="A602" s="86" t="str">
        <v>MAGCELEB</v>
      </c>
      <c r="B602" s="239">
        <v>601</v>
      </c>
      <c r="C602" s="86" t="s">
        <v>1374</v>
      </c>
      <c r="D602" s="241">
        <f>COUNTIF($C$1:$C602,C602)</f>
        <v>2</v>
      </c>
      <c r="E602" s="241" t="str">
        <f t="shared" si="29"/>
        <v>Magazines Read2</v>
      </c>
      <c r="F602" s="86" t="s">
        <v>1377</v>
      </c>
      <c r="G602" s="242">
        <v>3.062944162436549E-2</v>
      </c>
      <c r="H602" s="245">
        <v>133.88600761535918</v>
      </c>
    </row>
    <row r="603" spans="1:8">
      <c r="A603" s="86" t="str">
        <v>MAGFASHION</v>
      </c>
      <c r="B603" s="239">
        <v>602</v>
      </c>
      <c r="C603" s="86" t="s">
        <v>1374</v>
      </c>
      <c r="D603" s="241">
        <f>COUNTIF($C$1:$C603,C603)</f>
        <v>3</v>
      </c>
      <c r="E603" s="241" t="str">
        <f t="shared" si="29"/>
        <v>Magazines Read3</v>
      </c>
      <c r="F603" s="86" t="s">
        <v>1379</v>
      </c>
      <c r="G603" s="242">
        <v>2.1360406091370555E-2</v>
      </c>
      <c r="H603" s="245">
        <v>178.22339044845535</v>
      </c>
    </row>
    <row r="604" spans="1:8">
      <c r="A604" s="86" t="str">
        <v>MAGCOOK</v>
      </c>
      <c r="B604" s="239">
        <v>603</v>
      </c>
      <c r="C604" s="86" t="s">
        <v>1374</v>
      </c>
      <c r="D604" s="241">
        <f>COUNTIF($C$1:$C604,C604)</f>
        <v>4</v>
      </c>
      <c r="E604" s="241" t="str">
        <f t="shared" si="29"/>
        <v>Magazines Read4</v>
      </c>
      <c r="F604" s="86" t="s">
        <v>1381</v>
      </c>
      <c r="G604" s="242">
        <v>8.7842639593908631E-2</v>
      </c>
      <c r="H604" s="245">
        <v>110.74793694374885</v>
      </c>
    </row>
    <row r="605" spans="1:8">
      <c r="A605" s="86" t="str">
        <v>MAGHEALTH</v>
      </c>
      <c r="B605" s="239">
        <v>604</v>
      </c>
      <c r="C605" s="86" t="s">
        <v>1374</v>
      </c>
      <c r="D605" s="241">
        <f>COUNTIF($C$1:$C605,C605)</f>
        <v>5</v>
      </c>
      <c r="E605" s="241" t="str">
        <f t="shared" si="29"/>
        <v>Magazines Read5</v>
      </c>
      <c r="F605" s="86" t="s">
        <v>1383</v>
      </c>
      <c r="G605" s="242">
        <v>2.8870558375634528E-2</v>
      </c>
      <c r="H605" s="245">
        <v>122.51581173555748</v>
      </c>
    </row>
    <row r="606" spans="1:8">
      <c r="A606" s="86" t="str">
        <v>MAGHOME</v>
      </c>
      <c r="B606" s="239">
        <v>605</v>
      </c>
      <c r="C606" s="86" t="s">
        <v>1374</v>
      </c>
      <c r="D606" s="241">
        <f>COUNTIF($C$1:$C606,C606)</f>
        <v>6</v>
      </c>
      <c r="E606" s="241" t="str">
        <f t="shared" si="29"/>
        <v>Magazines Read6</v>
      </c>
      <c r="F606" s="86" t="s">
        <v>1385</v>
      </c>
      <c r="G606" s="242">
        <v>5.0215736040609138E-2</v>
      </c>
      <c r="H606" s="245">
        <v>120.5760438303529</v>
      </c>
    </row>
    <row r="607" spans="1:8">
      <c r="A607" s="86" t="str">
        <v>MAGIT</v>
      </c>
      <c r="B607" s="239">
        <v>606</v>
      </c>
      <c r="C607" s="86" t="s">
        <v>1374</v>
      </c>
      <c r="D607" s="241">
        <f>COUNTIF($C$1:$C607,C607)</f>
        <v>7</v>
      </c>
      <c r="E607" s="241" t="str">
        <f t="shared" si="29"/>
        <v>Magazines Read7</v>
      </c>
      <c r="F607" s="86" t="s">
        <v>1387</v>
      </c>
      <c r="G607" s="242">
        <v>3.8144670050761414E-2</v>
      </c>
      <c r="H607" s="245">
        <v>138.29410427473147</v>
      </c>
    </row>
    <row r="608" spans="1:8">
      <c r="A608" s="86" t="str">
        <v>MAGMENSTYLE</v>
      </c>
      <c r="B608" s="239">
        <v>607</v>
      </c>
      <c r="C608" s="86" t="s">
        <v>1374</v>
      </c>
      <c r="D608" s="241">
        <f>COUNTIF($C$1:$C608,C608)</f>
        <v>8</v>
      </c>
      <c r="E608" s="241" t="str">
        <f t="shared" si="29"/>
        <v>Magazines Read8</v>
      </c>
      <c r="F608" s="86" t="s">
        <v>1389</v>
      </c>
      <c r="G608" s="242">
        <v>4.9241116751269028E-2</v>
      </c>
      <c r="H608" s="245">
        <v>164.89952565331015</v>
      </c>
    </row>
    <row r="609" spans="1:8">
      <c r="A609" s="86" t="str">
        <v>MAGMOTOR</v>
      </c>
      <c r="B609" s="239">
        <v>608</v>
      </c>
      <c r="C609" s="86" t="s">
        <v>1374</v>
      </c>
      <c r="D609" s="241">
        <f>COUNTIF($C$1:$C609,C609)</f>
        <v>9</v>
      </c>
      <c r="E609" s="241" t="str">
        <f t="shared" si="29"/>
        <v>Magazines Read9</v>
      </c>
      <c r="F609" s="86" t="s">
        <v>1391</v>
      </c>
      <c r="G609" s="242">
        <v>3.8096446700507623E-2</v>
      </c>
      <c r="H609" s="245">
        <v>142.5325196842179</v>
      </c>
    </row>
    <row r="610" spans="1:8">
      <c r="A610" s="86" t="str">
        <v>MAGMUSICFILM</v>
      </c>
      <c r="B610" s="239">
        <v>609</v>
      </c>
      <c r="C610" s="86" t="s">
        <v>1374</v>
      </c>
      <c r="D610" s="241">
        <f>COUNTIF($C$1:$C610,C610)</f>
        <v>10</v>
      </c>
      <c r="E610" s="241" t="str">
        <f t="shared" si="29"/>
        <v>Magazines Read10</v>
      </c>
      <c r="F610" s="86" t="s">
        <v>1393</v>
      </c>
      <c r="G610" s="242">
        <v>3.402030456852792E-2</v>
      </c>
      <c r="H610" s="245">
        <v>156.90575295670212</v>
      </c>
    </row>
    <row r="611" spans="1:8">
      <c r="A611" s="86" t="str">
        <v>MAGSPORT</v>
      </c>
      <c r="B611" s="239">
        <v>610</v>
      </c>
      <c r="C611" s="86" t="s">
        <v>1374</v>
      </c>
      <c r="D611" s="241">
        <f>COUNTIF($C$1:$C611,C611)</f>
        <v>11</v>
      </c>
      <c r="E611" s="241" t="str">
        <f t="shared" si="29"/>
        <v>Magazines Read11</v>
      </c>
      <c r="F611" s="86" t="s">
        <v>1395</v>
      </c>
      <c r="G611" s="242">
        <v>3.325634517766498E-2</v>
      </c>
      <c r="H611" s="245">
        <v>145.42364490403565</v>
      </c>
    </row>
    <row r="612" spans="1:8">
      <c r="A612" s="86" t="str">
        <v>MAGTRAVEL</v>
      </c>
      <c r="B612" s="239">
        <v>611</v>
      </c>
      <c r="C612" s="86" t="s">
        <v>1374</v>
      </c>
      <c r="D612" s="241">
        <f>COUNTIF($C$1:$C612,C612)</f>
        <v>12</v>
      </c>
      <c r="E612" s="241" t="str">
        <f t="shared" si="29"/>
        <v>Magazines Read12</v>
      </c>
      <c r="F612" s="86" t="s">
        <v>1397</v>
      </c>
      <c r="G612" s="242">
        <v>5.7383248730964474E-2</v>
      </c>
      <c r="H612" s="245">
        <v>106.34101989616103</v>
      </c>
    </row>
    <row r="613" spans="1:8">
      <c r="A613" s="86" t="str">
        <v>MAGTV</v>
      </c>
      <c r="B613" s="239">
        <v>612</v>
      </c>
      <c r="C613" s="86" t="s">
        <v>1374</v>
      </c>
      <c r="D613" s="241">
        <f>COUNTIF($C$1:$C613,C613)</f>
        <v>13</v>
      </c>
      <c r="E613" s="241" t="str">
        <f t="shared" si="29"/>
        <v>Magazines Read13</v>
      </c>
      <c r="F613" s="86" t="s">
        <v>1399</v>
      </c>
      <c r="G613" s="242">
        <v>0.14335532994923861</v>
      </c>
      <c r="H613" s="245">
        <v>97.949015659123972</v>
      </c>
    </row>
    <row r="614" spans="1:8">
      <c r="A614" s="86" t="str">
        <v>MAGWOMEN</v>
      </c>
      <c r="B614" s="239">
        <v>613</v>
      </c>
      <c r="C614" s="86" t="s">
        <v>1374</v>
      </c>
      <c r="D614" s="241">
        <f>COUNTIF($C$1:$C614,C614)</f>
        <v>14</v>
      </c>
      <c r="E614" s="241" t="str">
        <f t="shared" si="29"/>
        <v>Magazines Read14</v>
      </c>
      <c r="F614" s="86" t="s">
        <v>1401</v>
      </c>
      <c r="G614" s="242">
        <v>0.10489340101522844</v>
      </c>
      <c r="H614" s="245">
        <v>109.90204492391543</v>
      </c>
    </row>
    <row r="615" spans="1:8">
      <c r="A615" s="86" t="str">
        <v>MAGWOMENGLOSS</v>
      </c>
      <c r="B615" s="239">
        <v>614</v>
      </c>
      <c r="C615" s="86" t="s">
        <v>1374</v>
      </c>
      <c r="D615" s="241">
        <f>COUNTIF($C$1:$C615,C615)</f>
        <v>15</v>
      </c>
      <c r="E615" s="241" t="str">
        <f t="shared" si="29"/>
        <v>Magazines Read15</v>
      </c>
      <c r="F615" s="86" t="s">
        <v>1403</v>
      </c>
      <c r="G615" s="242">
        <v>5.6134517766497471E-2</v>
      </c>
      <c r="H615" s="245">
        <v>153.27732512792704</v>
      </c>
    </row>
    <row r="616" spans="1:8">
      <c r="A616" s="86" t="str">
        <v>CHARITY1</v>
      </c>
      <c r="B616" s="239">
        <v>615</v>
      </c>
      <c r="C616" s="86" t="s">
        <v>1405</v>
      </c>
      <c r="D616" s="241">
        <f>COUNTIF($C$1:$C616,C616)</f>
        <v>1</v>
      </c>
      <c r="E616" s="241" t="str">
        <f t="shared" si="29"/>
        <v>Charities1</v>
      </c>
      <c r="F616" s="86" t="s">
        <v>1406</v>
      </c>
      <c r="G616" s="242">
        <v>0.12346700507614211</v>
      </c>
      <c r="H616" s="245">
        <v>89.151080869611192</v>
      </c>
    </row>
    <row r="617" spans="1:8">
      <c r="A617" s="86" t="str">
        <v>CHARITY2</v>
      </c>
      <c r="B617" s="239">
        <v>616</v>
      </c>
      <c r="C617" s="86" t="s">
        <v>1405</v>
      </c>
      <c r="D617" s="241">
        <f>COUNTIF($C$1:$C617,C617)</f>
        <v>2</v>
      </c>
      <c r="E617" s="241" t="str">
        <f t="shared" si="29"/>
        <v>Charities2</v>
      </c>
      <c r="F617" s="86" t="s">
        <v>1408</v>
      </c>
      <c r="G617" s="242">
        <v>0.11618527918781725</v>
      </c>
      <c r="H617" s="245">
        <v>93.088525632450995</v>
      </c>
    </row>
    <row r="618" spans="1:8">
      <c r="A618" s="86" t="str">
        <v>CHARITY3</v>
      </c>
      <c r="B618" s="239">
        <v>617</v>
      </c>
      <c r="C618" s="86" t="s">
        <v>1405</v>
      </c>
      <c r="D618" s="241">
        <f>COUNTIF($C$1:$C618,C618)</f>
        <v>3</v>
      </c>
      <c r="E618" s="241" t="str">
        <f t="shared" si="29"/>
        <v>Charities3</v>
      </c>
      <c r="F618" s="86" t="s">
        <v>1410</v>
      </c>
      <c r="G618" s="242">
        <v>4.0121827411167515E-2</v>
      </c>
      <c r="H618" s="245">
        <v>94.469875479593114</v>
      </c>
    </row>
    <row r="619" spans="1:8">
      <c r="A619" s="86" t="str">
        <v>CHARITY5</v>
      </c>
      <c r="B619" s="239">
        <v>618</v>
      </c>
      <c r="C619" s="86" t="s">
        <v>1405</v>
      </c>
      <c r="D619" s="241">
        <f>COUNTIF($C$1:$C619,C619)</f>
        <v>4</v>
      </c>
      <c r="E619" s="241" t="str">
        <f t="shared" si="29"/>
        <v>Charities4</v>
      </c>
      <c r="F619" s="86" t="s">
        <v>1412</v>
      </c>
      <c r="G619" s="242">
        <v>5.4868020304568527E-2</v>
      </c>
      <c r="H619" s="245">
        <v>84.990083629212677</v>
      </c>
    </row>
    <row r="620" spans="1:8">
      <c r="A620" s="86" t="str">
        <v>CHARITY7</v>
      </c>
      <c r="B620" s="239">
        <v>619</v>
      </c>
      <c r="C620" s="86" t="s">
        <v>1405</v>
      </c>
      <c r="D620" s="241">
        <f>COUNTIF($C$1:$C620,C620)</f>
        <v>5</v>
      </c>
      <c r="E620" s="241" t="str">
        <f t="shared" si="29"/>
        <v>Charities5</v>
      </c>
      <c r="F620" s="86" t="s">
        <v>1414</v>
      </c>
      <c r="G620" s="242">
        <v>0.21854314720812179</v>
      </c>
      <c r="H620" s="245">
        <v>88.45106938369625</v>
      </c>
    </row>
    <row r="621" spans="1:8">
      <c r="A621" s="86" t="str">
        <v>CHARITY8</v>
      </c>
      <c r="B621" s="239">
        <v>620</v>
      </c>
      <c r="C621" s="86" t="s">
        <v>1405</v>
      </c>
      <c r="D621" s="241">
        <f>COUNTIF($C$1:$C621,C621)</f>
        <v>6</v>
      </c>
      <c r="E621" s="241" t="str">
        <f t="shared" si="29"/>
        <v>Charities6</v>
      </c>
      <c r="F621" s="86" t="s">
        <v>1416</v>
      </c>
      <c r="G621" s="242">
        <v>4.151776649746193E-2</v>
      </c>
      <c r="H621" s="245">
        <v>108.92440480502866</v>
      </c>
    </row>
    <row r="622" spans="1:8">
      <c r="A622" s="86" t="str">
        <v>CHARITY11</v>
      </c>
      <c r="B622" s="239">
        <v>621</v>
      </c>
      <c r="C622" s="86" t="s">
        <v>1405</v>
      </c>
      <c r="D622" s="241">
        <f>COUNTIF($C$1:$C622,C622)</f>
        <v>7</v>
      </c>
      <c r="E622" s="241" t="str">
        <f t="shared" si="29"/>
        <v>Charities7</v>
      </c>
      <c r="F622" s="86" t="s">
        <v>1418</v>
      </c>
      <c r="G622" s="242">
        <v>0.25175126903553297</v>
      </c>
      <c r="H622" s="245">
        <v>85.295673437980128</v>
      </c>
    </row>
    <row r="623" spans="1:8">
      <c r="A623" s="86" t="str">
        <v>CHARITY13</v>
      </c>
      <c r="B623" s="239">
        <v>622</v>
      </c>
      <c r="C623" s="86" t="s">
        <v>1405</v>
      </c>
      <c r="D623" s="241">
        <f>COUNTIF($C$1:$C623,C623)</f>
        <v>8</v>
      </c>
      <c r="E623" s="241" t="str">
        <f t="shared" si="29"/>
        <v>Charities8</v>
      </c>
      <c r="F623" s="86" t="s">
        <v>1420</v>
      </c>
      <c r="G623" s="242">
        <v>2.7479695431472086E-2</v>
      </c>
      <c r="H623" s="245">
        <v>89.586100924462698</v>
      </c>
    </row>
    <row r="624" spans="1:8">
      <c r="A624" s="86" t="str">
        <v>CHARITY15</v>
      </c>
      <c r="B624" s="239">
        <v>623</v>
      </c>
      <c r="C624" s="86" t="s">
        <v>1405</v>
      </c>
      <c r="D624" s="241">
        <f>COUNTIF($C$1:$C624,C624)</f>
        <v>9</v>
      </c>
      <c r="E624" s="241" t="str">
        <f t="shared" si="29"/>
        <v>Charities9</v>
      </c>
      <c r="F624" s="86" t="s">
        <v>1422</v>
      </c>
      <c r="G624" s="242">
        <v>9.293401015228428E-2</v>
      </c>
      <c r="H624" s="245">
        <v>98.832291103983806</v>
      </c>
    </row>
    <row r="625" spans="1:8">
      <c r="A625" s="86" t="str">
        <v>CHARITY10</v>
      </c>
      <c r="B625" s="239">
        <v>624</v>
      </c>
      <c r="C625" s="86" t="s">
        <v>1405</v>
      </c>
      <c r="D625" s="241">
        <f>COUNTIF($C$1:$C625,C625)</f>
        <v>10</v>
      </c>
      <c r="E625" s="241" t="str">
        <f t="shared" si="29"/>
        <v>Charities10</v>
      </c>
      <c r="F625" s="86" t="s">
        <v>1424</v>
      </c>
      <c r="G625" s="242">
        <v>0.2363705583756345</v>
      </c>
      <c r="H625" s="245">
        <v>92.098651518277649</v>
      </c>
    </row>
    <row r="626" spans="1:8">
      <c r="A626" s="86" t="str">
        <v>INTERESTS1</v>
      </c>
      <c r="B626" s="239">
        <v>625</v>
      </c>
      <c r="C626" s="86" t="s">
        <v>1426</v>
      </c>
      <c r="D626" s="241">
        <f>COUNTIF($C$1:$C626,C626)</f>
        <v>1</v>
      </c>
      <c r="E626" s="241" t="str">
        <f t="shared" si="29"/>
        <v>Interests &amp; Hobbies1</v>
      </c>
      <c r="F626" s="86" t="s">
        <v>1427</v>
      </c>
      <c r="G626" s="242">
        <v>2.5667512690355332E-2</v>
      </c>
      <c r="H626" s="245">
        <v>90.708369078452037</v>
      </c>
    </row>
    <row r="627" spans="1:8">
      <c r="A627" s="86" t="str">
        <v>INTERESTS4</v>
      </c>
      <c r="B627" s="239">
        <v>626</v>
      </c>
      <c r="C627" s="86" t="s">
        <v>1426</v>
      </c>
      <c r="D627" s="241">
        <f>COUNTIF($C$1:$C627,C627)</f>
        <v>2</v>
      </c>
      <c r="E627" s="241" t="str">
        <f t="shared" si="29"/>
        <v>Interests &amp; Hobbies2</v>
      </c>
      <c r="F627" s="86" t="s">
        <v>1429</v>
      </c>
      <c r="G627" s="242">
        <v>0.1750710659898477</v>
      </c>
      <c r="H627" s="245">
        <v>99.088274422668448</v>
      </c>
    </row>
    <row r="628" spans="1:8">
      <c r="A628" s="86" t="str">
        <v>INTERESTS5</v>
      </c>
      <c r="B628" s="239">
        <v>627</v>
      </c>
      <c r="C628" s="86" t="s">
        <v>1426</v>
      </c>
      <c r="D628" s="241">
        <f>COUNTIF($C$1:$C628,C628)</f>
        <v>3</v>
      </c>
      <c r="E628" s="241" t="str">
        <f t="shared" si="29"/>
        <v>Interests &amp; Hobbies3</v>
      </c>
      <c r="F628" s="86" t="s">
        <v>1431</v>
      </c>
      <c r="G628" s="242">
        <v>0.340741116751269</v>
      </c>
      <c r="H628" s="245">
        <v>115.56070532700282</v>
      </c>
    </row>
    <row r="629" spans="1:8">
      <c r="A629" s="86" t="str">
        <v>INTERESTS6</v>
      </c>
      <c r="B629" s="239">
        <v>628</v>
      </c>
      <c r="C629" s="86" t="s">
        <v>1426</v>
      </c>
      <c r="D629" s="241">
        <f>COUNTIF($C$1:$C629,C629)</f>
        <v>4</v>
      </c>
      <c r="E629" s="241" t="str">
        <f t="shared" si="29"/>
        <v>Interests &amp; Hobbies4</v>
      </c>
      <c r="F629" s="86" t="s">
        <v>1433</v>
      </c>
      <c r="G629" s="242">
        <v>0.3693147208121827</v>
      </c>
      <c r="H629" s="245">
        <v>101.85619075526189</v>
      </c>
    </row>
    <row r="630" spans="1:8">
      <c r="A630" s="86" t="str">
        <v>INTERESTS9</v>
      </c>
      <c r="B630" s="239">
        <v>629</v>
      </c>
      <c r="C630" s="86" t="s">
        <v>1426</v>
      </c>
      <c r="D630" s="241">
        <f>COUNTIF($C$1:$C630,C630)</f>
        <v>5</v>
      </c>
      <c r="E630" s="241" t="str">
        <f t="shared" si="29"/>
        <v>Interests &amp; Hobbies5</v>
      </c>
      <c r="F630" s="86" t="s">
        <v>1435</v>
      </c>
      <c r="G630" s="242">
        <v>0.20618274111675128</v>
      </c>
      <c r="H630" s="245">
        <v>85.193409362713709</v>
      </c>
    </row>
    <row r="631" spans="1:8">
      <c r="A631" s="86" t="str">
        <v>INTERESTS55</v>
      </c>
      <c r="B631" s="239">
        <v>630</v>
      </c>
      <c r="C631" s="86" t="s">
        <v>1426</v>
      </c>
      <c r="D631" s="241">
        <f>COUNTIF($C$1:$C631,C631)</f>
        <v>6</v>
      </c>
      <c r="E631" s="241" t="str">
        <f t="shared" si="29"/>
        <v>Interests &amp; Hobbies6</v>
      </c>
      <c r="F631" s="86" t="s">
        <v>1437</v>
      </c>
      <c r="G631" s="242">
        <v>0.20405837563451773</v>
      </c>
      <c r="H631" s="245">
        <v>100.45112504279155</v>
      </c>
    </row>
    <row r="632" spans="1:8">
      <c r="A632" s="86" t="str">
        <v>INTERESTS10</v>
      </c>
      <c r="B632" s="239">
        <v>631</v>
      </c>
      <c r="C632" s="86" t="s">
        <v>1426</v>
      </c>
      <c r="D632" s="241">
        <f>COUNTIF($C$1:$C632,C632)</f>
        <v>7</v>
      </c>
      <c r="E632" s="241" t="str">
        <f t="shared" si="29"/>
        <v>Interests &amp; Hobbies7</v>
      </c>
      <c r="F632" s="86" t="s">
        <v>1439</v>
      </c>
      <c r="G632" s="242">
        <v>0.47511675126903552</v>
      </c>
      <c r="H632" s="245">
        <v>107.05297932871846</v>
      </c>
    </row>
    <row r="633" spans="1:8">
      <c r="A633" s="86" t="str">
        <v>INTERESTS12</v>
      </c>
      <c r="B633" s="239">
        <v>632</v>
      </c>
      <c r="C633" s="86" t="s">
        <v>1426</v>
      </c>
      <c r="D633" s="241">
        <f>COUNTIF($C$1:$C633,C633)</f>
        <v>8</v>
      </c>
      <c r="E633" s="241" t="str">
        <f t="shared" si="29"/>
        <v>Interests &amp; Hobbies8</v>
      </c>
      <c r="F633" s="86" t="s">
        <v>1441</v>
      </c>
      <c r="G633" s="242">
        <v>0.3428477157360405</v>
      </c>
      <c r="H633" s="245">
        <v>101.55494224623693</v>
      </c>
    </row>
    <row r="634" spans="1:8">
      <c r="A634" s="86" t="str">
        <v>INTERESTS17</v>
      </c>
      <c r="B634" s="239">
        <v>633</v>
      </c>
      <c r="C634" s="86" t="s">
        <v>1426</v>
      </c>
      <c r="D634" s="241">
        <f>COUNTIF($C$1:$C634,C634)</f>
        <v>9</v>
      </c>
      <c r="E634" s="241" t="str">
        <f t="shared" si="29"/>
        <v>Interests &amp; Hobbies9</v>
      </c>
      <c r="F634" s="86" t="s">
        <v>1443</v>
      </c>
      <c r="G634" s="242">
        <v>0.38335025380710658</v>
      </c>
      <c r="H634" s="245">
        <v>102.37265325192323</v>
      </c>
    </row>
    <row r="635" spans="1:8">
      <c r="A635" s="86" t="str">
        <v>INTERESTS43</v>
      </c>
      <c r="B635" s="239">
        <v>634</v>
      </c>
      <c r="C635" s="86" t="s">
        <v>1426</v>
      </c>
      <c r="D635" s="241">
        <f>COUNTIF($C$1:$C635,C635)</f>
        <v>10</v>
      </c>
      <c r="E635" s="241" t="str">
        <f t="shared" si="29"/>
        <v>Interests &amp; Hobbies10</v>
      </c>
      <c r="F635" s="86" t="s">
        <v>1445</v>
      </c>
      <c r="G635" s="242">
        <v>7.7532994923857873E-2</v>
      </c>
      <c r="H635" s="245">
        <v>112.64886796797509</v>
      </c>
    </row>
    <row r="636" spans="1:8">
      <c r="A636" s="86" t="str">
        <v>INTERESTS18</v>
      </c>
      <c r="B636" s="239">
        <v>635</v>
      </c>
      <c r="C636" s="86" t="s">
        <v>1426</v>
      </c>
      <c r="D636" s="241">
        <f>COUNTIF($C$1:$C636,C636)</f>
        <v>11</v>
      </c>
      <c r="E636" s="241" t="str">
        <f t="shared" si="29"/>
        <v>Interests &amp; Hobbies11</v>
      </c>
      <c r="F636" s="86" t="s">
        <v>1447</v>
      </c>
      <c r="G636" s="242">
        <v>0.27144670050761416</v>
      </c>
      <c r="H636" s="245">
        <v>79.346984491789215</v>
      </c>
    </row>
    <row r="637" spans="1:8">
      <c r="A637" s="86" t="str">
        <v>INTERESTS19</v>
      </c>
      <c r="B637" s="239">
        <v>636</v>
      </c>
      <c r="C637" s="86" t="s">
        <v>1426</v>
      </c>
      <c r="D637" s="241">
        <f>COUNTIF($C$1:$C637,C637)</f>
        <v>12</v>
      </c>
      <c r="E637" s="241" t="str">
        <f t="shared" si="29"/>
        <v>Interests &amp; Hobbies12</v>
      </c>
      <c r="F637" s="86" t="s">
        <v>1449</v>
      </c>
      <c r="G637" s="242">
        <v>2.2200507614213199E-2</v>
      </c>
      <c r="H637" s="245">
        <v>73.443959407986611</v>
      </c>
    </row>
    <row r="638" spans="1:8">
      <c r="A638" s="86" t="str">
        <v>INTERESTS44</v>
      </c>
      <c r="B638" s="239">
        <v>637</v>
      </c>
      <c r="C638" s="86" t="s">
        <v>1426</v>
      </c>
      <c r="D638" s="241">
        <f>COUNTIF($C$1:$C638,C638)</f>
        <v>13</v>
      </c>
      <c r="E638" s="241" t="str">
        <f t="shared" si="29"/>
        <v>Interests &amp; Hobbies13</v>
      </c>
      <c r="F638" s="86" t="s">
        <v>1451</v>
      </c>
      <c r="G638" s="242">
        <v>0.38023096446700511</v>
      </c>
      <c r="H638" s="245">
        <v>101.28115997452215</v>
      </c>
    </row>
    <row r="639" spans="1:8">
      <c r="A639" s="86" t="str">
        <v>INTERESTS21</v>
      </c>
      <c r="B639" s="239">
        <v>638</v>
      </c>
      <c r="C639" s="86" t="s">
        <v>1426</v>
      </c>
      <c r="D639" s="241">
        <f>COUNTIF($C$1:$C639,C639)</f>
        <v>14</v>
      </c>
      <c r="E639" s="241" t="str">
        <f t="shared" si="29"/>
        <v>Interests &amp; Hobbies14</v>
      </c>
      <c r="F639" s="86" t="s">
        <v>1453</v>
      </c>
      <c r="G639" s="242">
        <v>0.17897715736040609</v>
      </c>
      <c r="H639" s="245">
        <v>91.505583701223529</v>
      </c>
    </row>
    <row r="640" spans="1:8">
      <c r="A640" s="86" t="str">
        <v>INTERESTS47</v>
      </c>
      <c r="B640" s="239">
        <v>639</v>
      </c>
      <c r="C640" s="86" t="s">
        <v>1426</v>
      </c>
      <c r="D640" s="241">
        <f>COUNTIF($C$1:$C640,C640)</f>
        <v>15</v>
      </c>
      <c r="E640" s="241" t="str">
        <f t="shared" si="29"/>
        <v>Interests &amp; Hobbies15</v>
      </c>
      <c r="F640" s="86" t="s">
        <v>1455</v>
      </c>
      <c r="G640" s="242">
        <v>6.5472081218274109E-2</v>
      </c>
      <c r="H640" s="245">
        <v>127.4887851052865</v>
      </c>
    </row>
    <row r="641" spans="1:8">
      <c r="A641" s="86" t="str">
        <v>INTERESTS48</v>
      </c>
      <c r="B641" s="239">
        <v>640</v>
      </c>
      <c r="C641" s="86" t="s">
        <v>1426</v>
      </c>
      <c r="D641" s="241">
        <f>COUNTIF($C$1:$C641,C641)</f>
        <v>16</v>
      </c>
      <c r="E641" s="241" t="str">
        <f t="shared" si="29"/>
        <v>Interests &amp; Hobbies16</v>
      </c>
      <c r="F641" s="86" t="s">
        <v>1457</v>
      </c>
      <c r="G641" s="242">
        <v>0.39735279187817257</v>
      </c>
      <c r="H641" s="245">
        <v>83.680402496607073</v>
      </c>
    </row>
    <row r="642" spans="1:8">
      <c r="A642" s="86" t="str">
        <v>INTERESTS28</v>
      </c>
      <c r="B642" s="239">
        <v>641</v>
      </c>
      <c r="C642" s="86" t="s">
        <v>1426</v>
      </c>
      <c r="D642" s="241">
        <f>COUNTIF($C$1:$C642,C642)</f>
        <v>17</v>
      </c>
      <c r="E642" s="241" t="str">
        <f t="shared" si="29"/>
        <v>Interests &amp; Hobbies17</v>
      </c>
      <c r="F642" s="86" t="s">
        <v>1459</v>
      </c>
      <c r="G642" s="242">
        <v>0.37575126903553291</v>
      </c>
      <c r="H642" s="245">
        <v>103.81398868944341</v>
      </c>
    </row>
    <row r="643" spans="1:8">
      <c r="A643" s="86" t="str">
        <v>INTERESTS29</v>
      </c>
      <c r="B643" s="239">
        <v>642</v>
      </c>
      <c r="C643" s="86" t="s">
        <v>1426</v>
      </c>
      <c r="D643" s="241">
        <f>COUNTIF($C$1:$C643,C643)</f>
        <v>18</v>
      </c>
      <c r="E643" s="241" t="str">
        <f t="shared" ref="E643:E706" si="30">C643&amp;D643</f>
        <v>Interests &amp; Hobbies18</v>
      </c>
      <c r="F643" s="86" t="s">
        <v>1461</v>
      </c>
      <c r="G643" s="242">
        <v>0.4370685279187817</v>
      </c>
      <c r="H643" s="245">
        <v>103.80212830051869</v>
      </c>
    </row>
    <row r="644" spans="1:8">
      <c r="A644" s="86" t="str">
        <v>INTERESTS51</v>
      </c>
      <c r="B644" s="239">
        <v>643</v>
      </c>
      <c r="C644" s="86" t="s">
        <v>1426</v>
      </c>
      <c r="D644" s="241">
        <f>COUNTIF($C$1:$C644,C644)</f>
        <v>19</v>
      </c>
      <c r="E644" s="241" t="str">
        <f t="shared" si="30"/>
        <v>Interests &amp; Hobbies19</v>
      </c>
      <c r="F644" s="86" t="s">
        <v>1399</v>
      </c>
      <c r="G644" s="242">
        <v>0.51607614213197972</v>
      </c>
      <c r="H644" s="245">
        <v>100.86741930146792</v>
      </c>
    </row>
    <row r="645" spans="1:8">
      <c r="A645" s="86" t="str">
        <v>INTERESTS52</v>
      </c>
      <c r="B645" s="239">
        <v>644</v>
      </c>
      <c r="C645" s="86" t="s">
        <v>1426</v>
      </c>
      <c r="D645" s="241">
        <f>COUNTIF($C$1:$C645,C645)</f>
        <v>20</v>
      </c>
      <c r="E645" s="241" t="str">
        <f t="shared" si="30"/>
        <v>Interests &amp; Hobbies20</v>
      </c>
      <c r="F645" s="86" t="s">
        <v>1464</v>
      </c>
      <c r="G645" s="242">
        <v>0.2199467005076142</v>
      </c>
      <c r="H645" s="245">
        <v>126.26163290173548</v>
      </c>
    </row>
    <row r="646" spans="1:8">
      <c r="A646" s="86" t="str">
        <v>holdest6</v>
      </c>
      <c r="B646" s="239">
        <v>645</v>
      </c>
      <c r="C646" s="86" t="s">
        <v>1466</v>
      </c>
      <c r="D646" s="241">
        <f>COUNTIF($C$1:$C646,C646)</f>
        <v>1</v>
      </c>
      <c r="E646" s="241" t="str">
        <f t="shared" si="30"/>
        <v>Holiday Destination/Type1</v>
      </c>
      <c r="F646" s="86" t="s">
        <v>1467</v>
      </c>
      <c r="G646" s="242">
        <v>0.53793654822335024</v>
      </c>
      <c r="H646" s="245">
        <v>92.995705094341005</v>
      </c>
    </row>
    <row r="647" spans="1:8">
      <c r="A647" s="86" t="str">
        <v>holdest1</v>
      </c>
      <c r="B647" s="239">
        <v>646</v>
      </c>
      <c r="C647" s="86" t="s">
        <v>1466</v>
      </c>
      <c r="D647" s="241">
        <f>COUNTIF($C$1:$C647,C647)</f>
        <v>2</v>
      </c>
      <c r="E647" s="241" t="str">
        <f t="shared" si="30"/>
        <v>Holiday Destination/Type2</v>
      </c>
      <c r="F647" s="86" t="s">
        <v>1469</v>
      </c>
      <c r="G647" s="242">
        <v>5.8703045685279183E-2</v>
      </c>
      <c r="H647" s="245">
        <v>136.68499659427047</v>
      </c>
    </row>
    <row r="648" spans="1:8">
      <c r="A648" s="86" t="str">
        <v>holdest2</v>
      </c>
      <c r="B648" s="239">
        <v>647</v>
      </c>
      <c r="C648" s="86" t="s">
        <v>1466</v>
      </c>
      <c r="D648" s="241">
        <f>COUNTIF($C$1:$C648,C648)</f>
        <v>3</v>
      </c>
      <c r="E648" s="241" t="str">
        <f t="shared" si="30"/>
        <v>Holiday Destination/Type3</v>
      </c>
      <c r="F648" s="86" t="s">
        <v>1471</v>
      </c>
      <c r="G648" s="242">
        <v>0.13771065989847719</v>
      </c>
      <c r="H648" s="245">
        <v>134.9038616531337</v>
      </c>
    </row>
    <row r="649" spans="1:8">
      <c r="A649" s="86" t="str">
        <v>holdest3</v>
      </c>
      <c r="B649" s="239">
        <v>648</v>
      </c>
      <c r="C649" s="86" t="s">
        <v>1466</v>
      </c>
      <c r="D649" s="241">
        <f>COUNTIF($C$1:$C649,C649)</f>
        <v>4</v>
      </c>
      <c r="E649" s="241" t="str">
        <f t="shared" si="30"/>
        <v>Holiday Destination/Type4</v>
      </c>
      <c r="F649" s="86" t="s">
        <v>1473</v>
      </c>
      <c r="G649" s="242">
        <v>1.1583756345177663E-2</v>
      </c>
      <c r="H649" s="245">
        <v>105.82258368416355</v>
      </c>
    </row>
    <row r="650" spans="1:8">
      <c r="A650" s="86" t="str">
        <v>holdest4</v>
      </c>
      <c r="B650" s="239">
        <v>649</v>
      </c>
      <c r="C650" s="86" t="s">
        <v>1466</v>
      </c>
      <c r="D650" s="241">
        <f>COUNTIF($C$1:$C650,C650)</f>
        <v>5</v>
      </c>
      <c r="E650" s="241" t="str">
        <f t="shared" si="30"/>
        <v>Holiday Destination/Type5</v>
      </c>
      <c r="F650" s="86" t="s">
        <v>1475</v>
      </c>
      <c r="G650" s="242">
        <v>2.1307106598984771E-2</v>
      </c>
      <c r="H650" s="245">
        <v>115.68278365482459</v>
      </c>
    </row>
    <row r="651" spans="1:8">
      <c r="A651" s="86" t="str">
        <v>holdest5</v>
      </c>
      <c r="B651" s="239">
        <v>650</v>
      </c>
      <c r="C651" s="86" t="s">
        <v>1466</v>
      </c>
      <c r="D651" s="241">
        <f>COUNTIF($C$1:$C651,C651)</f>
        <v>6</v>
      </c>
      <c r="E651" s="241" t="str">
        <f t="shared" si="30"/>
        <v>Holiday Destination/Type6</v>
      </c>
      <c r="F651" s="86" t="s">
        <v>1477</v>
      </c>
      <c r="G651" s="242">
        <v>0.35661167512690362</v>
      </c>
      <c r="H651" s="245">
        <v>99.820696153809351</v>
      </c>
    </row>
    <row r="652" spans="1:8">
      <c r="A652" s="86" t="str">
        <v>holdest7</v>
      </c>
      <c r="B652" s="239">
        <v>651</v>
      </c>
      <c r="C652" s="86" t="s">
        <v>1466</v>
      </c>
      <c r="D652" s="241">
        <f>COUNTIF($C$1:$C652,C652)</f>
        <v>7</v>
      </c>
      <c r="E652" s="241" t="str">
        <f t="shared" si="30"/>
        <v>Holiday Destination/Type7</v>
      </c>
      <c r="F652" s="86" t="s">
        <v>1479</v>
      </c>
      <c r="G652" s="242">
        <v>0.25121827411167508</v>
      </c>
      <c r="H652" s="245">
        <v>113.68706079580895</v>
      </c>
    </row>
    <row r="653" spans="1:8">
      <c r="A653" s="86" t="str">
        <v>holdest8</v>
      </c>
      <c r="B653" s="239">
        <v>652</v>
      </c>
      <c r="C653" s="86" t="s">
        <v>1466</v>
      </c>
      <c r="D653" s="241">
        <f>COUNTIF($C$1:$C653,C653)</f>
        <v>8</v>
      </c>
      <c r="E653" s="241" t="str">
        <f t="shared" si="30"/>
        <v>Holiday Destination/Type8</v>
      </c>
      <c r="F653" s="86" t="s">
        <v>1481</v>
      </c>
      <c r="G653" s="242">
        <v>7.4865482233502534E-2</v>
      </c>
      <c r="H653" s="245">
        <v>102.00938467015386</v>
      </c>
    </row>
    <row r="654" spans="1:8">
      <c r="A654" s="86" t="str">
        <v>holtype1</v>
      </c>
      <c r="B654" s="239">
        <v>653</v>
      </c>
      <c r="C654" s="86" t="s">
        <v>1466</v>
      </c>
      <c r="D654" s="241">
        <f>COUNTIF($C$1:$C654,C654)</f>
        <v>9</v>
      </c>
      <c r="E654" s="241" t="str">
        <f t="shared" si="30"/>
        <v>Holiday Destination/Type9</v>
      </c>
      <c r="F654" s="86" t="s">
        <v>1483</v>
      </c>
      <c r="G654" s="242">
        <v>0.21980964467005071</v>
      </c>
      <c r="H654" s="245">
        <v>97.490559938652751</v>
      </c>
    </row>
    <row r="655" spans="1:8">
      <c r="A655" s="86" t="str">
        <v>holtype3</v>
      </c>
      <c r="B655" s="239">
        <v>654</v>
      </c>
      <c r="C655" s="86" t="s">
        <v>1466</v>
      </c>
      <c r="D655" s="241">
        <f>COUNTIF($C$1:$C655,C655)</f>
        <v>10</v>
      </c>
      <c r="E655" s="241" t="str">
        <f t="shared" si="30"/>
        <v>Holiday Destination/Type10</v>
      </c>
      <c r="F655" s="86" t="s">
        <v>1485</v>
      </c>
      <c r="G655" s="242">
        <v>2.218781725888325E-2</v>
      </c>
      <c r="H655" s="245">
        <v>73.316247199180523</v>
      </c>
    </row>
    <row r="656" spans="1:8">
      <c r="A656" s="86" t="str">
        <v>holtype4</v>
      </c>
      <c r="B656" s="239">
        <v>655</v>
      </c>
      <c r="C656" s="86" t="s">
        <v>1466</v>
      </c>
      <c r="D656" s="241">
        <f>COUNTIF($C$1:$C656,C656)</f>
        <v>11</v>
      </c>
      <c r="E656" s="241" t="str">
        <f t="shared" si="30"/>
        <v>Holiday Destination/Type11</v>
      </c>
      <c r="F656" s="86" t="s">
        <v>1487</v>
      </c>
      <c r="G656" s="242">
        <v>0.17722842639593908</v>
      </c>
      <c r="H656" s="245">
        <v>88.418087354280658</v>
      </c>
    </row>
    <row r="657" spans="1:8">
      <c r="A657" s="86" t="str">
        <v>holtype6</v>
      </c>
      <c r="B657" s="239">
        <v>656</v>
      </c>
      <c r="C657" s="86" t="s">
        <v>1466</v>
      </c>
      <c r="D657" s="241">
        <f>COUNTIF($C$1:$C657,C657)</f>
        <v>12</v>
      </c>
      <c r="E657" s="241" t="str">
        <f t="shared" si="30"/>
        <v>Holiday Destination/Type12</v>
      </c>
      <c r="F657" s="86" t="s">
        <v>1489</v>
      </c>
      <c r="G657" s="242">
        <v>0.13255329949238581</v>
      </c>
      <c r="H657" s="245">
        <v>91.623138249118512</v>
      </c>
    </row>
    <row r="658" spans="1:8">
      <c r="A658" s="86" t="str">
        <v>car_enqc_app</v>
      </c>
      <c r="B658" s="239">
        <v>657</v>
      </c>
      <c r="C658" s="86" t="s">
        <v>1492</v>
      </c>
      <c r="D658" s="241">
        <f>COUNTIF($C$1:$C658,C658)</f>
        <v>1</v>
      </c>
      <c r="E658" s="241" t="str">
        <f t="shared" si="30"/>
        <v>Make enquiry on car dealership or manufacturer1</v>
      </c>
      <c r="F658" s="86" t="s">
        <v>1493</v>
      </c>
      <c r="G658" s="242">
        <v>0.16012436548223349</v>
      </c>
      <c r="H658" s="245">
        <v>110.80736172823164</v>
      </c>
    </row>
    <row r="659" spans="1:8">
      <c r="A659" s="86" t="str">
        <v>car_enqc_call</v>
      </c>
      <c r="B659" s="239">
        <v>658</v>
      </c>
      <c r="C659" s="86" t="s">
        <v>1492</v>
      </c>
      <c r="D659" s="241">
        <f>COUNTIF($C$1:$C659,C659)</f>
        <v>2</v>
      </c>
      <c r="E659" s="241" t="str">
        <f t="shared" si="30"/>
        <v>Make enquiry on car dealership or manufacturer2</v>
      </c>
      <c r="F659" s="86" t="s">
        <v>1495</v>
      </c>
      <c r="G659" s="242">
        <v>0.43573350253807108</v>
      </c>
      <c r="H659" s="245">
        <v>93.924107224250733</v>
      </c>
    </row>
    <row r="660" spans="1:8">
      <c r="A660" s="86" t="str">
        <v>car_enqc_email</v>
      </c>
      <c r="B660" s="239">
        <v>659</v>
      </c>
      <c r="C660" s="86" t="s">
        <v>1492</v>
      </c>
      <c r="D660" s="241">
        <f>COUNTIF($C$1:$C660,C660)</f>
        <v>3</v>
      </c>
      <c r="E660" s="241" t="str">
        <f t="shared" si="30"/>
        <v>Make enquiry on car dealership or manufacturer3</v>
      </c>
      <c r="F660" s="86" t="s">
        <v>1050</v>
      </c>
      <c r="G660" s="242">
        <v>0.33414467005076154</v>
      </c>
      <c r="H660" s="245">
        <v>102.36368708417005</v>
      </c>
    </row>
    <row r="661" spans="1:8">
      <c r="A661" s="86" t="str">
        <v>car_enqc_f2f</v>
      </c>
      <c r="B661" s="239">
        <v>660</v>
      </c>
      <c r="C661" s="86" t="s">
        <v>1492</v>
      </c>
      <c r="D661" s="241">
        <f>COUNTIF($C$1:$C661,C661)</f>
        <v>4</v>
      </c>
      <c r="E661" s="241" t="str">
        <f t="shared" si="30"/>
        <v>Make enquiry on car dealership or manufacturer4</v>
      </c>
      <c r="F661" s="86" t="s">
        <v>1498</v>
      </c>
      <c r="G661" s="242">
        <v>0.51815228426395943</v>
      </c>
      <c r="H661" s="245">
        <v>99.48333587397741</v>
      </c>
    </row>
    <row r="662" spans="1:8">
      <c r="A662" s="86" t="str">
        <v>car_enqc_mail</v>
      </c>
      <c r="B662" s="239">
        <v>661</v>
      </c>
      <c r="C662" s="86" t="s">
        <v>1492</v>
      </c>
      <c r="D662" s="241">
        <f>COUNTIF($C$1:$C662,C662)</f>
        <v>5</v>
      </c>
      <c r="E662" s="241" t="str">
        <f t="shared" si="30"/>
        <v>Make enquiry on car dealership or manufacturer5</v>
      </c>
      <c r="F662" s="86" t="s">
        <v>1500</v>
      </c>
      <c r="G662" s="242">
        <v>0.1257233502538071</v>
      </c>
      <c r="H662" s="245">
        <v>104.45227020345887</v>
      </c>
    </row>
    <row r="663" spans="1:8">
      <c r="A663" s="86" t="str">
        <v>car_enqc_txt</v>
      </c>
      <c r="B663" s="239">
        <v>662</v>
      </c>
      <c r="C663" s="86" t="s">
        <v>1492</v>
      </c>
      <c r="D663" s="241">
        <f>COUNTIF($C$1:$C663,C663)</f>
        <v>6</v>
      </c>
      <c r="E663" s="241" t="str">
        <f t="shared" si="30"/>
        <v>Make enquiry on car dealership or manufacturer6</v>
      </c>
      <c r="F663" s="86" t="s">
        <v>1502</v>
      </c>
      <c r="G663" s="242">
        <v>0.10426649746192893</v>
      </c>
      <c r="H663" s="245">
        <v>115.09342633170003</v>
      </c>
    </row>
    <row r="664" spans="1:8">
      <c r="A664" s="86" t="str">
        <v>car_enqc_web</v>
      </c>
      <c r="B664" s="239">
        <v>663</v>
      </c>
      <c r="C664" s="86" t="s">
        <v>1492</v>
      </c>
      <c r="D664" s="241">
        <f>COUNTIF($C$1:$C664,C664)</f>
        <v>7</v>
      </c>
      <c r="E664" s="241" t="str">
        <f t="shared" si="30"/>
        <v>Make enquiry on car dealership or manufacturer7</v>
      </c>
      <c r="F664" s="86" t="s">
        <v>1504</v>
      </c>
      <c r="G664" s="242">
        <v>0.23952791878172588</v>
      </c>
      <c r="H664" s="245">
        <v>100.74460174439399</v>
      </c>
    </row>
    <row r="665" spans="1:8">
      <c r="A665" s="86" t="str">
        <v>car_sub_app</v>
      </c>
      <c r="B665" s="239">
        <v>664</v>
      </c>
      <c r="C665" s="86" t="s">
        <v>1506</v>
      </c>
      <c r="D665" s="241">
        <f>COUNTIF($C$1:$C665,C665)</f>
        <v>1</v>
      </c>
      <c r="E665" s="241" t="str">
        <f t="shared" si="30"/>
        <v>Submit info to cars dealership or manufacturer1</v>
      </c>
      <c r="F665" s="86" t="s">
        <v>1493</v>
      </c>
      <c r="G665" s="242">
        <v>0.18773350253807111</v>
      </c>
      <c r="H665" s="245">
        <v>112.64553077883355</v>
      </c>
    </row>
    <row r="666" spans="1:8">
      <c r="A666" s="86" t="str">
        <v>car_sub_call</v>
      </c>
      <c r="B666" s="239">
        <v>665</v>
      </c>
      <c r="C666" s="86" t="s">
        <v>1506</v>
      </c>
      <c r="D666" s="241">
        <f>COUNTIF($C$1:$C666,C666)</f>
        <v>2</v>
      </c>
      <c r="E666" s="241" t="str">
        <f t="shared" si="30"/>
        <v>Submit info to cars dealership or manufacturer2</v>
      </c>
      <c r="F666" s="86" t="s">
        <v>1495</v>
      </c>
      <c r="G666" s="242">
        <v>0.42137309644670057</v>
      </c>
      <c r="H666" s="245">
        <v>99.295464670824131</v>
      </c>
    </row>
    <row r="667" spans="1:8">
      <c r="A667" s="86" t="str">
        <v>car_sub_email</v>
      </c>
      <c r="B667" s="239">
        <v>666</v>
      </c>
      <c r="C667" s="86" t="s">
        <v>1506</v>
      </c>
      <c r="D667" s="241">
        <f>COUNTIF($C$1:$C667,C667)</f>
        <v>3</v>
      </c>
      <c r="E667" s="241" t="str">
        <f t="shared" si="30"/>
        <v>Submit info to cars dealership or manufacturer3</v>
      </c>
      <c r="F667" s="86" t="s">
        <v>1050</v>
      </c>
      <c r="G667" s="242">
        <v>0.29688578680203043</v>
      </c>
      <c r="H667" s="245">
        <v>99.220509393048189</v>
      </c>
    </row>
    <row r="668" spans="1:8">
      <c r="A668" s="86" t="str">
        <v>car_sub_f2f</v>
      </c>
      <c r="B668" s="239">
        <v>667</v>
      </c>
      <c r="C668" s="86" t="s">
        <v>1506</v>
      </c>
      <c r="D668" s="241">
        <f>COUNTIF($C$1:$C668,C668)</f>
        <v>4</v>
      </c>
      <c r="E668" s="241" t="str">
        <f t="shared" si="30"/>
        <v>Submit info to cars dealership or manufacturer4</v>
      </c>
      <c r="F668" s="86" t="s">
        <v>1498</v>
      </c>
      <c r="G668" s="242">
        <v>0.49865989847715747</v>
      </c>
      <c r="H668" s="245">
        <v>100.37426148125772</v>
      </c>
    </row>
    <row r="669" spans="1:8">
      <c r="A669" s="86" t="str">
        <v>car_sub_mail</v>
      </c>
      <c r="B669" s="239">
        <v>668</v>
      </c>
      <c r="C669" s="86" t="s">
        <v>1506</v>
      </c>
      <c r="D669" s="241">
        <f>COUNTIF($C$1:$C669,C669)</f>
        <v>5</v>
      </c>
      <c r="E669" s="241" t="str">
        <f t="shared" si="30"/>
        <v>Submit info to cars dealership or manufacturer5</v>
      </c>
      <c r="F669" s="86" t="s">
        <v>1500</v>
      </c>
      <c r="G669" s="242">
        <v>8.997208121827413E-2</v>
      </c>
      <c r="H669" s="245">
        <v>101.07571040242327</v>
      </c>
    </row>
    <row r="670" spans="1:8">
      <c r="A670" s="86" t="str">
        <v>car_sub_txt</v>
      </c>
      <c r="B670" s="239">
        <v>669</v>
      </c>
      <c r="C670" s="86" t="s">
        <v>1506</v>
      </c>
      <c r="D670" s="241">
        <f>COUNTIF($C$1:$C670,C670)</f>
        <v>6</v>
      </c>
      <c r="E670" s="241" t="str">
        <f t="shared" si="30"/>
        <v>Submit info to cars dealership or manufacturer6</v>
      </c>
      <c r="F670" s="86" t="s">
        <v>1502</v>
      </c>
      <c r="G670" s="242">
        <v>0.11980456852791881</v>
      </c>
      <c r="H670" s="245">
        <v>114.81103390212006</v>
      </c>
    </row>
    <row r="671" spans="1:8">
      <c r="A671" s="86" t="str">
        <v>car_sub_web</v>
      </c>
      <c r="B671" s="239">
        <v>670</v>
      </c>
      <c r="C671" s="86" t="s">
        <v>1506</v>
      </c>
      <c r="D671" s="241">
        <f>COUNTIF($C$1:$C671,C671)</f>
        <v>7</v>
      </c>
      <c r="E671" s="241" t="str">
        <f t="shared" si="30"/>
        <v>Submit info to cars dealership or manufacturer7</v>
      </c>
      <c r="F671" s="86" t="s">
        <v>1504</v>
      </c>
      <c r="G671" s="242">
        <v>0.3108248730964468</v>
      </c>
      <c r="H671" s="245">
        <v>100.96154384489309</v>
      </c>
    </row>
    <row r="672" spans="1:8">
      <c r="A672" s="86" t="str">
        <v>car_mark_app</v>
      </c>
      <c r="B672" s="239">
        <v>671</v>
      </c>
      <c r="C672" s="86" t="s">
        <v>1514</v>
      </c>
      <c r="D672" s="241">
        <f>COUNTIF($C$1:$C672,C672)</f>
        <v>1</v>
      </c>
      <c r="E672" s="241" t="str">
        <f t="shared" si="30"/>
        <v>Get info/marketing from car dealership or manufacturer1</v>
      </c>
      <c r="F672" s="86" t="s">
        <v>1493</v>
      </c>
      <c r="G672" s="242">
        <v>0.14640609137055838</v>
      </c>
      <c r="H672" s="245">
        <v>105.34825983948078</v>
      </c>
    </row>
    <row r="673" spans="1:8">
      <c r="A673" s="86" t="str">
        <v>car_mark_call</v>
      </c>
      <c r="B673" s="239">
        <v>672</v>
      </c>
      <c r="C673" s="86" t="s">
        <v>1514</v>
      </c>
      <c r="D673" s="241">
        <f>COUNTIF($C$1:$C673,C673)</f>
        <v>2</v>
      </c>
      <c r="E673" s="241" t="str">
        <f t="shared" si="30"/>
        <v>Get info/marketing from car dealership or manufacturer2</v>
      </c>
      <c r="F673" s="86" t="s">
        <v>1495</v>
      </c>
      <c r="G673" s="242">
        <v>0.22938324873096452</v>
      </c>
      <c r="H673" s="245">
        <v>99.279969294951073</v>
      </c>
    </row>
    <row r="674" spans="1:8">
      <c r="A674" s="86" t="str">
        <v>car_mark_email</v>
      </c>
      <c r="B674" s="239">
        <v>673</v>
      </c>
      <c r="C674" s="86" t="s">
        <v>1514</v>
      </c>
      <c r="D674" s="241">
        <f>COUNTIF($C$1:$C674,C674)</f>
        <v>3</v>
      </c>
      <c r="E674" s="241" t="str">
        <f t="shared" si="30"/>
        <v>Get info/marketing from car dealership or manufacturer3</v>
      </c>
      <c r="F674" s="86" t="s">
        <v>1050</v>
      </c>
      <c r="G674" s="242">
        <v>0.24586548223350257</v>
      </c>
      <c r="H674" s="245">
        <v>100.84277381065338</v>
      </c>
    </row>
    <row r="675" spans="1:8">
      <c r="A675" s="86" t="str">
        <v>car_mark_f2f</v>
      </c>
      <c r="B675" s="239">
        <v>674</v>
      </c>
      <c r="C675" s="86" t="s">
        <v>1514</v>
      </c>
      <c r="D675" s="241">
        <f>COUNTIF($C$1:$C675,C675)</f>
        <v>4</v>
      </c>
      <c r="E675" s="241" t="str">
        <f t="shared" si="30"/>
        <v>Get info/marketing from car dealership or manufacturer4</v>
      </c>
      <c r="F675" s="86" t="s">
        <v>1498</v>
      </c>
      <c r="G675" s="242">
        <v>0.49090862944162439</v>
      </c>
      <c r="H675" s="245">
        <v>100.01341028810178</v>
      </c>
    </row>
    <row r="676" spans="1:8">
      <c r="A676" s="86" t="str">
        <v>car_mark_mail</v>
      </c>
      <c r="B676" s="239">
        <v>675</v>
      </c>
      <c r="C676" s="86" t="s">
        <v>1514</v>
      </c>
      <c r="D676" s="241">
        <f>COUNTIF($C$1:$C676,C676)</f>
        <v>5</v>
      </c>
      <c r="E676" s="241" t="str">
        <f t="shared" si="30"/>
        <v>Get info/marketing from car dealership or manufacturer5</v>
      </c>
      <c r="F676" s="86" t="s">
        <v>1500</v>
      </c>
      <c r="G676" s="242">
        <v>0.15081218274111677</v>
      </c>
      <c r="H676" s="245">
        <v>98.605066246705846</v>
      </c>
    </row>
    <row r="677" spans="1:8">
      <c r="A677" s="86" t="str">
        <v>car_mark_txt</v>
      </c>
      <c r="B677" s="239">
        <v>676</v>
      </c>
      <c r="C677" s="86" t="s">
        <v>1514</v>
      </c>
      <c r="D677" s="241">
        <f>COUNTIF($C$1:$C677,C677)</f>
        <v>6</v>
      </c>
      <c r="E677" s="241" t="str">
        <f t="shared" si="30"/>
        <v>Get info/marketing from car dealership or manufacturer6</v>
      </c>
      <c r="F677" s="86" t="s">
        <v>1502</v>
      </c>
      <c r="G677" s="242">
        <v>0.10559644670050761</v>
      </c>
      <c r="H677" s="245">
        <v>105.50450703875167</v>
      </c>
    </row>
    <row r="678" spans="1:8">
      <c r="A678" s="86" t="str">
        <v>car_mark_web</v>
      </c>
      <c r="B678" s="239">
        <v>677</v>
      </c>
      <c r="C678" s="86" t="s">
        <v>1514</v>
      </c>
      <c r="D678" s="241">
        <f>COUNTIF($C$1:$C678,C678)</f>
        <v>7</v>
      </c>
      <c r="E678" s="241" t="str">
        <f t="shared" si="30"/>
        <v>Get info/marketing from car dealership or manufacturer7</v>
      </c>
      <c r="F678" s="86" t="s">
        <v>1504</v>
      </c>
      <c r="G678" s="242">
        <v>0.30443908629441629</v>
      </c>
      <c r="H678" s="245">
        <v>98.554257653053639</v>
      </c>
    </row>
    <row r="679" spans="1:8">
      <c r="A679" s="86" t="str">
        <v>car_res_app</v>
      </c>
      <c r="B679" s="239">
        <v>678</v>
      </c>
      <c r="C679" s="86" t="s">
        <v>1522</v>
      </c>
      <c r="D679" s="241">
        <f>COUNTIF($C$1:$C679,C679)</f>
        <v>1</v>
      </c>
      <c r="E679" s="241" t="str">
        <f t="shared" si="30"/>
        <v>Research car dealership or manufacturer1</v>
      </c>
      <c r="F679" s="86" t="s">
        <v>1493</v>
      </c>
      <c r="G679" s="242">
        <v>0.14270812182741119</v>
      </c>
      <c r="H679" s="245">
        <v>109.9665141938041</v>
      </c>
    </row>
    <row r="680" spans="1:8">
      <c r="A680" s="86" t="str">
        <v>car_res_call</v>
      </c>
      <c r="B680" s="239">
        <v>679</v>
      </c>
      <c r="C680" s="86" t="s">
        <v>1522</v>
      </c>
      <c r="D680" s="241">
        <f>COUNTIF($C$1:$C680,C680)</f>
        <v>2</v>
      </c>
      <c r="E680" s="241" t="str">
        <f t="shared" si="30"/>
        <v>Research car dealership or manufacturer2</v>
      </c>
      <c r="F680" s="86" t="s">
        <v>1495</v>
      </c>
      <c r="G680" s="242">
        <v>0.2212842639593908</v>
      </c>
      <c r="H680" s="245">
        <v>101.78005844337406</v>
      </c>
    </row>
    <row r="681" spans="1:8">
      <c r="A681" s="86" t="str">
        <v>car_res_email</v>
      </c>
      <c r="B681" s="239">
        <v>680</v>
      </c>
      <c r="C681" s="86" t="s">
        <v>1522</v>
      </c>
      <c r="D681" s="241">
        <f>COUNTIF($C$1:$C681,C681)</f>
        <v>3</v>
      </c>
      <c r="E681" s="241" t="str">
        <f t="shared" si="30"/>
        <v>Research car dealership or manufacturer3</v>
      </c>
      <c r="F681" s="86" t="s">
        <v>1050</v>
      </c>
      <c r="G681" s="242">
        <v>0.17859390862944158</v>
      </c>
      <c r="H681" s="245">
        <v>100.95136007663872</v>
      </c>
    </row>
    <row r="682" spans="1:8">
      <c r="A682" s="86" t="str">
        <v>car_res_f2f</v>
      </c>
      <c r="B682" s="239">
        <v>681</v>
      </c>
      <c r="C682" s="86" t="s">
        <v>1522</v>
      </c>
      <c r="D682" s="241">
        <f>COUNTIF($C$1:$C682,C682)</f>
        <v>4</v>
      </c>
      <c r="E682" s="241" t="str">
        <f t="shared" si="30"/>
        <v>Research car dealership or manufacturer4</v>
      </c>
      <c r="F682" s="86" t="s">
        <v>1498</v>
      </c>
      <c r="G682" s="242">
        <v>0.64025888324873093</v>
      </c>
      <c r="H682" s="245">
        <v>94.892435939694082</v>
      </c>
    </row>
    <row r="683" spans="1:8">
      <c r="A683" s="86" t="str">
        <v>car_res_mail</v>
      </c>
      <c r="B683" s="239">
        <v>682</v>
      </c>
      <c r="C683" s="86" t="s">
        <v>1522</v>
      </c>
      <c r="D683" s="241">
        <f>COUNTIF($C$1:$C683,C683)</f>
        <v>5</v>
      </c>
      <c r="E683" s="241" t="str">
        <f t="shared" si="30"/>
        <v>Research car dealership or manufacturer5</v>
      </c>
      <c r="F683" s="86" t="s">
        <v>1500</v>
      </c>
      <c r="G683" s="242">
        <v>9.2657360406091377E-2</v>
      </c>
      <c r="H683" s="245">
        <v>109.71209199156449</v>
      </c>
    </row>
    <row r="684" spans="1:8">
      <c r="A684" s="86" t="str">
        <v>car_res_txt</v>
      </c>
      <c r="B684" s="239">
        <v>683</v>
      </c>
      <c r="C684" s="86" t="s">
        <v>1522</v>
      </c>
      <c r="D684" s="241">
        <f>COUNTIF($C$1:$C684,C684)</f>
        <v>6</v>
      </c>
      <c r="E684" s="241" t="str">
        <f t="shared" si="30"/>
        <v>Research car dealership or manufacturer6</v>
      </c>
      <c r="F684" s="86" t="s">
        <v>1502</v>
      </c>
      <c r="G684" s="242">
        <v>7.3829949238578677E-2</v>
      </c>
      <c r="H684" s="245">
        <v>115.45979390890741</v>
      </c>
    </row>
    <row r="685" spans="1:8">
      <c r="A685" s="86" t="str">
        <v>car_res_web</v>
      </c>
      <c r="B685" s="239">
        <v>684</v>
      </c>
      <c r="C685" s="86" t="s">
        <v>1522</v>
      </c>
      <c r="D685" s="241">
        <f>COUNTIF($C$1:$C685,C685)</f>
        <v>7</v>
      </c>
      <c r="E685" s="241" t="str">
        <f t="shared" si="30"/>
        <v>Research car dealership or manufacturer7</v>
      </c>
      <c r="F685" s="86" t="s">
        <v>1504</v>
      </c>
      <c r="G685" s="242">
        <v>0.37671065989847718</v>
      </c>
      <c r="H685" s="245">
        <v>98.274822533152161</v>
      </c>
    </row>
    <row r="686" spans="1:8">
      <c r="A686" s="86" t="str">
        <v>hlh_enqc_app</v>
      </c>
      <c r="B686" s="239">
        <v>685</v>
      </c>
      <c r="C686" s="86" t="s">
        <v>1530</v>
      </c>
      <c r="D686" s="241">
        <f>COUNTIF($C$1:$C686,C686)</f>
        <v>1</v>
      </c>
      <c r="E686" s="241" t="str">
        <f t="shared" si="30"/>
        <v>Make enquiry on local health services1</v>
      </c>
      <c r="F686" s="86" t="s">
        <v>1493</v>
      </c>
      <c r="G686" s="242">
        <v>0.12726903553299496</v>
      </c>
      <c r="H686" s="245">
        <v>103.82175327000331</v>
      </c>
    </row>
    <row r="687" spans="1:8">
      <c r="A687" s="86" t="str">
        <v>hlh_enqc_call</v>
      </c>
      <c r="B687" s="239">
        <v>686</v>
      </c>
      <c r="C687" s="86" t="s">
        <v>1530</v>
      </c>
      <c r="D687" s="241">
        <f>COUNTIF($C$1:$C687,C687)</f>
        <v>2</v>
      </c>
      <c r="E687" s="241" t="str">
        <f t="shared" si="30"/>
        <v>Make enquiry on local health services2</v>
      </c>
      <c r="F687" s="86" t="s">
        <v>1495</v>
      </c>
      <c r="G687" s="242">
        <v>0.3608832487309645</v>
      </c>
      <c r="H687" s="245">
        <v>90.538379354193069</v>
      </c>
    </row>
    <row r="688" spans="1:8">
      <c r="A688" s="86" t="str">
        <v>hlh_enqc_email</v>
      </c>
      <c r="B688" s="239">
        <v>687</v>
      </c>
      <c r="C688" s="86" t="s">
        <v>1530</v>
      </c>
      <c r="D688" s="241">
        <f>COUNTIF($C$1:$C688,C688)</f>
        <v>3</v>
      </c>
      <c r="E688" s="241" t="str">
        <f t="shared" si="30"/>
        <v>Make enquiry on local health services3</v>
      </c>
      <c r="F688" s="86" t="s">
        <v>1050</v>
      </c>
      <c r="G688" s="242">
        <v>0.3140609137055837</v>
      </c>
      <c r="H688" s="245">
        <v>100.3044188459055</v>
      </c>
    </row>
    <row r="689" spans="1:8">
      <c r="A689" s="86" t="str">
        <v>hlh_enqc_f2f</v>
      </c>
      <c r="B689" s="239">
        <v>688</v>
      </c>
      <c r="C689" s="86" t="s">
        <v>1530</v>
      </c>
      <c r="D689" s="241">
        <f>COUNTIF($C$1:$C689,C689)</f>
        <v>4</v>
      </c>
      <c r="E689" s="241" t="str">
        <f t="shared" si="30"/>
        <v>Make enquiry on local health services4</v>
      </c>
      <c r="F689" s="86" t="s">
        <v>1498</v>
      </c>
      <c r="G689" s="242">
        <v>0.31697208121827419</v>
      </c>
      <c r="H689" s="245">
        <v>95.410391404388946</v>
      </c>
    </row>
    <row r="690" spans="1:8">
      <c r="A690" s="86" t="str">
        <v>hlh_enqc_mail</v>
      </c>
      <c r="B690" s="239">
        <v>689</v>
      </c>
      <c r="C690" s="86" t="s">
        <v>1530</v>
      </c>
      <c r="D690" s="241">
        <f>COUNTIF($C$1:$C690,C690)</f>
        <v>5</v>
      </c>
      <c r="E690" s="241" t="str">
        <f t="shared" si="30"/>
        <v>Make enquiry on local health services5</v>
      </c>
      <c r="F690" s="86" t="s">
        <v>1500</v>
      </c>
      <c r="G690" s="242">
        <v>0.12692639593908633</v>
      </c>
      <c r="H690" s="245">
        <v>101.37979607878358</v>
      </c>
    </row>
    <row r="691" spans="1:8">
      <c r="A691" s="86" t="str">
        <v>hlh_enqc_txt</v>
      </c>
      <c r="B691" s="239">
        <v>690</v>
      </c>
      <c r="C691" s="86" t="s">
        <v>1530</v>
      </c>
      <c r="D691" s="241">
        <f>COUNTIF($C$1:$C691,C691)</f>
        <v>6</v>
      </c>
      <c r="E691" s="241" t="str">
        <f t="shared" si="30"/>
        <v>Make enquiry on local health services6</v>
      </c>
      <c r="F691" s="86" t="s">
        <v>1502</v>
      </c>
      <c r="G691" s="242">
        <v>8.5827411167512718E-2</v>
      </c>
      <c r="H691" s="245">
        <v>96.475290431524044</v>
      </c>
    </row>
    <row r="692" spans="1:8">
      <c r="A692" s="86" t="str">
        <v>hlh_enqc_web</v>
      </c>
      <c r="B692" s="239">
        <v>691</v>
      </c>
      <c r="C692" s="86" t="s">
        <v>1530</v>
      </c>
      <c r="D692" s="241">
        <f>COUNTIF($C$1:$C692,C692)</f>
        <v>7</v>
      </c>
      <c r="E692" s="241" t="str">
        <f t="shared" si="30"/>
        <v>Make enquiry on local health services7</v>
      </c>
      <c r="F692" s="86" t="s">
        <v>1504</v>
      </c>
      <c r="G692" s="242">
        <v>0.22179695431472074</v>
      </c>
      <c r="H692" s="245">
        <v>100.25377512598612</v>
      </c>
    </row>
    <row r="693" spans="1:8">
      <c r="A693" s="86" t="str">
        <v>hlh_sub_app</v>
      </c>
      <c r="B693" s="239">
        <v>692</v>
      </c>
      <c r="C693" s="86" t="s">
        <v>1538</v>
      </c>
      <c r="D693" s="241">
        <f>COUNTIF($C$1:$C693,C693)</f>
        <v>1</v>
      </c>
      <c r="E693" s="241" t="str">
        <f t="shared" si="30"/>
        <v>Submit info to local health services1</v>
      </c>
      <c r="F693" s="86" t="s">
        <v>1493</v>
      </c>
      <c r="G693" s="242">
        <v>0.17050000000000001</v>
      </c>
      <c r="H693" s="245">
        <v>103.7635096841115</v>
      </c>
    </row>
    <row r="694" spans="1:8">
      <c r="A694" s="86" t="str">
        <v>hlh_sub_call</v>
      </c>
      <c r="B694" s="239">
        <v>693</v>
      </c>
      <c r="C694" s="86" t="s">
        <v>1538</v>
      </c>
      <c r="D694" s="241">
        <f>COUNTIF($C$1:$C694,C694)</f>
        <v>2</v>
      </c>
      <c r="E694" s="241" t="str">
        <f t="shared" si="30"/>
        <v>Submit info to local health services2</v>
      </c>
      <c r="F694" s="86" t="s">
        <v>1495</v>
      </c>
      <c r="G694" s="242">
        <v>0.35046700507614209</v>
      </c>
      <c r="H694" s="245">
        <v>91.5988161919079</v>
      </c>
    </row>
    <row r="695" spans="1:8">
      <c r="A695" s="86" t="str">
        <v>hlh_sub_email</v>
      </c>
      <c r="B695" s="239">
        <v>694</v>
      </c>
      <c r="C695" s="86" t="s">
        <v>1538</v>
      </c>
      <c r="D695" s="241">
        <f>COUNTIF($C$1:$C695,C695)</f>
        <v>3</v>
      </c>
      <c r="E695" s="241" t="str">
        <f t="shared" si="30"/>
        <v>Submit info to local health services3</v>
      </c>
      <c r="F695" s="86" t="s">
        <v>1050</v>
      </c>
      <c r="G695" s="242">
        <v>0.27431218274111679</v>
      </c>
      <c r="H695" s="245">
        <v>99.32947285010826</v>
      </c>
    </row>
    <row r="696" spans="1:8">
      <c r="A696" s="86" t="str">
        <v>hlh_sub_f2f</v>
      </c>
      <c r="B696" s="239">
        <v>695</v>
      </c>
      <c r="C696" s="86" t="s">
        <v>1538</v>
      </c>
      <c r="D696" s="241">
        <f>COUNTIF($C$1:$C696,C696)</f>
        <v>4</v>
      </c>
      <c r="E696" s="241" t="str">
        <f t="shared" si="30"/>
        <v>Submit info to local health services4</v>
      </c>
      <c r="F696" s="86" t="s">
        <v>1498</v>
      </c>
      <c r="G696" s="242">
        <v>0.39649238578680207</v>
      </c>
      <c r="H696" s="245">
        <v>98.03626156145404</v>
      </c>
    </row>
    <row r="697" spans="1:8">
      <c r="A697" s="86" t="str">
        <v>hlh_sub_mail</v>
      </c>
      <c r="B697" s="239">
        <v>696</v>
      </c>
      <c r="C697" s="86" t="s">
        <v>1538</v>
      </c>
      <c r="D697" s="241">
        <f>COUNTIF($C$1:$C697,C697)</f>
        <v>5</v>
      </c>
      <c r="E697" s="241" t="str">
        <f t="shared" si="30"/>
        <v>Submit info to local health services5</v>
      </c>
      <c r="F697" s="86" t="s">
        <v>1500</v>
      </c>
      <c r="G697" s="242">
        <v>0.12111167512690356</v>
      </c>
      <c r="H697" s="245">
        <v>101.23781788544723</v>
      </c>
    </row>
    <row r="698" spans="1:8">
      <c r="A698" s="86" t="str">
        <v>hlh_sub_txt</v>
      </c>
      <c r="B698" s="239">
        <v>697</v>
      </c>
      <c r="C698" s="86" t="s">
        <v>1538</v>
      </c>
      <c r="D698" s="241">
        <f>COUNTIF($C$1:$C698,C698)</f>
        <v>6</v>
      </c>
      <c r="E698" s="241" t="str">
        <f t="shared" si="30"/>
        <v>Submit info to local health services6</v>
      </c>
      <c r="F698" s="86" t="s">
        <v>1502</v>
      </c>
      <c r="G698" s="242">
        <v>0.10905076142131978</v>
      </c>
      <c r="H698" s="245">
        <v>103.67010769545857</v>
      </c>
    </row>
    <row r="699" spans="1:8">
      <c r="A699" s="86" t="str">
        <v>hlh_sub_web</v>
      </c>
      <c r="B699" s="239">
        <v>698</v>
      </c>
      <c r="C699" s="86" t="s">
        <v>1538</v>
      </c>
      <c r="D699" s="241">
        <f>COUNTIF($C$1:$C699,C699)</f>
        <v>7</v>
      </c>
      <c r="E699" s="241" t="str">
        <f t="shared" si="30"/>
        <v>Submit info to local health services7</v>
      </c>
      <c r="F699" s="86" t="s">
        <v>1504</v>
      </c>
      <c r="G699" s="242">
        <v>0.25090101522842639</v>
      </c>
      <c r="H699" s="245">
        <v>93.915348828165534</v>
      </c>
    </row>
    <row r="700" spans="1:8">
      <c r="A700" s="86" t="str">
        <v>hlh_mark_app</v>
      </c>
      <c r="B700" s="239">
        <v>699</v>
      </c>
      <c r="C700" s="86" t="s">
        <v>1546</v>
      </c>
      <c r="D700" s="241">
        <f>COUNTIF($C$1:$C700,C700)</f>
        <v>1</v>
      </c>
      <c r="E700" s="241" t="str">
        <f t="shared" si="30"/>
        <v>Get info/marketing on local health services1</v>
      </c>
      <c r="F700" s="86" t="s">
        <v>1493</v>
      </c>
      <c r="G700" s="242">
        <v>0.15324111675126903</v>
      </c>
      <c r="H700" s="245">
        <v>113.27467109844775</v>
      </c>
    </row>
    <row r="701" spans="1:8">
      <c r="A701" s="86" t="str">
        <v>hlh_mark_call</v>
      </c>
      <c r="B701" s="239">
        <v>700</v>
      </c>
      <c r="C701" s="86" t="s">
        <v>1546</v>
      </c>
      <c r="D701" s="241">
        <f>COUNTIF($C$1:$C701,C701)</f>
        <v>2</v>
      </c>
      <c r="E701" s="241" t="str">
        <f t="shared" si="30"/>
        <v>Get info/marketing on local health services2</v>
      </c>
      <c r="F701" s="86" t="s">
        <v>1495</v>
      </c>
      <c r="G701" s="242">
        <v>0.24107360406091369</v>
      </c>
      <c r="H701" s="245">
        <v>92.802187547752311</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0.26821573604060911</v>
      </c>
      <c r="H703" s="245">
        <v>101.37783930831436</v>
      </c>
    </row>
    <row r="704" spans="1:8">
      <c r="A704" s="86" t="str">
        <v>hlh_mark_mail</v>
      </c>
      <c r="B704" s="239">
        <v>703</v>
      </c>
      <c r="C704" s="86" t="s">
        <v>1546</v>
      </c>
      <c r="D704" s="241">
        <f>COUNTIF($C$1:$C704,C704)</f>
        <v>5</v>
      </c>
      <c r="E704" s="241" t="str">
        <f t="shared" si="30"/>
        <v>Get info/marketing on local health services5</v>
      </c>
      <c r="F704" s="86" t="s">
        <v>1500</v>
      </c>
      <c r="G704" s="242">
        <v>0.18659137055837566</v>
      </c>
      <c r="H704" s="245">
        <v>103.41697888137584</v>
      </c>
    </row>
    <row r="705" spans="1:8">
      <c r="A705" s="86" t="str">
        <v>hlh_mark_txt</v>
      </c>
      <c r="B705" s="239">
        <v>704</v>
      </c>
      <c r="C705" s="86" t="s">
        <v>1546</v>
      </c>
      <c r="D705" s="241">
        <f>COUNTIF($C$1:$C705,C705)</f>
        <v>6</v>
      </c>
      <c r="E705" s="241" t="str">
        <f t="shared" si="30"/>
        <v>Get info/marketing on local health services6</v>
      </c>
      <c r="F705" s="86" t="s">
        <v>1502</v>
      </c>
      <c r="G705" s="242">
        <v>0.13348477157360411</v>
      </c>
      <c r="H705" s="245">
        <v>96.465990660723804</v>
      </c>
    </row>
    <row r="706" spans="1:8">
      <c r="A706" s="86" t="str">
        <v>hlh_mark_web</v>
      </c>
      <c r="B706" s="239">
        <v>705</v>
      </c>
      <c r="C706" s="86" t="s">
        <v>1546</v>
      </c>
      <c r="D706" s="241">
        <f>COUNTIF($C$1:$C706,C706)</f>
        <v>7</v>
      </c>
      <c r="E706" s="241" t="str">
        <f t="shared" si="30"/>
        <v>Get info/marketing on local health services7</v>
      </c>
      <c r="F706" s="86" t="s">
        <v>1504</v>
      </c>
      <c r="G706" s="242">
        <v>0.25850000000000006</v>
      </c>
      <c r="H706" s="245">
        <v>99.213504363801547</v>
      </c>
    </row>
    <row r="707" spans="1:8">
      <c r="A707" s="86" t="str">
        <v>hlh_res_app</v>
      </c>
      <c r="B707" s="239">
        <v>706</v>
      </c>
      <c r="C707" s="86" t="s">
        <v>1554</v>
      </c>
      <c r="D707" s="241">
        <f>COUNTIF($C$1:$C707,C707)</f>
        <v>1</v>
      </c>
      <c r="E707" s="241" t="str">
        <f t="shared" ref="E707:E770" si="31">C707&amp;D707</f>
        <v>Research local health services1</v>
      </c>
      <c r="F707" s="86" t="s">
        <v>1493</v>
      </c>
      <c r="G707" s="242">
        <v>0.15605076142131985</v>
      </c>
      <c r="H707" s="245">
        <v>119.42284474836029</v>
      </c>
    </row>
    <row r="708" spans="1:8">
      <c r="A708" s="86" t="str">
        <v>hlh_res_call</v>
      </c>
      <c r="B708" s="239">
        <v>707</v>
      </c>
      <c r="C708" s="86" t="s">
        <v>1554</v>
      </c>
      <c r="D708" s="241">
        <f>COUNTIF($C$1:$C708,C708)</f>
        <v>2</v>
      </c>
      <c r="E708" s="241" t="str">
        <f t="shared" si="31"/>
        <v>Research local health services2</v>
      </c>
      <c r="F708" s="86" t="s">
        <v>1495</v>
      </c>
      <c r="G708" s="242">
        <v>0.31191878172588827</v>
      </c>
      <c r="H708" s="245">
        <v>96.606140656656137</v>
      </c>
    </row>
    <row r="709" spans="1:8">
      <c r="A709" s="86" t="str">
        <v>hlh_res_email</v>
      </c>
      <c r="B709" s="239">
        <v>708</v>
      </c>
      <c r="C709" s="86" t="s">
        <v>1554</v>
      </c>
      <c r="D709" s="241">
        <f>COUNTIF($C$1:$C709,C709)</f>
        <v>3</v>
      </c>
      <c r="E709" s="241" t="str">
        <f t="shared" si="31"/>
        <v>Research local health services3</v>
      </c>
      <c r="F709" s="86" t="s">
        <v>1050</v>
      </c>
      <c r="G709" s="242">
        <v>0.20767512690355336</v>
      </c>
      <c r="H709" s="245">
        <v>101.39992513605223</v>
      </c>
    </row>
    <row r="710" spans="1:8">
      <c r="A710" s="86" t="str">
        <v>hlh_res_f2f</v>
      </c>
      <c r="B710" s="239">
        <v>709</v>
      </c>
      <c r="C710" s="86" t="s">
        <v>1554</v>
      </c>
      <c r="D710" s="241">
        <f>COUNTIF($C$1:$C710,C710)</f>
        <v>4</v>
      </c>
      <c r="E710" s="241" t="str">
        <f t="shared" si="31"/>
        <v>Research local health services4</v>
      </c>
      <c r="F710" s="86" t="s">
        <v>1498</v>
      </c>
      <c r="G710" s="242">
        <v>0.29404822335025377</v>
      </c>
      <c r="H710" s="245">
        <v>99.117789803233279</v>
      </c>
    </row>
    <row r="711" spans="1:8">
      <c r="A711" s="86" t="str">
        <v>hlh_res_mail</v>
      </c>
      <c r="B711" s="239">
        <v>710</v>
      </c>
      <c r="C711" s="86" t="s">
        <v>1554</v>
      </c>
      <c r="D711" s="241">
        <f>COUNTIF($C$1:$C711,C711)</f>
        <v>5</v>
      </c>
      <c r="E711" s="241" t="str">
        <f t="shared" si="31"/>
        <v>Research local health services5</v>
      </c>
      <c r="F711" s="86" t="s">
        <v>1500</v>
      </c>
      <c r="G711" s="242">
        <v>8.69720812182741E-2</v>
      </c>
      <c r="H711" s="245">
        <v>112.29028582781413</v>
      </c>
    </row>
    <row r="712" spans="1:8">
      <c r="A712" s="86" t="str">
        <v>hlh_res_txt</v>
      </c>
      <c r="B712" s="239">
        <v>711</v>
      </c>
      <c r="C712" s="86" t="s">
        <v>1554</v>
      </c>
      <c r="D712" s="241">
        <f>COUNTIF($C$1:$C712,C712)</f>
        <v>6</v>
      </c>
      <c r="E712" s="241" t="str">
        <f t="shared" si="31"/>
        <v>Research local health services6</v>
      </c>
      <c r="F712" s="86" t="s">
        <v>1502</v>
      </c>
      <c r="G712" s="242">
        <v>8.8236040609137034E-2</v>
      </c>
      <c r="H712" s="245">
        <v>102.67290884943702</v>
      </c>
    </row>
    <row r="713" spans="1:8">
      <c r="A713" s="86" t="str">
        <v>hlh_res_web</v>
      </c>
      <c r="B713" s="239">
        <v>712</v>
      </c>
      <c r="C713" s="86" t="s">
        <v>1554</v>
      </c>
      <c r="D713" s="241">
        <f>COUNTIF($C$1:$C713,C713)</f>
        <v>7</v>
      </c>
      <c r="E713" s="241" t="str">
        <f t="shared" si="31"/>
        <v>Research local health services7</v>
      </c>
      <c r="F713" s="86" t="s">
        <v>1504</v>
      </c>
      <c r="G713" s="242">
        <v>0.33301522842639592</v>
      </c>
      <c r="H713" s="245">
        <v>100.72716014282726</v>
      </c>
    </row>
    <row r="714" spans="1:8">
      <c r="A714" s="86" t="str">
        <v>loc_enqc_app</v>
      </c>
      <c r="B714" s="239">
        <v>713</v>
      </c>
      <c r="C714" s="86" t="s">
        <v>1562</v>
      </c>
      <c r="D714" s="241">
        <f>COUNTIF($C$1:$C714,C714)</f>
        <v>1</v>
      </c>
      <c r="E714" s="241" t="str">
        <f t="shared" si="31"/>
        <v>Make enquiry on local services, events, news1</v>
      </c>
      <c r="F714" s="86" t="s">
        <v>1493</v>
      </c>
      <c r="G714" s="242">
        <v>0.11502030456852794</v>
      </c>
      <c r="H714" s="245">
        <v>106.00221276661996</v>
      </c>
    </row>
    <row r="715" spans="1:8">
      <c r="A715" s="86" t="str">
        <v>loc_enqc_call</v>
      </c>
      <c r="B715" s="239">
        <v>714</v>
      </c>
      <c r="C715" s="86" t="s">
        <v>1562</v>
      </c>
      <c r="D715" s="241">
        <f>COUNTIF($C$1:$C715,C715)</f>
        <v>2</v>
      </c>
      <c r="E715" s="241" t="str">
        <f t="shared" si="31"/>
        <v>Make enquiry on local services, events, news2</v>
      </c>
      <c r="F715" s="86" t="s">
        <v>1495</v>
      </c>
      <c r="G715" s="242">
        <v>0.33876395939086285</v>
      </c>
      <c r="H715" s="245">
        <v>97.630094894060505</v>
      </c>
    </row>
    <row r="716" spans="1:8">
      <c r="A716" s="86" t="str">
        <v>loc_enqc_email</v>
      </c>
      <c r="B716" s="239">
        <v>715</v>
      </c>
      <c r="C716" s="86" t="s">
        <v>1562</v>
      </c>
      <c r="D716" s="241">
        <f>COUNTIF($C$1:$C716,C716)</f>
        <v>3</v>
      </c>
      <c r="E716" s="241" t="str">
        <f t="shared" si="31"/>
        <v>Make enquiry on local services, events, news3</v>
      </c>
      <c r="F716" s="86" t="s">
        <v>1050</v>
      </c>
      <c r="G716" s="242">
        <v>0.39900761421319797</v>
      </c>
      <c r="H716" s="245">
        <v>99.951155003839759</v>
      </c>
    </row>
    <row r="717" spans="1:8">
      <c r="A717" s="86" t="str">
        <v>loc_enqc_f2f</v>
      </c>
      <c r="B717" s="239">
        <v>716</v>
      </c>
      <c r="C717" s="86" t="s">
        <v>1562</v>
      </c>
      <c r="D717" s="241">
        <f>COUNTIF($C$1:$C717,C717)</f>
        <v>4</v>
      </c>
      <c r="E717" s="241" t="str">
        <f t="shared" si="31"/>
        <v>Make enquiry on local services, events, news4</v>
      </c>
      <c r="F717" s="86" t="s">
        <v>1498</v>
      </c>
      <c r="G717" s="242">
        <v>0.19940101522842635</v>
      </c>
      <c r="H717" s="245">
        <v>101.36645538047964</v>
      </c>
    </row>
    <row r="718" spans="1:8">
      <c r="A718" s="86" t="str">
        <v>loc_enqc_mail</v>
      </c>
      <c r="B718" s="239">
        <v>717</v>
      </c>
      <c r="C718" s="86" t="s">
        <v>1562</v>
      </c>
      <c r="D718" s="241">
        <f>COUNTIF($C$1:$C718,C718)</f>
        <v>5</v>
      </c>
      <c r="E718" s="241" t="str">
        <f t="shared" si="31"/>
        <v>Make enquiry on local services, events, news5</v>
      </c>
      <c r="F718" s="86" t="s">
        <v>1500</v>
      </c>
      <c r="G718" s="242">
        <v>0.11955837563451771</v>
      </c>
      <c r="H718" s="245">
        <v>101.06136526523231</v>
      </c>
    </row>
    <row r="719" spans="1:8">
      <c r="A719" s="86" t="str">
        <v>loc_enqc_txt</v>
      </c>
      <c r="B719" s="239">
        <v>718</v>
      </c>
      <c r="C719" s="86" t="s">
        <v>1562</v>
      </c>
      <c r="D719" s="241">
        <f>COUNTIF($C$1:$C719,C719)</f>
        <v>6</v>
      </c>
      <c r="E719" s="241" t="str">
        <f t="shared" si="31"/>
        <v>Make enquiry on local services, events, news6</v>
      </c>
      <c r="F719" s="86" t="s">
        <v>1502</v>
      </c>
      <c r="G719" s="242">
        <v>6.4263959390862949E-2</v>
      </c>
      <c r="H719" s="245">
        <v>99.329855885860582</v>
      </c>
    </row>
    <row r="720" spans="1:8">
      <c r="A720" s="86" t="str">
        <v>loc_enqc_web</v>
      </c>
      <c r="B720" s="239">
        <v>719</v>
      </c>
      <c r="C720" s="86" t="s">
        <v>1562</v>
      </c>
      <c r="D720" s="241">
        <f>COUNTIF($C$1:$C720,C720)</f>
        <v>7</v>
      </c>
      <c r="E720" s="241" t="str">
        <f t="shared" si="31"/>
        <v>Make enquiry on local services, events, news7</v>
      </c>
      <c r="F720" s="86" t="s">
        <v>1504</v>
      </c>
      <c r="G720" s="242">
        <v>0.25130710659898481</v>
      </c>
      <c r="H720" s="245">
        <v>100.95802802746998</v>
      </c>
    </row>
    <row r="721" spans="1:8">
      <c r="A721" s="86" t="str">
        <v>loc_sub_app</v>
      </c>
      <c r="B721" s="239">
        <v>720</v>
      </c>
      <c r="C721" s="86" t="s">
        <v>1570</v>
      </c>
      <c r="D721" s="241">
        <f>COUNTIF($C$1:$C721,C721)</f>
        <v>1</v>
      </c>
      <c r="E721" s="241" t="str">
        <f t="shared" si="31"/>
        <v>Submit info to local services, events, news1</v>
      </c>
      <c r="F721" s="86" t="s">
        <v>1493</v>
      </c>
      <c r="G721" s="242">
        <v>0.16963197969543148</v>
      </c>
      <c r="H721" s="245">
        <v>116.96750368429325</v>
      </c>
    </row>
    <row r="722" spans="1:8">
      <c r="A722" s="86" t="str">
        <v>loc_sub_call</v>
      </c>
      <c r="B722" s="239">
        <v>721</v>
      </c>
      <c r="C722" s="86" t="s">
        <v>1570</v>
      </c>
      <c r="D722" s="241">
        <f>COUNTIF($C$1:$C722,C722)</f>
        <v>2</v>
      </c>
      <c r="E722" s="241" t="str">
        <f t="shared" si="31"/>
        <v>Submit info to local services, events, news2</v>
      </c>
      <c r="F722" s="86" t="s">
        <v>1495</v>
      </c>
      <c r="G722" s="242">
        <v>0.19142131979695431</v>
      </c>
      <c r="H722" s="245">
        <v>102.81713795189158</v>
      </c>
    </row>
    <row r="723" spans="1:8">
      <c r="A723" s="86" t="str">
        <v>loc_sub_email</v>
      </c>
      <c r="B723" s="239">
        <v>722</v>
      </c>
      <c r="C723" s="86" t="s">
        <v>1570</v>
      </c>
      <c r="D723" s="241">
        <f>COUNTIF($C$1:$C723,C723)</f>
        <v>3</v>
      </c>
      <c r="E723" s="241" t="str">
        <f t="shared" si="31"/>
        <v>Submit info to local services, events, news3</v>
      </c>
      <c r="F723" s="86" t="s">
        <v>1050</v>
      </c>
      <c r="G723" s="242">
        <v>0.32889847715736037</v>
      </c>
      <c r="H723" s="245">
        <v>99.697071264370322</v>
      </c>
    </row>
    <row r="724" spans="1:8">
      <c r="A724" s="86" t="str">
        <v>loc_sub_f2f</v>
      </c>
      <c r="B724" s="239">
        <v>723</v>
      </c>
      <c r="C724" s="86" t="s">
        <v>1570</v>
      </c>
      <c r="D724" s="241">
        <f>COUNTIF($C$1:$C724,C724)</f>
        <v>4</v>
      </c>
      <c r="E724" s="241" t="str">
        <f t="shared" si="31"/>
        <v>Submit info to local services, events, news4</v>
      </c>
      <c r="F724" s="86" t="s">
        <v>1498</v>
      </c>
      <c r="G724" s="242">
        <v>0.16492639593908626</v>
      </c>
      <c r="H724" s="245">
        <v>103.16317378258326</v>
      </c>
    </row>
    <row r="725" spans="1:8">
      <c r="A725" s="86" t="str">
        <v>loc_sub_mail</v>
      </c>
      <c r="B725" s="239">
        <v>724</v>
      </c>
      <c r="C725" s="86" t="s">
        <v>1570</v>
      </c>
      <c r="D725" s="241">
        <f>COUNTIF($C$1:$C725,C725)</f>
        <v>5</v>
      </c>
      <c r="E725" s="241" t="str">
        <f t="shared" si="31"/>
        <v>Submit info to local services, events, news5</v>
      </c>
      <c r="F725" s="86" t="s">
        <v>1500</v>
      </c>
      <c r="G725" s="242">
        <v>0.13026142131979698</v>
      </c>
      <c r="H725" s="245">
        <v>103.82028374987333</v>
      </c>
    </row>
    <row r="726" spans="1:8">
      <c r="A726" s="86" t="str">
        <v>loc_sub_txt</v>
      </c>
      <c r="B726" s="239">
        <v>725</v>
      </c>
      <c r="C726" s="86" t="s">
        <v>1570</v>
      </c>
      <c r="D726" s="241">
        <f>COUNTIF($C$1:$C726,C726)</f>
        <v>6</v>
      </c>
      <c r="E726" s="241" t="str">
        <f t="shared" si="31"/>
        <v>Submit info to local services, events, news6</v>
      </c>
      <c r="F726" s="86" t="s">
        <v>1502</v>
      </c>
      <c r="G726" s="242">
        <v>9.5380710659898491E-2</v>
      </c>
      <c r="H726" s="245">
        <v>113.28349500293054</v>
      </c>
    </row>
    <row r="727" spans="1:8">
      <c r="A727" s="86" t="str">
        <v>loc_sub_web</v>
      </c>
      <c r="B727" s="239">
        <v>726</v>
      </c>
      <c r="C727" s="86" t="s">
        <v>1570</v>
      </c>
      <c r="D727" s="241">
        <f>COUNTIF($C$1:$C727,C727)</f>
        <v>7</v>
      </c>
      <c r="E727" s="241" t="str">
        <f t="shared" si="31"/>
        <v>Submit info to local services, events, news7</v>
      </c>
      <c r="F727" s="86" t="s">
        <v>1504</v>
      </c>
      <c r="G727" s="242">
        <v>0.28114467005076144</v>
      </c>
      <c r="H727" s="245">
        <v>99.490445118707186</v>
      </c>
    </row>
    <row r="728" spans="1:8">
      <c r="A728" s="86" t="str">
        <v>loc_mark_app</v>
      </c>
      <c r="B728" s="239">
        <v>727</v>
      </c>
      <c r="C728" s="86" t="s">
        <v>1578</v>
      </c>
      <c r="D728" s="241">
        <f>COUNTIF($C$1:$C728,C728)</f>
        <v>1</v>
      </c>
      <c r="E728" s="241" t="str">
        <f t="shared" si="31"/>
        <v>Get info/marketing on local services, events, news1</v>
      </c>
      <c r="F728" s="86" t="s">
        <v>1493</v>
      </c>
      <c r="G728" s="242">
        <v>0.14125888324873095</v>
      </c>
      <c r="H728" s="245">
        <v>107.05984047368678</v>
      </c>
    </row>
    <row r="729" spans="1:8">
      <c r="A729" s="86" t="str">
        <v>loc_mark_call</v>
      </c>
      <c r="B729" s="239">
        <v>728</v>
      </c>
      <c r="C729" s="86" t="s">
        <v>1578</v>
      </c>
      <c r="D729" s="241">
        <f>COUNTIF($C$1:$C729,C729)</f>
        <v>2</v>
      </c>
      <c r="E729" s="241" t="str">
        <f t="shared" si="31"/>
        <v>Get info/marketing on local services, events, news2</v>
      </c>
      <c r="F729" s="86" t="s">
        <v>1495</v>
      </c>
      <c r="G729" s="242">
        <v>0.15439847715736041</v>
      </c>
      <c r="H729" s="245">
        <v>97.511316251142645</v>
      </c>
    </row>
    <row r="730" spans="1:8">
      <c r="A730" s="86" t="str">
        <v>loc_mark_email</v>
      </c>
      <c r="B730" s="239">
        <v>729</v>
      </c>
      <c r="C730" s="86" t="s">
        <v>1578</v>
      </c>
      <c r="D730" s="241">
        <f>COUNTIF($C$1:$C730,C730)</f>
        <v>3</v>
      </c>
      <c r="E730" s="241" t="str">
        <f t="shared" si="31"/>
        <v>Get info/marketing on local services, events, news3</v>
      </c>
      <c r="F730" s="86" t="s">
        <v>1050</v>
      </c>
      <c r="G730" s="242">
        <v>0.34399492385786795</v>
      </c>
      <c r="H730" s="245">
        <v>100.93169479292065</v>
      </c>
    </row>
    <row r="731" spans="1:8">
      <c r="A731" s="86" t="str">
        <v>loc_mark_f2f</v>
      </c>
      <c r="B731" s="239">
        <v>730</v>
      </c>
      <c r="C731" s="86" t="s">
        <v>1578</v>
      </c>
      <c r="D731" s="241">
        <f>COUNTIF($C$1:$C731,C731)</f>
        <v>4</v>
      </c>
      <c r="E731" s="241" t="str">
        <f t="shared" si="31"/>
        <v>Get info/marketing on local services, events, news4</v>
      </c>
      <c r="F731" s="86" t="s">
        <v>1498</v>
      </c>
      <c r="G731" s="242">
        <v>0.13665228426395937</v>
      </c>
      <c r="H731" s="245">
        <v>100.21657769856969</v>
      </c>
    </row>
    <row r="732" spans="1:8">
      <c r="A732" s="86" t="str">
        <v>loc_mark_mail</v>
      </c>
      <c r="B732" s="239">
        <v>731</v>
      </c>
      <c r="C732" s="86" t="s">
        <v>1578</v>
      </c>
      <c r="D732" s="241">
        <f>COUNTIF($C$1:$C732,C732)</f>
        <v>5</v>
      </c>
      <c r="E732" s="241" t="str">
        <f t="shared" si="31"/>
        <v>Get info/marketing on local services, events, news5</v>
      </c>
      <c r="F732" s="86" t="s">
        <v>1500</v>
      </c>
      <c r="G732" s="242">
        <v>0.14836040609137052</v>
      </c>
      <c r="H732" s="245">
        <v>94.556474465377974</v>
      </c>
    </row>
    <row r="733" spans="1:8">
      <c r="A733" s="86" t="str">
        <v>loc_mark_txt</v>
      </c>
      <c r="B733" s="239">
        <v>732</v>
      </c>
      <c r="C733" s="86" t="s">
        <v>1578</v>
      </c>
      <c r="D733" s="241">
        <f>COUNTIF($C$1:$C733,C733)</f>
        <v>6</v>
      </c>
      <c r="E733" s="241" t="str">
        <f t="shared" si="31"/>
        <v>Get info/marketing on local services, events, news6</v>
      </c>
      <c r="F733" s="86" t="s">
        <v>1502</v>
      </c>
      <c r="G733" s="242">
        <v>0.10625380710659897</v>
      </c>
      <c r="H733" s="245">
        <v>100.63042468471409</v>
      </c>
    </row>
    <row r="734" spans="1:8">
      <c r="A734" s="86" t="str">
        <v>loc_mark_web</v>
      </c>
      <c r="B734" s="239">
        <v>733</v>
      </c>
      <c r="C734" s="86" t="s">
        <v>1578</v>
      </c>
      <c r="D734" s="241">
        <f>COUNTIF($C$1:$C734,C734)</f>
        <v>7</v>
      </c>
      <c r="E734" s="241" t="str">
        <f t="shared" si="31"/>
        <v>Get info/marketing on local services, events, news7</v>
      </c>
      <c r="F734" s="86" t="s">
        <v>1504</v>
      </c>
      <c r="G734" s="242">
        <v>0.24611421319796956</v>
      </c>
      <c r="H734" s="245">
        <v>100.4476109821989</v>
      </c>
    </row>
    <row r="735" spans="1:8">
      <c r="A735" s="86" t="str">
        <v>loc_res_app</v>
      </c>
      <c r="B735" s="239">
        <v>734</v>
      </c>
      <c r="C735" s="86" t="s">
        <v>1586</v>
      </c>
      <c r="D735" s="241">
        <f>COUNTIF($C$1:$C735,C735)</f>
        <v>1</v>
      </c>
      <c r="E735" s="241" t="str">
        <f t="shared" si="31"/>
        <v>Research local services, events, news1</v>
      </c>
      <c r="F735" s="86" t="s">
        <v>1493</v>
      </c>
      <c r="G735" s="242">
        <v>0.13802538071065998</v>
      </c>
      <c r="H735" s="245">
        <v>112.35494847627766</v>
      </c>
    </row>
    <row r="736" spans="1:8">
      <c r="A736" s="86" t="str">
        <v>loc_res_call</v>
      </c>
      <c r="B736" s="239">
        <v>735</v>
      </c>
      <c r="C736" s="86" t="s">
        <v>1586</v>
      </c>
      <c r="D736" s="241">
        <f>COUNTIF($C$1:$C736,C736)</f>
        <v>2</v>
      </c>
      <c r="E736" s="241" t="str">
        <f t="shared" si="31"/>
        <v>Research local services, events, news2</v>
      </c>
      <c r="F736" s="86" t="s">
        <v>1495</v>
      </c>
      <c r="G736" s="242">
        <v>0.16594923857868016</v>
      </c>
      <c r="H736" s="245">
        <v>101.1905323676892</v>
      </c>
    </row>
    <row r="737" spans="1:8">
      <c r="A737" s="86" t="str">
        <v>loc_res_email</v>
      </c>
      <c r="B737" s="239">
        <v>736</v>
      </c>
      <c r="C737" s="86" t="s">
        <v>1586</v>
      </c>
      <c r="D737" s="241">
        <f>COUNTIF($C$1:$C737,C737)</f>
        <v>3</v>
      </c>
      <c r="E737" s="241" t="str">
        <f t="shared" si="31"/>
        <v>Research local services, events, news3</v>
      </c>
      <c r="F737" s="86" t="s">
        <v>1050</v>
      </c>
      <c r="G737" s="242">
        <v>0.26243654822335022</v>
      </c>
      <c r="H737" s="245">
        <v>102.79720692213652</v>
      </c>
    </row>
    <row r="738" spans="1:8">
      <c r="A738" s="86" t="str">
        <v>loc_res_f2f</v>
      </c>
      <c r="B738" s="239">
        <v>737</v>
      </c>
      <c r="C738" s="86" t="s">
        <v>1586</v>
      </c>
      <c r="D738" s="241">
        <f>COUNTIF($C$1:$C738,C738)</f>
        <v>4</v>
      </c>
      <c r="E738" s="241" t="str">
        <f t="shared" si="31"/>
        <v>Research local services, events, news4</v>
      </c>
      <c r="F738" s="86" t="s">
        <v>1498</v>
      </c>
      <c r="G738" s="242">
        <v>0.11267766497461928</v>
      </c>
      <c r="H738" s="245">
        <v>98.864381261996826</v>
      </c>
    </row>
    <row r="739" spans="1:8">
      <c r="A739" s="86" t="str">
        <v>loc_res_mail</v>
      </c>
      <c r="B739" s="239">
        <v>738</v>
      </c>
      <c r="C739" s="86" t="s">
        <v>1586</v>
      </c>
      <c r="D739" s="241">
        <f>COUNTIF($C$1:$C739,C739)</f>
        <v>5</v>
      </c>
      <c r="E739" s="241" t="str">
        <f t="shared" si="31"/>
        <v>Research local services, events, news5</v>
      </c>
      <c r="F739" s="86" t="s">
        <v>1500</v>
      </c>
      <c r="G739" s="242">
        <v>7.9076142131979707E-2</v>
      </c>
      <c r="H739" s="245">
        <v>104.08893677903257</v>
      </c>
    </row>
    <row r="740" spans="1:8">
      <c r="A740" s="86" t="str">
        <v>loc_res_txt</v>
      </c>
      <c r="B740" s="239">
        <v>739</v>
      </c>
      <c r="C740" s="86" t="s">
        <v>1586</v>
      </c>
      <c r="D740" s="241">
        <f>COUNTIF($C$1:$C740,C740)</f>
        <v>6</v>
      </c>
      <c r="E740" s="241" t="str">
        <f t="shared" si="31"/>
        <v>Research local services, events, news6</v>
      </c>
      <c r="F740" s="86" t="s">
        <v>1502</v>
      </c>
      <c r="G740" s="242">
        <v>8.1446700507614225E-2</v>
      </c>
      <c r="H740" s="245">
        <v>121.43675698395151</v>
      </c>
    </row>
    <row r="741" spans="1:8">
      <c r="A741" s="86" t="str">
        <v>loc_res_web</v>
      </c>
      <c r="B741" s="239">
        <v>740</v>
      </c>
      <c r="C741" s="86" t="s">
        <v>1586</v>
      </c>
      <c r="D741" s="241">
        <f>COUNTIF($C$1:$C741,C741)</f>
        <v>7</v>
      </c>
      <c r="E741" s="241" t="str">
        <f t="shared" si="31"/>
        <v>Research local services, events, news7</v>
      </c>
      <c r="F741" s="86" t="s">
        <v>1504</v>
      </c>
      <c r="G741" s="242">
        <v>0.31132741116751267</v>
      </c>
      <c r="H741" s="245">
        <v>99.980996512420333</v>
      </c>
    </row>
    <row r="742" spans="1:8">
      <c r="A742" s="86" t="str">
        <v>utl_enqc_app</v>
      </c>
      <c r="B742" s="239">
        <v>741</v>
      </c>
      <c r="C742" s="86" t="s">
        <v>1594</v>
      </c>
      <c r="D742" s="241">
        <f>COUNTIF($C$1:$C742,C742)</f>
        <v>1</v>
      </c>
      <c r="E742" s="241" t="str">
        <f t="shared" si="31"/>
        <v>Make enquiry on utilities1</v>
      </c>
      <c r="F742" s="86" t="s">
        <v>1493</v>
      </c>
      <c r="G742" s="242">
        <v>0.14844670050761419</v>
      </c>
      <c r="H742" s="245">
        <v>105.49743294283959</v>
      </c>
    </row>
    <row r="743" spans="1:8">
      <c r="A743" s="86" t="str">
        <v>utl_enqc_call</v>
      </c>
      <c r="B743" s="239">
        <v>742</v>
      </c>
      <c r="C743" s="86" t="s">
        <v>1594</v>
      </c>
      <c r="D743" s="241">
        <f>COUNTIF($C$1:$C743,C743)</f>
        <v>2</v>
      </c>
      <c r="E743" s="241" t="str">
        <f t="shared" si="31"/>
        <v>Make enquiry on utilities2</v>
      </c>
      <c r="F743" s="86" t="s">
        <v>1495</v>
      </c>
      <c r="G743" s="242">
        <v>0.34240355329949235</v>
      </c>
      <c r="H743" s="245">
        <v>95.494092166043004</v>
      </c>
    </row>
    <row r="744" spans="1:8">
      <c r="A744" s="86" t="str">
        <v>utl_enqc_email</v>
      </c>
      <c r="B744" s="239">
        <v>743</v>
      </c>
      <c r="C744" s="86" t="s">
        <v>1594</v>
      </c>
      <c r="D744" s="241">
        <f>COUNTIF($C$1:$C744,C744)</f>
        <v>3</v>
      </c>
      <c r="E744" s="241" t="str">
        <f t="shared" si="31"/>
        <v>Make enquiry on utilities3</v>
      </c>
      <c r="F744" s="86" t="s">
        <v>1050</v>
      </c>
      <c r="G744" s="242">
        <v>0.36966243654822334</v>
      </c>
      <c r="H744" s="245">
        <v>99.917093555511073</v>
      </c>
    </row>
    <row r="745" spans="1:8">
      <c r="A745" s="86" t="str">
        <v>utl_enqc_f2f</v>
      </c>
      <c r="B745" s="239">
        <v>744</v>
      </c>
      <c r="C745" s="86" t="s">
        <v>1594</v>
      </c>
      <c r="D745" s="241">
        <f>COUNTIF($C$1:$C745,C745)</f>
        <v>4</v>
      </c>
      <c r="E745" s="241" t="str">
        <f t="shared" si="31"/>
        <v>Make enquiry on utilities4</v>
      </c>
      <c r="F745" s="86" t="s">
        <v>1498</v>
      </c>
      <c r="G745" s="242">
        <v>0.19100507614213197</v>
      </c>
      <c r="H745" s="245">
        <v>94.212346347985175</v>
      </c>
    </row>
    <row r="746" spans="1:8">
      <c r="A746" s="86" t="str">
        <v>utl_enqc_mail</v>
      </c>
      <c r="B746" s="239">
        <v>745</v>
      </c>
      <c r="C746" s="86" t="s">
        <v>1594</v>
      </c>
      <c r="D746" s="241">
        <f>COUNTIF($C$1:$C746,C746)</f>
        <v>5</v>
      </c>
      <c r="E746" s="241" t="str">
        <f t="shared" si="31"/>
        <v>Make enquiry on utilities5</v>
      </c>
      <c r="F746" s="86" t="s">
        <v>1500</v>
      </c>
      <c r="G746" s="242">
        <v>0.12805583756345179</v>
      </c>
      <c r="H746" s="245">
        <v>93.527356844633729</v>
      </c>
    </row>
    <row r="747" spans="1:8">
      <c r="A747" s="86" t="str">
        <v>utl_enqc_txt</v>
      </c>
      <c r="B747" s="239">
        <v>746</v>
      </c>
      <c r="C747" s="86" t="s">
        <v>1594</v>
      </c>
      <c r="D747" s="241">
        <f>COUNTIF($C$1:$C747,C747)</f>
        <v>6</v>
      </c>
      <c r="E747" s="241" t="str">
        <f t="shared" si="31"/>
        <v>Make enquiry on utilities6</v>
      </c>
      <c r="F747" s="86" t="s">
        <v>1502</v>
      </c>
      <c r="G747" s="242">
        <v>7.6756345177664984E-2</v>
      </c>
      <c r="H747" s="245">
        <v>102.34483966828914</v>
      </c>
    </row>
    <row r="748" spans="1:8">
      <c r="A748" s="86" t="str">
        <v>utl_enqc_web</v>
      </c>
      <c r="B748" s="239">
        <v>747</v>
      </c>
      <c r="C748" s="86" t="s">
        <v>1594</v>
      </c>
      <c r="D748" s="241">
        <f>COUNTIF($C$1:$C748,C748)</f>
        <v>7</v>
      </c>
      <c r="E748" s="241" t="str">
        <f t="shared" si="31"/>
        <v>Make enquiry on utilities7</v>
      </c>
      <c r="F748" s="86" t="s">
        <v>1504</v>
      </c>
      <c r="G748" s="242">
        <v>0.2911598984771574</v>
      </c>
      <c r="H748" s="245">
        <v>99.690968717714796</v>
      </c>
    </row>
    <row r="749" spans="1:8">
      <c r="A749" s="86" t="str">
        <v>utl_sub_app</v>
      </c>
      <c r="B749" s="239">
        <v>748</v>
      </c>
      <c r="C749" s="86" t="s">
        <v>1602</v>
      </c>
      <c r="D749" s="241">
        <f>COUNTIF($C$1:$C749,C749)</f>
        <v>1</v>
      </c>
      <c r="E749" s="241" t="str">
        <f t="shared" si="31"/>
        <v>Submit info to on utilities1</v>
      </c>
      <c r="F749" s="86" t="s">
        <v>1493</v>
      </c>
      <c r="G749" s="242">
        <v>0.20162182741116749</v>
      </c>
      <c r="H749" s="245">
        <v>104.12253826221145</v>
      </c>
    </row>
    <row r="750" spans="1:8">
      <c r="A750" s="86" t="str">
        <v>utl_sub_call</v>
      </c>
      <c r="B750" s="239">
        <v>749</v>
      </c>
      <c r="C750" s="86" t="s">
        <v>1602</v>
      </c>
      <c r="D750" s="241">
        <f>COUNTIF($C$1:$C750,C750)</f>
        <v>2</v>
      </c>
      <c r="E750" s="241" t="str">
        <f t="shared" si="31"/>
        <v>Submit info to on utilities2</v>
      </c>
      <c r="F750" s="86" t="s">
        <v>1495</v>
      </c>
      <c r="G750" s="242">
        <v>0.26449238578680206</v>
      </c>
      <c r="H750" s="245">
        <v>99.979389631941999</v>
      </c>
    </row>
    <row r="751" spans="1:8">
      <c r="A751" s="86" t="str">
        <v>utl_sub_email</v>
      </c>
      <c r="B751" s="239">
        <v>750</v>
      </c>
      <c r="C751" s="86" t="s">
        <v>1602</v>
      </c>
      <c r="D751" s="241">
        <f>COUNTIF($C$1:$C751,C751)</f>
        <v>3</v>
      </c>
      <c r="E751" s="241" t="str">
        <f t="shared" si="31"/>
        <v>Submit info to on utilities3</v>
      </c>
      <c r="F751" s="86" t="s">
        <v>1050</v>
      </c>
      <c r="G751" s="242">
        <v>0.29060406091370561</v>
      </c>
      <c r="H751" s="245">
        <v>101.18897072453248</v>
      </c>
    </row>
    <row r="752" spans="1:8">
      <c r="A752" s="86" t="str">
        <v>utl_sub_f2f</v>
      </c>
      <c r="B752" s="239">
        <v>751</v>
      </c>
      <c r="C752" s="86" t="s">
        <v>1602</v>
      </c>
      <c r="D752" s="241">
        <f>COUNTIF($C$1:$C752,C752)</f>
        <v>4</v>
      </c>
      <c r="E752" s="241" t="str">
        <f t="shared" si="31"/>
        <v>Submit info to on utilities4</v>
      </c>
      <c r="F752" s="86" t="s">
        <v>1498</v>
      </c>
      <c r="G752" s="242">
        <v>0.17477664974619289</v>
      </c>
      <c r="H752" s="245">
        <v>91.331522869812304</v>
      </c>
    </row>
    <row r="753" spans="1:8">
      <c r="A753" s="86" t="str">
        <v>utl_sub_mail</v>
      </c>
      <c r="B753" s="239">
        <v>752</v>
      </c>
      <c r="C753" s="86" t="s">
        <v>1602</v>
      </c>
      <c r="D753" s="241">
        <f>COUNTIF($C$1:$C753,C753)</f>
        <v>5</v>
      </c>
      <c r="E753" s="241" t="str">
        <f t="shared" si="31"/>
        <v>Submit info to on utilities5</v>
      </c>
      <c r="F753" s="86" t="s">
        <v>1500</v>
      </c>
      <c r="G753" s="242">
        <v>0.12275380710659903</v>
      </c>
      <c r="H753" s="245">
        <v>98.970326182057718</v>
      </c>
    </row>
    <row r="754" spans="1:8">
      <c r="A754" s="86" t="str">
        <v>utl_sub_txt</v>
      </c>
      <c r="B754" s="239">
        <v>753</v>
      </c>
      <c r="C754" s="86" t="s">
        <v>1602</v>
      </c>
      <c r="D754" s="241">
        <f>COUNTIF($C$1:$C754,C754)</f>
        <v>6</v>
      </c>
      <c r="E754" s="241" t="str">
        <f t="shared" si="31"/>
        <v>Submit info to on utilities6</v>
      </c>
      <c r="F754" s="86" t="s">
        <v>1502</v>
      </c>
      <c r="G754" s="242">
        <v>8.9388324873096447E-2</v>
      </c>
      <c r="H754" s="245">
        <v>106.86524342048106</v>
      </c>
    </row>
    <row r="755" spans="1:8">
      <c r="A755" s="86" t="str">
        <v>utl_sub_web</v>
      </c>
      <c r="B755" s="239">
        <v>754</v>
      </c>
      <c r="C755" s="86" t="s">
        <v>1602</v>
      </c>
      <c r="D755" s="241">
        <f>COUNTIF($C$1:$C755,C755)</f>
        <v>7</v>
      </c>
      <c r="E755" s="241" t="str">
        <f t="shared" si="31"/>
        <v>Submit info to on utilities7</v>
      </c>
      <c r="F755" s="86" t="s">
        <v>1504</v>
      </c>
      <c r="G755" s="242">
        <v>0.32796192893401011</v>
      </c>
      <c r="H755" s="245">
        <v>99.400867323797897</v>
      </c>
    </row>
    <row r="756" spans="1:8">
      <c r="A756" s="86" t="str">
        <v>utl_mark_app</v>
      </c>
      <c r="B756" s="239">
        <v>755</v>
      </c>
      <c r="C756" s="86" t="s">
        <v>1610</v>
      </c>
      <c r="D756" s="241">
        <f>COUNTIF($C$1:$C756,C756)</f>
        <v>1</v>
      </c>
      <c r="E756" s="241" t="str">
        <f t="shared" si="31"/>
        <v>Get info/marketing on utilities1</v>
      </c>
      <c r="F756" s="86" t="s">
        <v>1493</v>
      </c>
      <c r="G756" s="242">
        <v>0.16308629441624364</v>
      </c>
      <c r="H756" s="245">
        <v>106.71681025862338</v>
      </c>
    </row>
    <row r="757" spans="1:8">
      <c r="A757" s="86" t="str">
        <v>utl_mark_call</v>
      </c>
      <c r="B757" s="239">
        <v>756</v>
      </c>
      <c r="C757" s="86" t="s">
        <v>1610</v>
      </c>
      <c r="D757" s="241">
        <f>COUNTIF($C$1:$C757,C757)</f>
        <v>2</v>
      </c>
      <c r="E757" s="241" t="str">
        <f t="shared" si="31"/>
        <v>Get info/marketing on utilities2</v>
      </c>
      <c r="F757" s="86" t="s">
        <v>1495</v>
      </c>
      <c r="G757" s="242">
        <v>0.22005076142131985</v>
      </c>
      <c r="H757" s="245">
        <v>100.965684583832</v>
      </c>
    </row>
    <row r="758" spans="1:8">
      <c r="A758" s="86" t="str">
        <v>utl_mark_email</v>
      </c>
      <c r="B758" s="239">
        <v>757</v>
      </c>
      <c r="C758" s="86" t="s">
        <v>1610</v>
      </c>
      <c r="D758" s="241">
        <f>COUNTIF($C$1:$C758,C758)</f>
        <v>3</v>
      </c>
      <c r="E758" s="241" t="str">
        <f t="shared" si="31"/>
        <v>Get info/marketing on utilities3</v>
      </c>
      <c r="F758" s="86" t="s">
        <v>1050</v>
      </c>
      <c r="G758" s="242">
        <v>0.33519035532994917</v>
      </c>
      <c r="H758" s="245">
        <v>102.28607483610229</v>
      </c>
    </row>
    <row r="759" spans="1:8">
      <c r="A759" s="86" t="str">
        <v>utl_mark_f2f</v>
      </c>
      <c r="B759" s="239">
        <v>758</v>
      </c>
      <c r="C759" s="86" t="s">
        <v>1610</v>
      </c>
      <c r="D759" s="241">
        <f>COUNTIF($C$1:$C759,C759)</f>
        <v>4</v>
      </c>
      <c r="E759" s="241" t="str">
        <f t="shared" si="31"/>
        <v>Get info/marketing on utilities4</v>
      </c>
      <c r="F759" s="86" t="s">
        <v>1498</v>
      </c>
      <c r="G759" s="242">
        <v>0.16475380710659898</v>
      </c>
      <c r="H759" s="245">
        <v>98.165242961748106</v>
      </c>
    </row>
    <row r="760" spans="1:8">
      <c r="A760" s="86" t="str">
        <v>utl_mark_mail</v>
      </c>
      <c r="B760" s="239">
        <v>759</v>
      </c>
      <c r="C760" s="86" t="s">
        <v>1610</v>
      </c>
      <c r="D760" s="241">
        <f>COUNTIF($C$1:$C760,C760)</f>
        <v>5</v>
      </c>
      <c r="E760" s="241" t="str">
        <f t="shared" si="31"/>
        <v>Get info/marketing on utilities5</v>
      </c>
      <c r="F760" s="86" t="s">
        <v>1500</v>
      </c>
      <c r="G760" s="242">
        <v>0.17169543147208124</v>
      </c>
      <c r="H760" s="245">
        <v>88.946836082805206</v>
      </c>
    </row>
    <row r="761" spans="1:8">
      <c r="A761" s="86" t="str">
        <v>utl_mark_txt</v>
      </c>
      <c r="B761" s="239">
        <v>760</v>
      </c>
      <c r="C761" s="86" t="s">
        <v>1610</v>
      </c>
      <c r="D761" s="241">
        <f>COUNTIF($C$1:$C761,C761)</f>
        <v>6</v>
      </c>
      <c r="E761" s="241" t="str">
        <f t="shared" si="31"/>
        <v>Get info/marketing on utilities6</v>
      </c>
      <c r="F761" s="86" t="s">
        <v>1502</v>
      </c>
      <c r="G761" s="242">
        <v>8.6591370558375624E-2</v>
      </c>
      <c r="H761" s="245">
        <v>97.023753219849795</v>
      </c>
    </row>
    <row r="762" spans="1:8">
      <c r="A762" s="86" t="str">
        <v>utl_mark_web</v>
      </c>
      <c r="B762" s="239">
        <v>761</v>
      </c>
      <c r="C762" s="86" t="s">
        <v>1610</v>
      </c>
      <c r="D762" s="241">
        <f>COUNTIF($C$1:$C762,C762)</f>
        <v>7</v>
      </c>
      <c r="E762" s="241" t="str">
        <f t="shared" si="31"/>
        <v>Get info/marketing on utilities7</v>
      </c>
      <c r="F762" s="86" t="s">
        <v>1504</v>
      </c>
      <c r="G762" s="242">
        <v>0.31154060913705589</v>
      </c>
      <c r="H762" s="245">
        <v>100.39546427753139</v>
      </c>
    </row>
    <row r="763" spans="1:8">
      <c r="A763" s="86" t="str">
        <v>utl_res_app</v>
      </c>
      <c r="B763" s="239">
        <v>762</v>
      </c>
      <c r="C763" s="86" t="s">
        <v>1618</v>
      </c>
      <c r="D763" s="241">
        <f>COUNTIF($C$1:$C763,C763)</f>
        <v>1</v>
      </c>
      <c r="E763" s="241" t="str">
        <f t="shared" si="31"/>
        <v>Research utilities1</v>
      </c>
      <c r="F763" s="86" t="s">
        <v>1493</v>
      </c>
      <c r="G763" s="242">
        <v>0.15819289340101525</v>
      </c>
      <c r="H763" s="245">
        <v>110.78573346061675</v>
      </c>
    </row>
    <row r="764" spans="1:8">
      <c r="A764" s="86" t="str">
        <v>utl_res_call</v>
      </c>
      <c r="B764" s="239">
        <v>763</v>
      </c>
      <c r="C764" s="86" t="s">
        <v>1618</v>
      </c>
      <c r="D764" s="241">
        <f>COUNTIF($C$1:$C764,C764)</f>
        <v>2</v>
      </c>
      <c r="E764" s="241" t="str">
        <f t="shared" si="31"/>
        <v>Research utilities2</v>
      </c>
      <c r="F764" s="86" t="s">
        <v>1495</v>
      </c>
      <c r="G764" s="242">
        <v>0.21550507614213196</v>
      </c>
      <c r="H764" s="245">
        <v>95.505367657912728</v>
      </c>
    </row>
    <row r="765" spans="1:8">
      <c r="A765" s="86" t="str">
        <v>utl_res_email</v>
      </c>
      <c r="B765" s="239">
        <v>764</v>
      </c>
      <c r="C765" s="86" t="s">
        <v>1618</v>
      </c>
      <c r="D765" s="241">
        <f>COUNTIF($C$1:$C765,C765)</f>
        <v>3</v>
      </c>
      <c r="E765" s="241" t="str">
        <f t="shared" si="31"/>
        <v>Research utilities3</v>
      </c>
      <c r="F765" s="86" t="s">
        <v>1050</v>
      </c>
      <c r="G765" s="242">
        <v>0.23040609137055834</v>
      </c>
      <c r="H765" s="245">
        <v>99.746218951586002</v>
      </c>
    </row>
    <row r="766" spans="1:8">
      <c r="A766" s="86" t="str">
        <v>utl_res_f2f</v>
      </c>
      <c r="B766" s="239">
        <v>765</v>
      </c>
      <c r="C766" s="86" t="s">
        <v>1618</v>
      </c>
      <c r="D766" s="241">
        <f>COUNTIF($C$1:$C766,C766)</f>
        <v>4</v>
      </c>
      <c r="E766" s="241" t="str">
        <f t="shared" si="31"/>
        <v>Research utilities4</v>
      </c>
      <c r="F766" s="86" t="s">
        <v>1498</v>
      </c>
      <c r="G766" s="242">
        <v>0.14147208121827412</v>
      </c>
      <c r="H766" s="245">
        <v>106.72468208868295</v>
      </c>
    </row>
    <row r="767" spans="1:8">
      <c r="A767" s="86" t="str">
        <v>utl_res_mail</v>
      </c>
      <c r="B767" s="239">
        <v>766</v>
      </c>
      <c r="C767" s="86" t="s">
        <v>1618</v>
      </c>
      <c r="D767" s="241">
        <f>COUNTIF($C$1:$C767,C767)</f>
        <v>5</v>
      </c>
      <c r="E767" s="241" t="str">
        <f t="shared" si="31"/>
        <v>Research utilities5</v>
      </c>
      <c r="F767" s="86" t="s">
        <v>1500</v>
      </c>
      <c r="G767" s="242">
        <v>8.4898477157360389E-2</v>
      </c>
      <c r="H767" s="245">
        <v>102.96454654315448</v>
      </c>
    </row>
    <row r="768" spans="1:8">
      <c r="A768" s="86" t="str">
        <v>utl_res_txt</v>
      </c>
      <c r="B768" s="239">
        <v>767</v>
      </c>
      <c r="C768" s="86" t="s">
        <v>1618</v>
      </c>
      <c r="D768" s="241">
        <f>COUNTIF($C$1:$C768,C768)</f>
        <v>6</v>
      </c>
      <c r="E768" s="241" t="str">
        <f t="shared" si="31"/>
        <v>Research utilities6</v>
      </c>
      <c r="F768" s="86" t="s">
        <v>1502</v>
      </c>
      <c r="G768" s="242">
        <v>7.0621827411167529E-2</v>
      </c>
      <c r="H768" s="245">
        <v>103.00497216328969</v>
      </c>
    </row>
    <row r="769" spans="1:8">
      <c r="A769" s="86" t="str">
        <v>utl_res_web</v>
      </c>
      <c r="B769" s="239">
        <v>768</v>
      </c>
      <c r="C769" s="86" t="s">
        <v>1618</v>
      </c>
      <c r="D769" s="241">
        <f>COUNTIF($C$1:$C769,C769)</f>
        <v>7</v>
      </c>
      <c r="E769" s="241" t="str">
        <f t="shared" si="31"/>
        <v>Research utilities7</v>
      </c>
      <c r="F769" s="86" t="s">
        <v>1504</v>
      </c>
      <c r="G769" s="242">
        <v>0.41525634517766485</v>
      </c>
      <c r="H769" s="245">
        <v>99.184294274637026</v>
      </c>
    </row>
    <row r="770" spans="1:8">
      <c r="A770" s="86" t="str">
        <v>retles_enqc_app</v>
      </c>
      <c r="B770" s="239">
        <v>769</v>
      </c>
      <c r="C770" s="86" t="s">
        <v>1626</v>
      </c>
      <c r="D770" s="241">
        <f>COUNTIF($C$1:$C770,C770)</f>
        <v>1</v>
      </c>
      <c r="E770" s="241" t="str">
        <f t="shared" si="31"/>
        <v>Make enquiry on retail and leisure1</v>
      </c>
      <c r="F770" s="86" t="s">
        <v>1493</v>
      </c>
      <c r="G770" s="242">
        <v>0.21876649746192894</v>
      </c>
      <c r="H770" s="245">
        <v>112.40849283126397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0.38048730964467015</v>
      </c>
      <c r="H771" s="245">
        <v>95.281067573897559</v>
      </c>
    </row>
    <row r="772" spans="1:8">
      <c r="A772" s="86" t="str">
        <v>retles_enqc_eml</v>
      </c>
      <c r="B772" s="239">
        <v>771</v>
      </c>
      <c r="C772" s="86" t="s">
        <v>1626</v>
      </c>
      <c r="D772" s="241">
        <f>COUNTIF($C$1:$C772,C772)</f>
        <v>3</v>
      </c>
      <c r="E772" s="241" t="str">
        <f t="shared" si="32"/>
        <v>Make enquiry on retail and leisure3</v>
      </c>
      <c r="F772" s="86" t="s">
        <v>1050</v>
      </c>
      <c r="G772" s="242">
        <v>0.4633121827411168</v>
      </c>
      <c r="H772" s="245">
        <v>100.24301230320791</v>
      </c>
    </row>
    <row r="773" spans="1:8">
      <c r="A773" s="86" t="str">
        <v>retles_enqc_f2f</v>
      </c>
      <c r="B773" s="239">
        <v>772</v>
      </c>
      <c r="C773" s="86" t="s">
        <v>1626</v>
      </c>
      <c r="D773" s="241">
        <f>COUNTIF($C$1:$C773,C773)</f>
        <v>4</v>
      </c>
      <c r="E773" s="241" t="str">
        <f t="shared" si="32"/>
        <v>Make enquiry on retail and leisure4</v>
      </c>
      <c r="F773" s="86" t="s">
        <v>1498</v>
      </c>
      <c r="G773" s="242">
        <v>0.38662182741116741</v>
      </c>
      <c r="H773" s="245">
        <v>100.33438542267636</v>
      </c>
    </row>
    <row r="774" spans="1:8">
      <c r="A774" s="86" t="str">
        <v>retles_enqc_mail</v>
      </c>
      <c r="B774" s="239">
        <v>773</v>
      </c>
      <c r="C774" s="86" t="s">
        <v>1626</v>
      </c>
      <c r="D774" s="241">
        <f>COUNTIF($C$1:$C774,C774)</f>
        <v>5</v>
      </c>
      <c r="E774" s="241" t="str">
        <f t="shared" si="32"/>
        <v>Make enquiry on retail and leisure5</v>
      </c>
      <c r="F774" s="86" t="s">
        <v>1500</v>
      </c>
      <c r="G774" s="242">
        <v>0.1638934010152284</v>
      </c>
      <c r="H774" s="245">
        <v>99.604102704850618</v>
      </c>
    </row>
    <row r="775" spans="1:8">
      <c r="A775" s="86" t="str">
        <v>retles_enqc_txt</v>
      </c>
      <c r="B775" s="239">
        <v>774</v>
      </c>
      <c r="C775" s="86" t="s">
        <v>1626</v>
      </c>
      <c r="D775" s="241">
        <f>COUNTIF($C$1:$C775,C775)</f>
        <v>6</v>
      </c>
      <c r="E775" s="241" t="str">
        <f t="shared" si="32"/>
        <v>Make enquiry on retail and leisure6</v>
      </c>
      <c r="F775" s="86" t="s">
        <v>1502</v>
      </c>
      <c r="G775" s="242">
        <v>0.12464213197969544</v>
      </c>
      <c r="H775" s="245">
        <v>109.84934595882582</v>
      </c>
    </row>
    <row r="776" spans="1:8">
      <c r="A776" s="86" t="str">
        <v>retles_enqc_web</v>
      </c>
      <c r="B776" s="239">
        <v>775</v>
      </c>
      <c r="C776" s="86" t="s">
        <v>1626</v>
      </c>
      <c r="D776" s="241">
        <f>COUNTIF($C$1:$C776,C776)</f>
        <v>7</v>
      </c>
      <c r="E776" s="241" t="str">
        <f t="shared" si="32"/>
        <v>Make enquiry on retail and leisure7</v>
      </c>
      <c r="F776" s="86" t="s">
        <v>1504</v>
      </c>
      <c r="G776" s="242">
        <v>0.38692131979695432</v>
      </c>
      <c r="H776" s="245">
        <v>99.749562878010096</v>
      </c>
    </row>
    <row r="777" spans="1:8">
      <c r="A777" s="86" t="str">
        <v>retles_sub_app</v>
      </c>
      <c r="B777" s="239">
        <v>776</v>
      </c>
      <c r="C777" s="86" t="s">
        <v>1634</v>
      </c>
      <c r="D777" s="241">
        <f>COUNTIF($C$1:$C777,C777)</f>
        <v>1</v>
      </c>
      <c r="E777" s="241" t="str">
        <f t="shared" si="32"/>
        <v>Submit info to retail and leisure1</v>
      </c>
      <c r="F777" s="86" t="s">
        <v>1493</v>
      </c>
      <c r="G777" s="242">
        <v>0.2690482233502538</v>
      </c>
      <c r="H777" s="245">
        <v>104.10565839684847</v>
      </c>
    </row>
    <row r="778" spans="1:8">
      <c r="A778" s="86" t="str">
        <v>retles_sub_call</v>
      </c>
      <c r="B778" s="239">
        <v>777</v>
      </c>
      <c r="C778" s="86" t="s">
        <v>1634</v>
      </c>
      <c r="D778" s="241">
        <f>COUNTIF($C$1:$C778,C778)</f>
        <v>2</v>
      </c>
      <c r="E778" s="241" t="str">
        <f t="shared" si="32"/>
        <v>Submit info to retail and leisure2</v>
      </c>
      <c r="F778" s="86" t="s">
        <v>1495</v>
      </c>
      <c r="G778" s="242">
        <v>0.35658375634517764</v>
      </c>
      <c r="H778" s="245">
        <v>95.088814132713935</v>
      </c>
    </row>
    <row r="779" spans="1:8">
      <c r="A779" s="86" t="str">
        <v>retles_sub_eml</v>
      </c>
      <c r="B779" s="239">
        <v>778</v>
      </c>
      <c r="C779" s="86" t="s">
        <v>1634</v>
      </c>
      <c r="D779" s="241">
        <f>COUNTIF($C$1:$C779,C779)</f>
        <v>3</v>
      </c>
      <c r="E779" s="241" t="str">
        <f t="shared" si="32"/>
        <v>Submit info to retail and leisure3</v>
      </c>
      <c r="F779" s="86" t="s">
        <v>1050</v>
      </c>
      <c r="G779" s="242">
        <v>0.36748730964466997</v>
      </c>
      <c r="H779" s="245">
        <v>99.698301796404436</v>
      </c>
    </row>
    <row r="780" spans="1:8">
      <c r="A780" s="86" t="str">
        <v>retles_sub_f2f</v>
      </c>
      <c r="B780" s="239">
        <v>779</v>
      </c>
      <c r="C780" s="86" t="s">
        <v>1634</v>
      </c>
      <c r="D780" s="241">
        <f>COUNTIF($C$1:$C780,C780)</f>
        <v>4</v>
      </c>
      <c r="E780" s="241" t="str">
        <f t="shared" si="32"/>
        <v>Submit info to retail and leisure4</v>
      </c>
      <c r="F780" s="86" t="s">
        <v>1498</v>
      </c>
      <c r="G780" s="242">
        <v>0.3715532994923858</v>
      </c>
      <c r="H780" s="245">
        <v>94.471344427085967</v>
      </c>
    </row>
    <row r="781" spans="1:8">
      <c r="A781" s="86" t="str">
        <v>retles_sub_mail</v>
      </c>
      <c r="B781" s="239">
        <v>780</v>
      </c>
      <c r="C781" s="86" t="s">
        <v>1634</v>
      </c>
      <c r="D781" s="241">
        <f>COUNTIF($C$1:$C781,C781)</f>
        <v>5</v>
      </c>
      <c r="E781" s="241" t="str">
        <f t="shared" si="32"/>
        <v>Submit info to retail and leisure5</v>
      </c>
      <c r="F781" s="86" t="s">
        <v>1500</v>
      </c>
      <c r="G781" s="242">
        <v>0.13219796954314722</v>
      </c>
      <c r="H781" s="245">
        <v>104.12518268602471</v>
      </c>
    </row>
    <row r="782" spans="1:8">
      <c r="A782" s="86" t="str">
        <v>retles_sub_txt</v>
      </c>
      <c r="B782" s="239">
        <v>781</v>
      </c>
      <c r="C782" s="86" t="s">
        <v>1634</v>
      </c>
      <c r="D782" s="241">
        <f>COUNTIF($C$1:$C782,C782)</f>
        <v>6</v>
      </c>
      <c r="E782" s="241" t="str">
        <f t="shared" si="32"/>
        <v>Submit info to retail and leisure6</v>
      </c>
      <c r="F782" s="86" t="s">
        <v>1502</v>
      </c>
      <c r="G782" s="242">
        <v>0.1251269035532995</v>
      </c>
      <c r="H782" s="245">
        <v>107.04237138865733</v>
      </c>
    </row>
    <row r="783" spans="1:8">
      <c r="A783" s="86" t="str">
        <v>retles_sub_web</v>
      </c>
      <c r="B783" s="239">
        <v>782</v>
      </c>
      <c r="C783" s="86" t="s">
        <v>1634</v>
      </c>
      <c r="D783" s="241">
        <f>COUNTIF($C$1:$C783,C783)</f>
        <v>7</v>
      </c>
      <c r="E783" s="241" t="str">
        <f t="shared" si="32"/>
        <v>Submit info to retail and leisure7</v>
      </c>
      <c r="F783" s="86" t="s">
        <v>1504</v>
      </c>
      <c r="G783" s="242">
        <v>0.43589086294416246</v>
      </c>
      <c r="H783" s="245">
        <v>99.512368476961782</v>
      </c>
    </row>
    <row r="784" spans="1:8">
      <c r="A784" s="86" t="str">
        <v>retles_mark_app</v>
      </c>
      <c r="B784" s="239">
        <v>783</v>
      </c>
      <c r="C784" s="86" t="s">
        <v>1642</v>
      </c>
      <c r="D784" s="241">
        <f>COUNTIF($C$1:$C784,C784)</f>
        <v>1</v>
      </c>
      <c r="E784" s="241" t="str">
        <f t="shared" si="32"/>
        <v>Get info/marketing on retail and leisure1</v>
      </c>
      <c r="F784" s="86" t="s">
        <v>1493</v>
      </c>
      <c r="G784" s="242">
        <v>0.22051269035532992</v>
      </c>
      <c r="H784" s="245">
        <v>101.74369795561935</v>
      </c>
    </row>
    <row r="785" spans="1:8">
      <c r="A785" s="86" t="str">
        <v>retles_mark_call</v>
      </c>
      <c r="B785" s="239">
        <v>784</v>
      </c>
      <c r="C785" s="86" t="s">
        <v>1642</v>
      </c>
      <c r="D785" s="241">
        <f>COUNTIF($C$1:$C785,C785)</f>
        <v>2</v>
      </c>
      <c r="E785" s="241" t="str">
        <f t="shared" si="32"/>
        <v>Get info/marketing on retail and leisure2</v>
      </c>
      <c r="F785" s="86" t="s">
        <v>1495</v>
      </c>
      <c r="G785" s="242">
        <v>0.21566497461928932</v>
      </c>
      <c r="H785" s="245">
        <v>98.036770730679976</v>
      </c>
    </row>
    <row r="786" spans="1:8">
      <c r="A786" s="86" t="str">
        <v>retles_mark_eml</v>
      </c>
      <c r="B786" s="239">
        <v>785</v>
      </c>
      <c r="C786" s="86" t="s">
        <v>1642</v>
      </c>
      <c r="D786" s="241">
        <f>COUNTIF($C$1:$C786,C786)</f>
        <v>3</v>
      </c>
      <c r="E786" s="241" t="str">
        <f t="shared" si="32"/>
        <v>Get info/marketing on retail and leisure3</v>
      </c>
      <c r="F786" s="86" t="s">
        <v>1050</v>
      </c>
      <c r="G786" s="242">
        <v>0.37651015228426393</v>
      </c>
      <c r="H786" s="245">
        <v>98.390690072663233</v>
      </c>
    </row>
    <row r="787" spans="1:8">
      <c r="A787" s="86" t="str">
        <v>retles_mark_f2f</v>
      </c>
      <c r="B787" s="239">
        <v>786</v>
      </c>
      <c r="C787" s="86" t="s">
        <v>1642</v>
      </c>
      <c r="D787" s="241">
        <f>COUNTIF($C$1:$C787,C787)</f>
        <v>4</v>
      </c>
      <c r="E787" s="241" t="str">
        <f t="shared" si="32"/>
        <v>Get info/marketing on retail and leisure4</v>
      </c>
      <c r="F787" s="86" t="s">
        <v>1498</v>
      </c>
      <c r="G787" s="242">
        <v>0.30167005076142139</v>
      </c>
      <c r="H787" s="245">
        <v>98.475267527265999</v>
      </c>
    </row>
    <row r="788" spans="1:8">
      <c r="A788" s="86" t="str">
        <v>retles_mark_mail</v>
      </c>
      <c r="B788" s="239">
        <v>787</v>
      </c>
      <c r="C788" s="86" t="s">
        <v>1642</v>
      </c>
      <c r="D788" s="241">
        <f>COUNTIF($C$1:$C788,C788)</f>
        <v>5</v>
      </c>
      <c r="E788" s="241" t="str">
        <f t="shared" si="32"/>
        <v>Get info/marketing on retail and leisure5</v>
      </c>
      <c r="F788" s="86" t="s">
        <v>1500</v>
      </c>
      <c r="G788" s="242">
        <v>0.20262182741116752</v>
      </c>
      <c r="H788" s="247">
        <v>99.784663331135363</v>
      </c>
    </row>
    <row r="789" spans="1:8">
      <c r="A789" s="86" t="str">
        <v>retles_mark_txt</v>
      </c>
      <c r="B789" s="239">
        <v>788</v>
      </c>
      <c r="C789" s="86" t="s">
        <v>1642</v>
      </c>
      <c r="D789" s="241">
        <f>COUNTIF($C$1:$C789,C789)</f>
        <v>6</v>
      </c>
      <c r="E789" s="241" t="str">
        <f t="shared" si="32"/>
        <v>Get info/marketing on retail and leisure6</v>
      </c>
      <c r="F789" s="86" t="s">
        <v>1502</v>
      </c>
      <c r="G789" s="242">
        <v>0.12524619289340103</v>
      </c>
      <c r="H789" s="247">
        <v>101.93083814083519</v>
      </c>
    </row>
    <row r="790" spans="1:8">
      <c r="A790" s="86" t="str">
        <v>retles_mark_web</v>
      </c>
      <c r="B790" s="239">
        <v>789</v>
      </c>
      <c r="C790" s="86" t="s">
        <v>1642</v>
      </c>
      <c r="D790" s="241">
        <f>COUNTIF($C$1:$C790,C790)</f>
        <v>7</v>
      </c>
      <c r="E790" s="241" t="str">
        <f t="shared" si="32"/>
        <v>Get info/marketing on retail and leisure7</v>
      </c>
      <c r="F790" s="86" t="s">
        <v>1504</v>
      </c>
      <c r="G790" s="242">
        <v>0.37821827411167513</v>
      </c>
      <c r="H790" s="247">
        <v>100.58043019460945</v>
      </c>
    </row>
    <row r="791" spans="1:8">
      <c r="A791" s="86" t="str">
        <v>retles_res_app</v>
      </c>
      <c r="B791" s="239">
        <v>790</v>
      </c>
      <c r="C791" s="86" t="s">
        <v>1650</v>
      </c>
      <c r="D791" s="241">
        <f>COUNTIF($C$1:$C791,C791)</f>
        <v>1</v>
      </c>
      <c r="E791" s="241" t="str">
        <f t="shared" si="32"/>
        <v>Research retail and leisure1</v>
      </c>
      <c r="F791" s="86" t="s">
        <v>1493</v>
      </c>
      <c r="G791" s="242">
        <v>0.24324365482233509</v>
      </c>
      <c r="H791" s="247">
        <v>104.43646671142541</v>
      </c>
    </row>
    <row r="792" spans="1:8">
      <c r="A792" s="86" t="str">
        <v>retles_res_call</v>
      </c>
      <c r="B792" s="239">
        <v>791</v>
      </c>
      <c r="C792" s="86" t="s">
        <v>1650</v>
      </c>
      <c r="D792" s="241">
        <f>COUNTIF($C$1:$C792,C792)</f>
        <v>2</v>
      </c>
      <c r="E792" s="241" t="str">
        <f t="shared" si="32"/>
        <v>Research retail and leisure2</v>
      </c>
      <c r="F792" s="86" t="s">
        <v>1495</v>
      </c>
      <c r="G792" s="242">
        <v>0.22968020304568529</v>
      </c>
      <c r="H792" s="247">
        <v>101.43857386078237</v>
      </c>
    </row>
    <row r="793" spans="1:8">
      <c r="A793" s="86" t="str">
        <v>retles_res_eml</v>
      </c>
      <c r="B793" s="239">
        <v>792</v>
      </c>
      <c r="C793" s="86" t="s">
        <v>1650</v>
      </c>
      <c r="D793" s="241">
        <f>COUNTIF($C$1:$C793,C793)</f>
        <v>3</v>
      </c>
      <c r="E793" s="241" t="str">
        <f t="shared" si="32"/>
        <v>Research retail and leisure3</v>
      </c>
      <c r="F793" s="86" t="s">
        <v>1050</v>
      </c>
      <c r="G793" s="242">
        <v>0.25589340101522845</v>
      </c>
      <c r="H793" s="247">
        <v>99.870858458595734</v>
      </c>
    </row>
    <row r="794" spans="1:8">
      <c r="A794" s="86" t="str">
        <v>retles_res_f2f</v>
      </c>
      <c r="B794" s="239">
        <v>793</v>
      </c>
      <c r="C794" s="86" t="s">
        <v>1650</v>
      </c>
      <c r="D794" s="241">
        <f>COUNTIF($C$1:$C794,C794)</f>
        <v>4</v>
      </c>
      <c r="E794" s="241" t="str">
        <f t="shared" si="32"/>
        <v>Research retail and leisure4</v>
      </c>
      <c r="F794" s="86" t="s">
        <v>1498</v>
      </c>
      <c r="G794" s="242">
        <v>0.36987309644670047</v>
      </c>
      <c r="H794" s="247">
        <v>96.417394461607927</v>
      </c>
    </row>
    <row r="795" spans="1:8">
      <c r="A795" s="86" t="str">
        <v>retles_res_mail</v>
      </c>
      <c r="B795" s="239">
        <v>794</v>
      </c>
      <c r="C795" s="86" t="s">
        <v>1650</v>
      </c>
      <c r="D795" s="241">
        <f>COUNTIF($C$1:$C795,C795)</f>
        <v>5</v>
      </c>
      <c r="E795" s="241" t="str">
        <f t="shared" si="32"/>
        <v>Research retail and leisure5</v>
      </c>
      <c r="F795" s="86" t="s">
        <v>1500</v>
      </c>
      <c r="G795" s="242">
        <v>0.10804314720812185</v>
      </c>
      <c r="H795" s="247">
        <v>106.87722285137198</v>
      </c>
    </row>
    <row r="796" spans="1:8">
      <c r="A796" s="86" t="str">
        <v>retles_res_txt</v>
      </c>
      <c r="B796" s="240">
        <v>795</v>
      </c>
      <c r="C796" s="86" t="s">
        <v>1650</v>
      </c>
      <c r="D796" s="241">
        <f>COUNTIF($C$1:$C796,C796)</f>
        <v>6</v>
      </c>
      <c r="E796" s="241" t="str">
        <f t="shared" si="32"/>
        <v>Research retail and leisure6</v>
      </c>
      <c r="F796" s="86" t="s">
        <v>1502</v>
      </c>
      <c r="G796" s="244">
        <v>9.6185279187817274E-2</v>
      </c>
      <c r="H796" s="248">
        <v>112.77108472329398</v>
      </c>
    </row>
    <row r="797" spans="1:8">
      <c r="A797" s="86" t="str">
        <v>retles_res_web</v>
      </c>
      <c r="B797" s="1">
        <v>796</v>
      </c>
      <c r="C797" s="86" t="s">
        <v>1650</v>
      </c>
      <c r="D797" s="241">
        <f>COUNTIF($C$1:$C797,C797)</f>
        <v>7</v>
      </c>
      <c r="E797" s="241" t="str">
        <f t="shared" si="32"/>
        <v>Research retail and leisure7</v>
      </c>
      <c r="F797" s="86" t="s">
        <v>1504</v>
      </c>
      <c r="G797" s="68">
        <v>0.50506345177664969</v>
      </c>
      <c r="H797" s="70">
        <v>98.746589872821275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DFD50-9C51-43B8-8637-C185101B177A}">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Chester City &amp; the Garden Quarter Ward</v>
      </c>
      <c r="C7" s="1" t="str">
        <f>BASE_PROFILE_DESC</f>
        <v>Associated Base - Cheshire West and Chester</v>
      </c>
      <c r="E7" s="1" t="str">
        <f>"Profile Title: "&amp;B7</f>
        <v>Profile Title: Ward: Chester City &amp; the Garden Quarter Ward</v>
      </c>
      <c r="F7" s="1" t="str">
        <f>"Base Title: "&amp;C7</f>
        <v>Base Title: Associated Base - Cheshire West and Chester</v>
      </c>
    </row>
    <row r="8" spans="1:6">
      <c r="A8" s="1">
        <v>1</v>
      </c>
      <c r="B8" s="1">
        <v>20</v>
      </c>
      <c r="C8" s="1">
        <v>2777</v>
      </c>
      <c r="D8" s="1">
        <v>1</v>
      </c>
    </row>
    <row r="9" spans="1:6">
      <c r="A9" s="1">
        <v>2</v>
      </c>
      <c r="B9" s="1">
        <v>5</v>
      </c>
      <c r="C9" s="1">
        <v>5698</v>
      </c>
      <c r="D9" s="1">
        <v>2</v>
      </c>
    </row>
    <row r="10" spans="1:6">
      <c r="A10" s="1">
        <v>3</v>
      </c>
      <c r="B10" s="1">
        <v>20</v>
      </c>
      <c r="C10" s="1">
        <v>8390</v>
      </c>
      <c r="D10" s="1">
        <v>3</v>
      </c>
    </row>
    <row r="11" spans="1:6">
      <c r="A11" s="1">
        <v>4</v>
      </c>
      <c r="B11" s="1">
        <v>5</v>
      </c>
      <c r="C11" s="1">
        <v>7426</v>
      </c>
      <c r="D11" s="1">
        <v>4</v>
      </c>
    </row>
    <row r="12" spans="1:6">
      <c r="A12" s="1">
        <v>5</v>
      </c>
      <c r="B12" s="1">
        <v>0</v>
      </c>
      <c r="C12" s="1">
        <v>5184</v>
      </c>
      <c r="D12" s="1">
        <v>5</v>
      </c>
    </row>
    <row r="13" spans="1:6">
      <c r="A13" s="1">
        <v>6</v>
      </c>
      <c r="B13" s="1">
        <v>0</v>
      </c>
      <c r="C13" s="1">
        <v>1632</v>
      </c>
      <c r="D13" s="1">
        <v>6</v>
      </c>
    </row>
    <row r="14" spans="1:6">
      <c r="A14" s="1">
        <v>7</v>
      </c>
      <c r="B14" s="1">
        <v>1</v>
      </c>
      <c r="C14" s="1">
        <v>2461</v>
      </c>
      <c r="D14" s="1">
        <v>7</v>
      </c>
    </row>
    <row r="15" spans="1:6">
      <c r="A15" s="1">
        <v>8</v>
      </c>
      <c r="B15" s="1">
        <v>0</v>
      </c>
      <c r="C15" s="1">
        <v>0</v>
      </c>
      <c r="D15" s="1">
        <v>8</v>
      </c>
    </row>
    <row r="16" spans="1:6">
      <c r="A16" s="1">
        <v>9</v>
      </c>
      <c r="B16" s="1">
        <v>62</v>
      </c>
      <c r="C16" s="1">
        <v>7561</v>
      </c>
      <c r="D16" s="1">
        <v>9</v>
      </c>
    </row>
    <row r="17" spans="1:4">
      <c r="A17" s="1">
        <v>10</v>
      </c>
      <c r="B17" s="1">
        <v>0</v>
      </c>
      <c r="C17" s="1">
        <v>5238</v>
      </c>
      <c r="D17" s="1">
        <v>10</v>
      </c>
    </row>
    <row r="18" spans="1:4">
      <c r="A18" s="1">
        <v>11</v>
      </c>
      <c r="B18" s="1">
        <v>7</v>
      </c>
      <c r="C18" s="1">
        <v>2655</v>
      </c>
      <c r="D18" s="1">
        <v>11</v>
      </c>
    </row>
    <row r="19" spans="1:4">
      <c r="A19" s="1">
        <v>12</v>
      </c>
      <c r="B19" s="1">
        <v>4</v>
      </c>
      <c r="C19" s="1">
        <v>2709</v>
      </c>
      <c r="D19" s="1">
        <v>12</v>
      </c>
    </row>
    <row r="20" spans="1:4">
      <c r="A20" s="1">
        <v>13</v>
      </c>
      <c r="B20" s="1">
        <v>107</v>
      </c>
      <c r="C20" s="1">
        <v>3938</v>
      </c>
      <c r="D20" s="1">
        <v>13</v>
      </c>
    </row>
    <row r="21" spans="1:4">
      <c r="A21" s="1">
        <v>14</v>
      </c>
      <c r="B21" s="1">
        <v>13</v>
      </c>
      <c r="C21" s="1">
        <v>6104</v>
      </c>
      <c r="D21" s="1">
        <v>14</v>
      </c>
    </row>
    <row r="22" spans="1:4">
      <c r="A22" s="1">
        <v>15</v>
      </c>
      <c r="B22" s="1">
        <v>78</v>
      </c>
      <c r="C22" s="1">
        <v>6716</v>
      </c>
      <c r="D22" s="1">
        <v>15</v>
      </c>
    </row>
    <row r="23" spans="1:4">
      <c r="A23" s="1">
        <v>16</v>
      </c>
      <c r="B23" s="1">
        <v>4</v>
      </c>
      <c r="C23" s="1">
        <v>9356</v>
      </c>
      <c r="D23" s="1">
        <v>16</v>
      </c>
    </row>
    <row r="24" spans="1:4">
      <c r="A24" s="1">
        <v>17</v>
      </c>
      <c r="B24" s="1">
        <v>1</v>
      </c>
      <c r="C24" s="1">
        <v>11016</v>
      </c>
      <c r="D24" s="1">
        <v>17</v>
      </c>
    </row>
    <row r="25" spans="1:4">
      <c r="A25" s="1">
        <v>18</v>
      </c>
      <c r="B25" s="1">
        <v>3</v>
      </c>
      <c r="C25" s="1">
        <v>57</v>
      </c>
      <c r="D25" s="1">
        <v>18</v>
      </c>
    </row>
    <row r="26" spans="1:4">
      <c r="A26" s="1">
        <v>19</v>
      </c>
      <c r="B26" s="1">
        <v>6</v>
      </c>
      <c r="C26" s="1">
        <v>21269</v>
      </c>
      <c r="D26" s="1">
        <v>19</v>
      </c>
    </row>
    <row r="27" spans="1:4">
      <c r="A27" s="1">
        <v>20</v>
      </c>
      <c r="B27" s="1">
        <v>3</v>
      </c>
      <c r="C27" s="1">
        <v>11244</v>
      </c>
      <c r="D27" s="1">
        <v>20</v>
      </c>
    </row>
    <row r="28" spans="1:4">
      <c r="A28" s="1">
        <v>21</v>
      </c>
      <c r="B28" s="1">
        <v>0</v>
      </c>
      <c r="C28" s="1">
        <v>2716</v>
      </c>
      <c r="D28" s="1">
        <v>21</v>
      </c>
    </row>
    <row r="29" spans="1:4">
      <c r="A29" s="1">
        <v>22</v>
      </c>
      <c r="B29" s="1">
        <v>19</v>
      </c>
      <c r="C29" s="1">
        <v>667</v>
      </c>
      <c r="D29" s="1">
        <v>22</v>
      </c>
    </row>
    <row r="30" spans="1:4">
      <c r="A30" s="1">
        <v>23</v>
      </c>
      <c r="B30" s="1">
        <v>15</v>
      </c>
      <c r="C30" s="1">
        <v>6358</v>
      </c>
      <c r="D30" s="1">
        <v>23</v>
      </c>
    </row>
    <row r="31" spans="1:4">
      <c r="A31" s="1">
        <v>24</v>
      </c>
      <c r="B31" s="1">
        <v>4</v>
      </c>
      <c r="C31" s="1">
        <v>11759</v>
      </c>
      <c r="D31" s="1">
        <v>24</v>
      </c>
    </row>
    <row r="32" spans="1:4">
      <c r="A32" s="1">
        <v>25</v>
      </c>
      <c r="B32" s="1">
        <v>17</v>
      </c>
      <c r="C32" s="1">
        <v>8487</v>
      </c>
      <c r="D32" s="1">
        <v>25</v>
      </c>
    </row>
    <row r="33" spans="1:4">
      <c r="A33" s="1">
        <v>26</v>
      </c>
      <c r="B33" s="1">
        <v>2</v>
      </c>
      <c r="C33" s="1">
        <v>71</v>
      </c>
      <c r="D33" s="1">
        <v>26</v>
      </c>
    </row>
    <row r="34" spans="1:4">
      <c r="A34" s="1">
        <v>27</v>
      </c>
      <c r="B34" s="1">
        <v>3</v>
      </c>
      <c r="C34" s="1">
        <v>339</v>
      </c>
      <c r="D34" s="1">
        <v>27</v>
      </c>
    </row>
    <row r="35" spans="1:4">
      <c r="A35" s="1">
        <v>28</v>
      </c>
      <c r="B35" s="1">
        <v>0</v>
      </c>
      <c r="C35" s="1">
        <v>0</v>
      </c>
      <c r="D35" s="1">
        <v>28</v>
      </c>
    </row>
    <row r="37" spans="1:4">
      <c r="B37" s="1">
        <f>SUM(B8:B35)</f>
        <v>399</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CF325BEF-8AF5-40E7-BD8B-98A47E480AE8}"/>
</file>

<file path=customXml/itemProps2.xml><?xml version="1.0" encoding="utf-8"?>
<ds:datastoreItem xmlns:ds="http://schemas.openxmlformats.org/officeDocument/2006/customXml" ds:itemID="{CAC35C95-89E0-4CBF-8960-04402CC89733}"/>
</file>

<file path=customXml/itemProps3.xml><?xml version="1.0" encoding="utf-8"?>
<ds:datastoreItem xmlns:ds="http://schemas.openxmlformats.org/officeDocument/2006/customXml" ds:itemID="{A9016656-89D9-4EF2-A495-EB8A5273B60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Chester City and the Garden Quarter Wellbeing Ward Profile</dc:title>
  <dc:creator>HUXLEY, Lee</dc:creator>
  <cp:lastModifiedBy>HUXLEY, Lee</cp:lastModifiedBy>
  <dcterms:created xsi:type="dcterms:W3CDTF">2022-07-26T15:24:42Z</dcterms:created>
  <dcterms:modified xsi:type="dcterms:W3CDTF">2022-07-26T15:27:05Z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