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94A9C0E6-F423-4490-86F7-30B6095F8738}" xr6:coauthVersionLast="47" xr6:coauthVersionMax="47" xr10:uidLastSave="{98C13857-AEE3-41C1-96A9-859C91317A31}"/>
  <bookViews>
    <workbookView xWindow="1520" yWindow="1520" windowWidth="14400" windowHeight="7360" xr2:uid="{EC60F827-45BB-464F-80D0-44C3E0FEC15E}"/>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E622" i="14"/>
  <c r="D622" i="14"/>
  <c r="D621" i="14"/>
  <c r="E621" i="14" s="1"/>
  <c r="D620" i="14"/>
  <c r="E620" i="14" s="1"/>
  <c r="D619" i="14"/>
  <c r="E619" i="14" s="1"/>
  <c r="D618" i="14"/>
  <c r="E618" i="14" s="1"/>
  <c r="D617" i="14"/>
  <c r="E617" i="14" s="1"/>
  <c r="D616" i="14"/>
  <c r="E616" i="14" s="1"/>
  <c r="D615" i="14"/>
  <c r="E615" i="14" s="1"/>
  <c r="E614" i="14"/>
  <c r="D614" i="14"/>
  <c r="D613" i="14"/>
  <c r="E613" i="14" s="1"/>
  <c r="D612" i="14"/>
  <c r="E612" i="14" s="1"/>
  <c r="D611" i="14"/>
  <c r="E611" i="14" s="1"/>
  <c r="D610" i="14"/>
  <c r="E610" i="14" s="1"/>
  <c r="D609" i="14"/>
  <c r="E609" i="14" s="1"/>
  <c r="D608" i="14"/>
  <c r="E608" i="14" s="1"/>
  <c r="D607" i="14"/>
  <c r="E607" i="14" s="1"/>
  <c r="E606" i="14"/>
  <c r="D606" i="14"/>
  <c r="D605" i="14"/>
  <c r="E605" i="14" s="1"/>
  <c r="D604" i="14"/>
  <c r="E604" i="14" s="1"/>
  <c r="D603" i="14"/>
  <c r="E603" i="14" s="1"/>
  <c r="D602" i="14"/>
  <c r="E602" i="14" s="1"/>
  <c r="D601" i="14"/>
  <c r="E601" i="14" s="1"/>
  <c r="D600" i="14"/>
  <c r="E600" i="14" s="1"/>
  <c r="D599" i="14"/>
  <c r="E599" i="14" s="1"/>
  <c r="E598" i="14"/>
  <c r="D598" i="14"/>
  <c r="D597" i="14"/>
  <c r="E597" i="14" s="1"/>
  <c r="D596" i="14"/>
  <c r="E596" i="14" s="1"/>
  <c r="D595" i="14"/>
  <c r="E595" i="14" s="1"/>
  <c r="D594" i="14"/>
  <c r="E594" i="14" s="1"/>
  <c r="D593" i="14"/>
  <c r="E593" i="14" s="1"/>
  <c r="D592" i="14"/>
  <c r="E592" i="14" s="1"/>
  <c r="D591" i="14"/>
  <c r="E591" i="14" s="1"/>
  <c r="E590" i="14"/>
  <c r="D590" i="14"/>
  <c r="D589" i="14"/>
  <c r="E589" i="14" s="1"/>
  <c r="D588" i="14"/>
  <c r="E588" i="14" s="1"/>
  <c r="D587" i="14"/>
  <c r="E587" i="14" s="1"/>
  <c r="D586" i="14"/>
  <c r="E586" i="14" s="1"/>
  <c r="D585" i="14"/>
  <c r="E585" i="14" s="1"/>
  <c r="D584" i="14"/>
  <c r="E584" i="14" s="1"/>
  <c r="D583" i="14"/>
  <c r="E583" i="14" s="1"/>
  <c r="E582" i="14"/>
  <c r="D582" i="14"/>
  <c r="D581" i="14"/>
  <c r="E581" i="14" s="1"/>
  <c r="D580" i="14"/>
  <c r="E580" i="14" s="1"/>
  <c r="D579" i="14"/>
  <c r="E579" i="14" s="1"/>
  <c r="D578" i="14"/>
  <c r="E578" i="14" s="1"/>
  <c r="D577" i="14"/>
  <c r="E577" i="14" s="1"/>
  <c r="D576" i="14"/>
  <c r="E576" i="14" s="1"/>
  <c r="D575" i="14"/>
  <c r="E575" i="14" s="1"/>
  <c r="E574" i="14"/>
  <c r="D574" i="14"/>
  <c r="D573" i="14"/>
  <c r="E573" i="14" s="1"/>
  <c r="D572" i="14"/>
  <c r="E572" i="14" s="1"/>
  <c r="D571" i="14"/>
  <c r="E571" i="14" s="1"/>
  <c r="D570" i="14"/>
  <c r="E570" i="14" s="1"/>
  <c r="D569" i="14"/>
  <c r="E569" i="14" s="1"/>
  <c r="D568" i="14"/>
  <c r="E568" i="14" s="1"/>
  <c r="D567" i="14"/>
  <c r="E567" i="14" s="1"/>
  <c r="E566" i="14"/>
  <c r="D566" i="14"/>
  <c r="D565" i="14"/>
  <c r="E565" i="14" s="1"/>
  <c r="D564" i="14"/>
  <c r="E564" i="14" s="1"/>
  <c r="D563" i="14"/>
  <c r="E563" i="14" s="1"/>
  <c r="D562" i="14"/>
  <c r="E562" i="14" s="1"/>
  <c r="D561" i="14"/>
  <c r="E561" i="14" s="1"/>
  <c r="D560" i="14"/>
  <c r="E560" i="14" s="1"/>
  <c r="D559" i="14"/>
  <c r="E559" i="14" s="1"/>
  <c r="E558" i="14"/>
  <c r="D558" i="14"/>
  <c r="D557" i="14"/>
  <c r="E557" i="14" s="1"/>
  <c r="D556" i="14"/>
  <c r="E556" i="14" s="1"/>
  <c r="D555" i="14"/>
  <c r="E555" i="14" s="1"/>
  <c r="E554" i="14"/>
  <c r="D554" i="14"/>
  <c r="D553" i="14"/>
  <c r="E553" i="14" s="1"/>
  <c r="D552" i="14"/>
  <c r="E552" i="14" s="1"/>
  <c r="D551" i="14"/>
  <c r="E551" i="14" s="1"/>
  <c r="E550" i="14"/>
  <c r="D550" i="14"/>
  <c r="D549" i="14"/>
  <c r="E549" i="14" s="1"/>
  <c r="D548" i="14"/>
  <c r="E548" i="14" s="1"/>
  <c r="D547" i="14"/>
  <c r="E547" i="14" s="1"/>
  <c r="E546" i="14"/>
  <c r="D546" i="14"/>
  <c r="D545" i="14"/>
  <c r="E545" i="14" s="1"/>
  <c r="D544" i="14"/>
  <c r="E544" i="14" s="1"/>
  <c r="D543" i="14"/>
  <c r="E543" i="14" s="1"/>
  <c r="E542" i="14"/>
  <c r="D542" i="14"/>
  <c r="D541" i="14"/>
  <c r="E541" i="14" s="1"/>
  <c r="D540" i="14"/>
  <c r="E540" i="14" s="1"/>
  <c r="D539" i="14"/>
  <c r="E539" i="14" s="1"/>
  <c r="E538" i="14"/>
  <c r="D538" i="14"/>
  <c r="D537" i="14"/>
  <c r="E537" i="14" s="1"/>
  <c r="D536" i="14"/>
  <c r="E536" i="14" s="1"/>
  <c r="D535" i="14"/>
  <c r="E535" i="14" s="1"/>
  <c r="E534" i="14"/>
  <c r="D534" i="14"/>
  <c r="D533" i="14"/>
  <c r="E533" i="14" s="1"/>
  <c r="D532" i="14"/>
  <c r="E532" i="14" s="1"/>
  <c r="D531" i="14"/>
  <c r="E531" i="14" s="1"/>
  <c r="E530" i="14"/>
  <c r="D530" i="14"/>
  <c r="D529" i="14"/>
  <c r="E529" i="14" s="1"/>
  <c r="D528" i="14"/>
  <c r="E528" i="14" s="1"/>
  <c r="D527" i="14"/>
  <c r="E527" i="14" s="1"/>
  <c r="E526" i="14"/>
  <c r="D526" i="14"/>
  <c r="D525" i="14"/>
  <c r="E525" i="14" s="1"/>
  <c r="D524" i="14"/>
  <c r="E524" i="14" s="1"/>
  <c r="D523" i="14"/>
  <c r="E523" i="14" s="1"/>
  <c r="E522" i="14"/>
  <c r="D522" i="14"/>
  <c r="D521" i="14"/>
  <c r="E521" i="14" s="1"/>
  <c r="D520" i="14"/>
  <c r="E520" i="14" s="1"/>
  <c r="D519" i="14"/>
  <c r="E519" i="14" s="1"/>
  <c r="E518" i="14"/>
  <c r="D518" i="14"/>
  <c r="D517" i="14"/>
  <c r="E517" i="14" s="1"/>
  <c r="D516" i="14"/>
  <c r="E516" i="14" s="1"/>
  <c r="D515" i="14"/>
  <c r="E515" i="14" s="1"/>
  <c r="E514" i="14"/>
  <c r="D514" i="14"/>
  <c r="D513" i="14"/>
  <c r="E513" i="14" s="1"/>
  <c r="D512" i="14"/>
  <c r="E512" i="14" s="1"/>
  <c r="D511" i="14"/>
  <c r="E511" i="14" s="1"/>
  <c r="E510" i="14"/>
  <c r="D510" i="14"/>
  <c r="D509" i="14"/>
  <c r="E509" i="14" s="1"/>
  <c r="D508" i="14"/>
  <c r="E508" i="14" s="1"/>
  <c r="D507" i="14"/>
  <c r="E507" i="14" s="1"/>
  <c r="E506" i="14"/>
  <c r="D506" i="14"/>
  <c r="D505" i="14"/>
  <c r="E505" i="14" s="1"/>
  <c r="D504" i="14"/>
  <c r="E504" i="14" s="1"/>
  <c r="D503" i="14"/>
  <c r="E503" i="14" s="1"/>
  <c r="E502" i="14"/>
  <c r="D502" i="14"/>
  <c r="D501" i="14"/>
  <c r="E501" i="14" s="1"/>
  <c r="D500" i="14"/>
  <c r="E500" i="14" s="1"/>
  <c r="D499" i="14"/>
  <c r="E499" i="14" s="1"/>
  <c r="E498" i="14"/>
  <c r="D498" i="14"/>
  <c r="D497" i="14"/>
  <c r="E497" i="14" s="1"/>
  <c r="D496" i="14"/>
  <c r="E496" i="14" s="1"/>
  <c r="D495" i="14"/>
  <c r="E495" i="14" s="1"/>
  <c r="E494" i="14"/>
  <c r="D494" i="14"/>
  <c r="D493" i="14"/>
  <c r="E493" i="14" s="1"/>
  <c r="D492" i="14"/>
  <c r="E492" i="14" s="1"/>
  <c r="D491" i="14"/>
  <c r="E491" i="14" s="1"/>
  <c r="E490" i="14"/>
  <c r="D490" i="14"/>
  <c r="D489" i="14"/>
  <c r="E489" i="14" s="1"/>
  <c r="D488" i="14"/>
  <c r="E488" i="14" s="1"/>
  <c r="D487" i="14"/>
  <c r="E487" i="14" s="1"/>
  <c r="E486" i="14"/>
  <c r="D486" i="14"/>
  <c r="D485" i="14"/>
  <c r="E485" i="14" s="1"/>
  <c r="D484" i="14"/>
  <c r="E484" i="14" s="1"/>
  <c r="D483" i="14"/>
  <c r="E483" i="14" s="1"/>
  <c r="E482" i="14"/>
  <c r="D482" i="14"/>
  <c r="D481" i="14"/>
  <c r="E481" i="14" s="1"/>
  <c r="D480" i="14"/>
  <c r="E480" i="14" s="1"/>
  <c r="D479" i="14"/>
  <c r="E479" i="14" s="1"/>
  <c r="D478" i="14"/>
  <c r="E478" i="14" s="1"/>
  <c r="D477" i="14"/>
  <c r="E477" i="14" s="1"/>
  <c r="D476" i="14"/>
  <c r="E476" i="14" s="1"/>
  <c r="D475" i="14"/>
  <c r="E475" i="14" s="1"/>
  <c r="E474" i="14"/>
  <c r="D474" i="14"/>
  <c r="D473" i="14"/>
  <c r="E473" i="14" s="1"/>
  <c r="D472" i="14"/>
  <c r="E472" i="14" s="1"/>
  <c r="D471" i="14"/>
  <c r="E471" i="14" s="1"/>
  <c r="D470" i="14"/>
  <c r="E470" i="14" s="1"/>
  <c r="D469" i="14"/>
  <c r="E469" i="14" s="1"/>
  <c r="D468" i="14"/>
  <c r="E468" i="14" s="1"/>
  <c r="D467" i="14"/>
  <c r="E467" i="14" s="1"/>
  <c r="E466" i="14"/>
  <c r="D466" i="14"/>
  <c r="D465" i="14"/>
  <c r="E465" i="14" s="1"/>
  <c r="D464" i="14"/>
  <c r="E464" i="14" s="1"/>
  <c r="D463" i="14"/>
  <c r="E463" i="14" s="1"/>
  <c r="D462" i="14"/>
  <c r="E462" i="14" s="1"/>
  <c r="D461" i="14"/>
  <c r="E461" i="14" s="1"/>
  <c r="D460" i="14"/>
  <c r="E460" i="14" s="1"/>
  <c r="D459" i="14"/>
  <c r="E459" i="14" s="1"/>
  <c r="E458" i="14"/>
  <c r="D458" i="14"/>
  <c r="D457" i="14"/>
  <c r="E457" i="14" s="1"/>
  <c r="E456" i="14"/>
  <c r="D456" i="14"/>
  <c r="D455" i="14"/>
  <c r="E455" i="14" s="1"/>
  <c r="E454" i="14"/>
  <c r="D454" i="14"/>
  <c r="D453" i="14"/>
  <c r="E453" i="14" s="1"/>
  <c r="E452" i="14"/>
  <c r="D452" i="14"/>
  <c r="D451" i="14"/>
  <c r="E451" i="14" s="1"/>
  <c r="E450" i="14"/>
  <c r="D450" i="14"/>
  <c r="D449" i="14"/>
  <c r="E449" i="14" s="1"/>
  <c r="E448" i="14"/>
  <c r="D448" i="14"/>
  <c r="D447" i="14"/>
  <c r="E447" i="14" s="1"/>
  <c r="E446" i="14"/>
  <c r="D446" i="14"/>
  <c r="D445" i="14"/>
  <c r="E445" i="14" s="1"/>
  <c r="E444" i="14"/>
  <c r="D444" i="14"/>
  <c r="D443" i="14"/>
  <c r="E443" i="14" s="1"/>
  <c r="E442" i="14"/>
  <c r="D442" i="14"/>
  <c r="D441" i="14"/>
  <c r="E441" i="14" s="1"/>
  <c r="E440" i="14"/>
  <c r="D440" i="14"/>
  <c r="D439" i="14"/>
  <c r="E439" i="14" s="1"/>
  <c r="E438" i="14"/>
  <c r="D438" i="14"/>
  <c r="D437" i="14"/>
  <c r="E437" i="14" s="1"/>
  <c r="D436" i="14"/>
  <c r="E436" i="14" s="1"/>
  <c r="D435" i="14"/>
  <c r="E435" i="14" s="1"/>
  <c r="D434" i="14"/>
  <c r="E434" i="14" s="1"/>
  <c r="D433" i="14"/>
  <c r="E433" i="14" s="1"/>
  <c r="D432" i="14"/>
  <c r="E432" i="14" s="1"/>
  <c r="D431" i="14"/>
  <c r="E431" i="14" s="1"/>
  <c r="E430" i="14"/>
  <c r="D430" i="14"/>
  <c r="D429" i="14"/>
  <c r="E429" i="14" s="1"/>
  <c r="D428" i="14"/>
  <c r="E428" i="14" s="1"/>
  <c r="D427" i="14"/>
  <c r="E427" i="14" s="1"/>
  <c r="D426" i="14"/>
  <c r="E426" i="14" s="1"/>
  <c r="D425" i="14"/>
  <c r="E425" i="14" s="1"/>
  <c r="D424" i="14"/>
  <c r="E424" i="14" s="1"/>
  <c r="D423" i="14"/>
  <c r="E423" i="14" s="1"/>
  <c r="E422" i="14"/>
  <c r="D422" i="14"/>
  <c r="D421" i="14"/>
  <c r="E421" i="14" s="1"/>
  <c r="D420" i="14"/>
  <c r="E420" i="14" s="1"/>
  <c r="D419" i="14"/>
  <c r="E419" i="14" s="1"/>
  <c r="D418" i="14"/>
  <c r="E418" i="14" s="1"/>
  <c r="D417" i="14"/>
  <c r="E417" i="14" s="1"/>
  <c r="D416" i="14"/>
  <c r="E416" i="14" s="1"/>
  <c r="D415" i="14"/>
  <c r="E415" i="14" s="1"/>
  <c r="E414" i="14"/>
  <c r="D414" i="14"/>
  <c r="D413" i="14"/>
  <c r="E413" i="14" s="1"/>
  <c r="D412" i="14"/>
  <c r="E412" i="14" s="1"/>
  <c r="D411" i="14"/>
  <c r="E411" i="14" s="1"/>
  <c r="D410" i="14"/>
  <c r="E410" i="14" s="1"/>
  <c r="D409" i="14"/>
  <c r="E409" i="14" s="1"/>
  <c r="D408" i="14"/>
  <c r="E408" i="14" s="1"/>
  <c r="D407" i="14"/>
  <c r="E407" i="14" s="1"/>
  <c r="E406" i="14"/>
  <c r="D406" i="14"/>
  <c r="D405" i="14"/>
  <c r="E405" i="14" s="1"/>
  <c r="D404" i="14"/>
  <c r="E404" i="14" s="1"/>
  <c r="D403" i="14"/>
  <c r="E403" i="14" s="1"/>
  <c r="D402" i="14"/>
  <c r="E402" i="14" s="1"/>
  <c r="D401" i="14"/>
  <c r="E401" i="14" s="1"/>
  <c r="D400" i="14"/>
  <c r="E400" i="14" s="1"/>
  <c r="D399" i="14"/>
  <c r="E399" i="14" s="1"/>
  <c r="E398" i="14"/>
  <c r="D398" i="14"/>
  <c r="D397" i="14"/>
  <c r="E397" i="14" s="1"/>
  <c r="D396" i="14"/>
  <c r="E396" i="14" s="1"/>
  <c r="D395" i="14"/>
  <c r="E395" i="14" s="1"/>
  <c r="D394" i="14"/>
  <c r="E394" i="14" s="1"/>
  <c r="D393" i="14"/>
  <c r="E393" i="14" s="1"/>
  <c r="D392" i="14"/>
  <c r="E392" i="14" s="1"/>
  <c r="D391" i="14"/>
  <c r="E391" i="14" s="1"/>
  <c r="E390" i="14"/>
  <c r="D390" i="14"/>
  <c r="D389" i="14"/>
  <c r="E389" i="14" s="1"/>
  <c r="D388" i="14"/>
  <c r="E388" i="14" s="1"/>
  <c r="D387" i="14"/>
  <c r="E387" i="14" s="1"/>
  <c r="D386" i="14"/>
  <c r="E386" i="14" s="1"/>
  <c r="D385" i="14"/>
  <c r="E385" i="14" s="1"/>
  <c r="D384" i="14"/>
  <c r="E384" i="14" s="1"/>
  <c r="D383" i="14"/>
  <c r="E383" i="14" s="1"/>
  <c r="E382" i="14"/>
  <c r="D382" i="14"/>
  <c r="D381" i="14"/>
  <c r="E381" i="14" s="1"/>
  <c r="D380" i="14"/>
  <c r="E380" i="14" s="1"/>
  <c r="D379" i="14"/>
  <c r="E379" i="14" s="1"/>
  <c r="D378" i="14"/>
  <c r="E378" i="14" s="1"/>
  <c r="D377" i="14"/>
  <c r="E377" i="14" s="1"/>
  <c r="D376" i="14"/>
  <c r="E376" i="14" s="1"/>
  <c r="D375" i="14"/>
  <c r="E375" i="14" s="1"/>
  <c r="E374" i="14"/>
  <c r="D374" i="14"/>
  <c r="D373" i="14"/>
  <c r="E373" i="14" s="1"/>
  <c r="D372" i="14"/>
  <c r="E372" i="14" s="1"/>
  <c r="D371" i="14"/>
  <c r="E371" i="14" s="1"/>
  <c r="D370" i="14"/>
  <c r="E370" i="14" s="1"/>
  <c r="D369" i="14"/>
  <c r="E369" i="14" s="1"/>
  <c r="D368" i="14"/>
  <c r="E368" i="14" s="1"/>
  <c r="D367" i="14"/>
  <c r="E367" i="14" s="1"/>
  <c r="E366" i="14"/>
  <c r="D366" i="14"/>
  <c r="D365" i="14"/>
  <c r="E365" i="14" s="1"/>
  <c r="D364" i="14"/>
  <c r="E364" i="14" s="1"/>
  <c r="D363" i="14"/>
  <c r="E363" i="14" s="1"/>
  <c r="D362" i="14"/>
  <c r="E362" i="14" s="1"/>
  <c r="D361" i="14"/>
  <c r="E361" i="14" s="1"/>
  <c r="D360" i="14"/>
  <c r="E360" i="14" s="1"/>
  <c r="D359" i="14"/>
  <c r="E359" i="14" s="1"/>
  <c r="E358" i="14"/>
  <c r="D358" i="14"/>
  <c r="D357" i="14"/>
  <c r="E357" i="14" s="1"/>
  <c r="D356" i="14"/>
  <c r="E356" i="14" s="1"/>
  <c r="D355" i="14"/>
  <c r="E355" i="14" s="1"/>
  <c r="D354" i="14"/>
  <c r="E354" i="14" s="1"/>
  <c r="D353" i="14"/>
  <c r="E353" i="14" s="1"/>
  <c r="D352" i="14"/>
  <c r="E352" i="14" s="1"/>
  <c r="D351" i="14"/>
  <c r="E351" i="14" s="1"/>
  <c r="E350" i="14"/>
  <c r="D350" i="14"/>
  <c r="D349" i="14"/>
  <c r="E349" i="14" s="1"/>
  <c r="D348" i="14"/>
  <c r="E348" i="14" s="1"/>
  <c r="D347" i="14"/>
  <c r="E347" i="14" s="1"/>
  <c r="D346" i="14"/>
  <c r="E346" i="14" s="1"/>
  <c r="D345" i="14"/>
  <c r="E345" i="14" s="1"/>
  <c r="D344" i="14"/>
  <c r="E344" i="14" s="1"/>
  <c r="D343" i="14"/>
  <c r="E343" i="14" s="1"/>
  <c r="E342" i="14"/>
  <c r="D342" i="14"/>
  <c r="D341" i="14"/>
  <c r="E341" i="14" s="1"/>
  <c r="D340" i="14"/>
  <c r="E340" i="14" s="1"/>
  <c r="D339" i="14"/>
  <c r="E339" i="14" s="1"/>
  <c r="E338" i="14"/>
  <c r="D338" i="14"/>
  <c r="D337" i="14"/>
  <c r="E337" i="14" s="1"/>
  <c r="D336" i="14"/>
  <c r="E336" i="14" s="1"/>
  <c r="D335" i="14"/>
  <c r="E335" i="14" s="1"/>
  <c r="E334" i="14"/>
  <c r="D334" i="14"/>
  <c r="D333" i="14"/>
  <c r="E333" i="14" s="1"/>
  <c r="D332" i="14"/>
  <c r="E332" i="14" s="1"/>
  <c r="D331" i="14"/>
  <c r="E331" i="14" s="1"/>
  <c r="E330" i="14"/>
  <c r="D330" i="14"/>
  <c r="D329" i="14"/>
  <c r="E329" i="14" s="1"/>
  <c r="D328" i="14"/>
  <c r="E328" i="14" s="1"/>
  <c r="D327" i="14"/>
  <c r="E327" i="14" s="1"/>
  <c r="E326" i="14"/>
  <c r="D326" i="14"/>
  <c r="D325" i="14"/>
  <c r="E325" i="14" s="1"/>
  <c r="D324" i="14"/>
  <c r="E324" i="14" s="1"/>
  <c r="D323" i="14"/>
  <c r="E323" i="14" s="1"/>
  <c r="E322" i="14"/>
  <c r="D322" i="14"/>
  <c r="D321" i="14"/>
  <c r="E321" i="14" s="1"/>
  <c r="D320" i="14"/>
  <c r="E320" i="14" s="1"/>
  <c r="D319" i="14"/>
  <c r="E319" i="14" s="1"/>
  <c r="E318" i="14"/>
  <c r="D318" i="14"/>
  <c r="D317" i="14"/>
  <c r="E317" i="14" s="1"/>
  <c r="D316" i="14"/>
  <c r="E316" i="14" s="1"/>
  <c r="D315" i="14"/>
  <c r="E315" i="14" s="1"/>
  <c r="E314" i="14"/>
  <c r="D314" i="14"/>
  <c r="D313" i="14"/>
  <c r="E313" i="14" s="1"/>
  <c r="D312" i="14"/>
  <c r="E312" i="14" s="1"/>
  <c r="D311" i="14"/>
  <c r="E311" i="14" s="1"/>
  <c r="E310" i="14"/>
  <c r="D310" i="14"/>
  <c r="D309" i="14"/>
  <c r="E309" i="14" s="1"/>
  <c r="D308" i="14"/>
  <c r="E308" i="14" s="1"/>
  <c r="D307" i="14"/>
  <c r="E307" i="14" s="1"/>
  <c r="E306" i="14"/>
  <c r="D306" i="14"/>
  <c r="D305" i="14"/>
  <c r="E305" i="14" s="1"/>
  <c r="D304" i="14"/>
  <c r="E304" i="14" s="1"/>
  <c r="D303" i="14"/>
  <c r="E303" i="14" s="1"/>
  <c r="E302" i="14"/>
  <c r="D302" i="14"/>
  <c r="D301" i="14"/>
  <c r="E301" i="14" s="1"/>
  <c r="D300" i="14"/>
  <c r="E300" i="14" s="1"/>
  <c r="D299" i="14"/>
  <c r="E299" i="14" s="1"/>
  <c r="E298" i="14"/>
  <c r="D298" i="14"/>
  <c r="D297" i="14"/>
  <c r="E297" i="14" s="1"/>
  <c r="D296" i="14"/>
  <c r="E296" i="14" s="1"/>
  <c r="D295" i="14"/>
  <c r="E295" i="14" s="1"/>
  <c r="E294" i="14"/>
  <c r="D294" i="14"/>
  <c r="D293" i="14"/>
  <c r="E293" i="14" s="1"/>
  <c r="E292" i="14"/>
  <c r="D292" i="14"/>
  <c r="D291" i="14"/>
  <c r="E291" i="14" s="1"/>
  <c r="E290" i="14"/>
  <c r="D290" i="14"/>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E65" i="14"/>
  <c r="D65" i="14"/>
  <c r="J64" i="14"/>
  <c r="E64" i="14"/>
  <c r="D64" i="14"/>
  <c r="J63" i="14"/>
  <c r="E63" i="14"/>
  <c r="D63" i="14"/>
  <c r="J62" i="14"/>
  <c r="D62" i="14"/>
  <c r="E62" i="14" s="1"/>
  <c r="J61" i="14"/>
  <c r="E61" i="14"/>
  <c r="D61" i="14"/>
  <c r="J60" i="14"/>
  <c r="D60" i="14"/>
  <c r="E60" i="14" s="1"/>
  <c r="J59" i="14"/>
  <c r="E59" i="14"/>
  <c r="D59" i="14"/>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E21" i="14"/>
  <c r="D21" i="14"/>
  <c r="J20" i="14"/>
  <c r="E20" i="14"/>
  <c r="D20" i="14"/>
  <c r="J19" i="14"/>
  <c r="D19" i="14"/>
  <c r="E19" i="14" s="1"/>
  <c r="J18" i="14"/>
  <c r="E18" i="14"/>
  <c r="D18" i="14"/>
  <c r="J17" i="14"/>
  <c r="D17" i="14"/>
  <c r="E17" i="14" s="1"/>
  <c r="AH16" i="14"/>
  <c r="AF16" i="14"/>
  <c r="AD16" i="14"/>
  <c r="J16" i="14"/>
  <c r="D16" i="14"/>
  <c r="E16" i="14" s="1"/>
  <c r="J15" i="14"/>
  <c r="E15" i="14"/>
  <c r="D15" i="14"/>
  <c r="J14" i="14"/>
  <c r="E14" i="14"/>
  <c r="D14" i="14"/>
  <c r="J13" i="14"/>
  <c r="E13" i="14"/>
  <c r="D13" i="14"/>
  <c r="J12" i="14"/>
  <c r="D12" i="14"/>
  <c r="E12" i="14" s="1"/>
  <c r="J11" i="14"/>
  <c r="E11" i="14"/>
  <c r="D11" i="14"/>
  <c r="J10" i="14"/>
  <c r="E10" i="14"/>
  <c r="D10" i="14"/>
  <c r="J9" i="14"/>
  <c r="E9" i="14"/>
  <c r="D9" i="14"/>
  <c r="J8" i="14"/>
  <c r="D8" i="14"/>
  <c r="E8" i="14" s="1"/>
  <c r="J7" i="14"/>
  <c r="E7" i="14"/>
  <c r="D7" i="14"/>
  <c r="J6" i="14"/>
  <c r="E6" i="14"/>
  <c r="D6" i="14"/>
  <c r="J5" i="14"/>
  <c r="E5" i="14"/>
  <c r="D5" i="14"/>
  <c r="J4" i="14"/>
  <c r="D4" i="14"/>
  <c r="E4" i="14" s="1"/>
  <c r="J3" i="14"/>
  <c r="E3" i="14"/>
  <c r="D3" i="14"/>
  <c r="Y2" i="14"/>
  <c r="X2" i="14"/>
  <c r="W2" i="14"/>
  <c r="R2" i="14" a="1"/>
  <c r="R2" i="14" s="1"/>
  <c r="Q2" i="14" s="1" a="1"/>
  <c r="Q2" i="14" s="1"/>
  <c r="N2" i="14" a="1"/>
  <c r="K2" i="14" a="1"/>
  <c r="J2" i="14"/>
  <c r="H2" i="14" a="1"/>
  <c r="H2" i="14" s="1"/>
  <c r="G2" i="14" a="1"/>
  <c r="G2" i="14" s="1"/>
  <c r="D2" i="14"/>
  <c r="E2" i="14" s="1"/>
  <c r="AI23"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E51" i="11" s="1"/>
  <c r="G15" i="11"/>
  <c r="I15" i="11" s="1"/>
  <c r="E15" i="11"/>
  <c r="G14" i="11"/>
  <c r="I14" i="11" s="1"/>
  <c r="E14" i="1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D72" i="8"/>
  <c r="F72" i="8" s="1"/>
  <c r="C72" i="8"/>
  <c r="E72" i="8" s="1"/>
  <c r="B72" i="8"/>
  <c r="D71" i="8"/>
  <c r="F71" i="8" s="1"/>
  <c r="C71" i="8"/>
  <c r="E71" i="8" s="1"/>
  <c r="B71" i="8"/>
  <c r="D70" i="8"/>
  <c r="F70" i="8" s="1"/>
  <c r="C70" i="8"/>
  <c r="E70" i="8" s="1"/>
  <c r="B70" i="8"/>
  <c r="D69" i="8"/>
  <c r="F69" i="8" s="1"/>
  <c r="C69" i="8"/>
  <c r="E69" i="8" s="1"/>
  <c r="B69" i="8"/>
  <c r="D68" i="8"/>
  <c r="F68" i="8" s="1"/>
  <c r="C68" i="8"/>
  <c r="E68" i="8" s="1"/>
  <c r="B68" i="8"/>
  <c r="E67" i="8"/>
  <c r="D67" i="8"/>
  <c r="F67" i="8" s="1"/>
  <c r="C67" i="8"/>
  <c r="B67" i="8"/>
  <c r="F66" i="8"/>
  <c r="D66" i="8"/>
  <c r="C66" i="8"/>
  <c r="E66" i="8" s="1"/>
  <c r="B66" i="8"/>
  <c r="D65" i="8"/>
  <c r="F65" i="8" s="1"/>
  <c r="C65" i="8"/>
  <c r="E65" i="8" s="1"/>
  <c r="B65" i="8"/>
  <c r="E64" i="8"/>
  <c r="D64" i="8"/>
  <c r="F64" i="8" s="1"/>
  <c r="C64" i="8"/>
  <c r="B64" i="8"/>
  <c r="F63" i="8"/>
  <c r="E63" i="8"/>
  <c r="D63" i="8"/>
  <c r="C63" i="8"/>
  <c r="B63" i="8"/>
  <c r="F62" i="8"/>
  <c r="D62" i="8"/>
  <c r="C62" i="8"/>
  <c r="E62" i="8" s="1"/>
  <c r="B62" i="8"/>
  <c r="D61" i="8"/>
  <c r="F61" i="8" s="1"/>
  <c r="C61" i="8"/>
  <c r="E61" i="8" s="1"/>
  <c r="B61" i="8"/>
  <c r="E60" i="8"/>
  <c r="D60" i="8"/>
  <c r="F60" i="8" s="1"/>
  <c r="C60" i="8"/>
  <c r="B60" i="8"/>
  <c r="F59" i="8"/>
  <c r="E59" i="8"/>
  <c r="D59" i="8"/>
  <c r="C59" i="8"/>
  <c r="B59" i="8"/>
  <c r="F58" i="8"/>
  <c r="D58" i="8"/>
  <c r="C58" i="8"/>
  <c r="E58" i="8" s="1"/>
  <c r="B58" i="8"/>
  <c r="D57" i="8"/>
  <c r="F57" i="8" s="1"/>
  <c r="C57" i="8"/>
  <c r="E57" i="8" s="1"/>
  <c r="B57" i="8"/>
  <c r="E56" i="8"/>
  <c r="D56" i="8"/>
  <c r="F56" i="8" s="1"/>
  <c r="C56" i="8"/>
  <c r="B56" i="8"/>
  <c r="F55" i="8"/>
  <c r="E55" i="8"/>
  <c r="D55" i="8"/>
  <c r="C55" i="8"/>
  <c r="B55" i="8"/>
  <c r="F54" i="8"/>
  <c r="D54" i="8"/>
  <c r="C54" i="8"/>
  <c r="E54" i="8" s="1"/>
  <c r="B54" i="8"/>
  <c r="D53" i="8"/>
  <c r="F53" i="8" s="1"/>
  <c r="C53" i="8"/>
  <c r="E53" i="8" s="1"/>
  <c r="B53" i="8"/>
  <c r="E52" i="8"/>
  <c r="D52" i="8"/>
  <c r="F52" i="8" s="1"/>
  <c r="C52" i="8"/>
  <c r="B52" i="8"/>
  <c r="F51" i="8"/>
  <c r="E51" i="8"/>
  <c r="D51" i="8"/>
  <c r="C51" i="8"/>
  <c r="B51" i="8"/>
  <c r="F50" i="8"/>
  <c r="D50" i="8"/>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c r="AB798" i="6" a="1"/>
  <c r="AA798" i="6" a="1"/>
  <c r="AA798" i="6" s="1"/>
  <c r="Z798" i="6" a="1"/>
  <c r="Z798" i="6" s="1"/>
  <c r="Y798" i="6" a="1"/>
  <c r="Y798" i="6" s="1"/>
  <c r="X798" i="6" a="1"/>
  <c r="X798" i="6" s="1"/>
  <c r="W798" i="6" a="1"/>
  <c r="W798" i="6" s="1"/>
  <c r="V798" i="6" a="1"/>
  <c r="V798" i="6" s="1"/>
  <c r="U798" i="6" a="1"/>
  <c r="U798" i="6" s="1"/>
  <c r="T798" i="6"/>
  <c r="T798" i="6" a="1"/>
  <c r="S798" i="6" a="1"/>
  <c r="S798" i="6" s="1"/>
  <c r="R798" i="6" a="1"/>
  <c r="R798" i="6" s="1"/>
  <c r="Q798" i="6" a="1"/>
  <c r="Q798" i="6" s="1"/>
  <c r="P798" i="6" a="1"/>
  <c r="P798" i="6" s="1"/>
  <c r="O798" i="6" a="1"/>
  <c r="O798" i="6" s="1"/>
  <c r="N798" i="6"/>
  <c r="N798" i="6" a="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c r="AB797" i="6" a="1"/>
  <c r="AA797" i="6" a="1"/>
  <c r="AA797" i="6" s="1"/>
  <c r="Z797" i="6" a="1"/>
  <c r="Z797" i="6" s="1"/>
  <c r="Y797" i="6" a="1"/>
  <c r="Y797" i="6" s="1"/>
  <c r="X797" i="6" a="1"/>
  <c r="X797" i="6" s="1"/>
  <c r="W797" i="6" a="1"/>
  <c r="W797" i="6" s="1"/>
  <c r="V797" i="6" a="1"/>
  <c r="V797" i="6" s="1"/>
  <c r="U797" i="6" a="1"/>
  <c r="U797" i="6" s="1"/>
  <c r="T797" i="6"/>
  <c r="T797" i="6" a="1"/>
  <c r="S797" i="6" a="1"/>
  <c r="S797" i="6" s="1"/>
  <c r="R797" i="6" a="1"/>
  <c r="R797" i="6" s="1"/>
  <c r="Q797" i="6" a="1"/>
  <c r="Q797" i="6" s="1"/>
  <c r="P797" i="6" a="1"/>
  <c r="P797" i="6" s="1"/>
  <c r="O797" i="6" a="1"/>
  <c r="O797" i="6" s="1"/>
  <c r="N797" i="6" a="1"/>
  <c r="N797" i="6" s="1"/>
  <c r="M797" i="6" a="1"/>
  <c r="M797" i="6" s="1"/>
  <c r="L797" i="6"/>
  <c r="L797" i="6" a="1"/>
  <c r="K797" i="6" a="1"/>
  <c r="K797" i="6" s="1"/>
  <c r="AI796" i="6" a="1"/>
  <c r="AI796" i="6" s="1"/>
  <c r="AH796" i="6" a="1"/>
  <c r="AH796" i="6" s="1"/>
  <c r="AG796" i="6" a="1"/>
  <c r="AG796" i="6" s="1"/>
  <c r="AF796" i="6"/>
  <c r="AF796" i="6" a="1"/>
  <c r="AE796" i="6" a="1"/>
  <c r="AE796" i="6" s="1"/>
  <c r="AD796" i="6" a="1"/>
  <c r="AD796" i="6" s="1"/>
  <c r="AC796" i="6" a="1"/>
  <c r="AC796" i="6" s="1"/>
  <c r="AB796" i="6" a="1"/>
  <c r="AB796" i="6" s="1"/>
  <c r="AA796" i="6" a="1"/>
  <c r="AA796" i="6" s="1"/>
  <c r="Z796" i="6" a="1"/>
  <c r="Z796" i="6" s="1"/>
  <c r="Y796" i="6" a="1"/>
  <c r="Y796" i="6" s="1"/>
  <c r="X796" i="6"/>
  <c r="X796" i="6" a="1"/>
  <c r="W796" i="6" a="1"/>
  <c r="W796" i="6" s="1"/>
  <c r="V796" i="6" a="1"/>
  <c r="V796" i="6" s="1"/>
  <c r="U796" i="6" a="1"/>
  <c r="U796" i="6" s="1"/>
  <c r="T796" i="6" a="1"/>
  <c r="T796" i="6" s="1"/>
  <c r="S796" i="6" a="1"/>
  <c r="S796" i="6" s="1"/>
  <c r="R796" i="6" a="1"/>
  <c r="R796" i="6" s="1"/>
  <c r="Q796" i="6" a="1"/>
  <c r="Q796" i="6" s="1"/>
  <c r="P796" i="6"/>
  <c r="P796" i="6" a="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c r="AB795" i="6" a="1"/>
  <c r="AA795" i="6" a="1"/>
  <c r="AA795" i="6" s="1"/>
  <c r="Z795" i="6" a="1"/>
  <c r="Z795" i="6" s="1"/>
  <c r="Y795" i="6" a="1"/>
  <c r="Y795" i="6" s="1"/>
  <c r="X795" i="6" a="1"/>
  <c r="X795" i="6" s="1"/>
  <c r="W795" i="6" a="1"/>
  <c r="W795" i="6" s="1"/>
  <c r="V795" i="6" a="1"/>
  <c r="V795" i="6" s="1"/>
  <c r="U795" i="6" a="1"/>
  <c r="U795" i="6" s="1"/>
  <c r="T795" i="6"/>
  <c r="T795" i="6" a="1"/>
  <c r="S795" i="6" a="1"/>
  <c r="S795" i="6" s="1"/>
  <c r="R795" i="6" a="1"/>
  <c r="R795" i="6" s="1"/>
  <c r="Q795" i="6" a="1"/>
  <c r="Q795" i="6" s="1"/>
  <c r="P795" i="6" a="1"/>
  <c r="P795" i="6" s="1"/>
  <c r="O795" i="6" a="1"/>
  <c r="O795" i="6" s="1"/>
  <c r="N795" i="6" a="1"/>
  <c r="N795" i="6" s="1"/>
  <c r="M795" i="6" a="1"/>
  <c r="M795" i="6" s="1"/>
  <c r="L795" i="6"/>
  <c r="L795" i="6" a="1"/>
  <c r="K795" i="6" a="1"/>
  <c r="K795" i="6" s="1"/>
  <c r="AI794" i="6" a="1"/>
  <c r="AI794" i="6" s="1"/>
  <c r="AH794" i="6" a="1"/>
  <c r="AH794" i="6" s="1"/>
  <c r="AG794" i="6" a="1"/>
  <c r="AG794" i="6" s="1"/>
  <c r="AF794" i="6"/>
  <c r="AF794" i="6" a="1"/>
  <c r="AE794" i="6" a="1"/>
  <c r="AE794" i="6" s="1"/>
  <c r="AD794" i="6" a="1"/>
  <c r="AD794" i="6" s="1"/>
  <c r="AC794" i="6" a="1"/>
  <c r="AC794" i="6" s="1"/>
  <c r="AB794" i="6" a="1"/>
  <c r="AB794" i="6" s="1"/>
  <c r="AA794" i="6" a="1"/>
  <c r="AA794" i="6" s="1"/>
  <c r="Z794" i="6" a="1"/>
  <c r="Z794" i="6" s="1"/>
  <c r="Y794" i="6" a="1"/>
  <c r="Y794" i="6" s="1"/>
  <c r="X794" i="6"/>
  <c r="X794" i="6" a="1"/>
  <c r="W794" i="6" a="1"/>
  <c r="W794" i="6" s="1"/>
  <c r="V794" i="6" a="1"/>
  <c r="V794" i="6" s="1"/>
  <c r="U794" i="6" a="1"/>
  <c r="U794" i="6" s="1"/>
  <c r="T794" i="6" a="1"/>
  <c r="T794" i="6" s="1"/>
  <c r="S794" i="6" a="1"/>
  <c r="S794" i="6" s="1"/>
  <c r="R794" i="6" a="1"/>
  <c r="R794" i="6" s="1"/>
  <c r="Q794" i="6" a="1"/>
  <c r="Q794" i="6" s="1"/>
  <c r="P794" i="6"/>
  <c r="P794" i="6" a="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c r="AB793" i="6" a="1"/>
  <c r="AA793" i="6" a="1"/>
  <c r="AA793" i="6" s="1"/>
  <c r="Z793" i="6" a="1"/>
  <c r="Z793" i="6" s="1"/>
  <c r="Y793" i="6" a="1"/>
  <c r="Y793" i="6" s="1"/>
  <c r="X793" i="6" a="1"/>
  <c r="X793" i="6" s="1"/>
  <c r="W793" i="6" a="1"/>
  <c r="W793" i="6" s="1"/>
  <c r="V793" i="6" a="1"/>
  <c r="V793" i="6" s="1"/>
  <c r="U793" i="6" a="1"/>
  <c r="U793" i="6" s="1"/>
  <c r="T793" i="6"/>
  <c r="T793" i="6" a="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c r="T770" i="6" a="1"/>
  <c r="S770" i="6" a="1"/>
  <c r="S770" i="6" s="1"/>
  <c r="R770" i="6" a="1"/>
  <c r="R770" i="6" s="1"/>
  <c r="Q770" i="6" a="1"/>
  <c r="Q770" i="6" s="1"/>
  <c r="P770" i="6" a="1"/>
  <c r="P770" i="6" s="1"/>
  <c r="O770" i="6" a="1"/>
  <c r="O770" i="6" s="1"/>
  <c r="N770" i="6"/>
  <c r="N770" i="6" a="1"/>
  <c r="M770" i="6" a="1"/>
  <c r="M770" i="6" s="1"/>
  <c r="L770" i="6" a="1"/>
  <c r="L770" i="6" s="1"/>
  <c r="K770" i="6" a="1"/>
  <c r="K770" i="6" s="1"/>
  <c r="AI769" i="6" a="1"/>
  <c r="AI769" i="6" s="1"/>
  <c r="AH769" i="6" a="1"/>
  <c r="AH769" i="6" s="1"/>
  <c r="AG769" i="6" a="1"/>
  <c r="AG769" i="6" s="1"/>
  <c r="AF769" i="6"/>
  <c r="AF769" i="6" a="1"/>
  <c r="AE769" i="6" a="1"/>
  <c r="AE769" i="6" s="1"/>
  <c r="AD769" i="6" a="1"/>
  <c r="AD769" i="6" s="1"/>
  <c r="AC769" i="6" a="1"/>
  <c r="AC769" i="6" s="1"/>
  <c r="AB769" i="6" a="1"/>
  <c r="AB769" i="6" s="1"/>
  <c r="AA769" i="6" a="1"/>
  <c r="AA769" i="6" s="1"/>
  <c r="Z769" i="6"/>
  <c r="Z769" i="6" a="1"/>
  <c r="Y769" i="6" a="1"/>
  <c r="Y769" i="6" s="1"/>
  <c r="X769" i="6" a="1"/>
  <c r="X769" i="6" s="1"/>
  <c r="W769" i="6" a="1"/>
  <c r="W769" i="6" s="1"/>
  <c r="V769" i="6"/>
  <c r="V769" i="6" a="1"/>
  <c r="U769" i="6" a="1"/>
  <c r="U769" i="6" s="1"/>
  <c r="T769" i="6" a="1"/>
  <c r="T769" i="6" s="1"/>
  <c r="S769" i="6" a="1"/>
  <c r="S769" i="6" s="1"/>
  <c r="R769" i="6" a="1"/>
  <c r="R769" i="6" s="1"/>
  <c r="Q769" i="6" a="1"/>
  <c r="Q769" i="6" s="1"/>
  <c r="P769" i="6"/>
  <c r="P769" i="6" a="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c r="AE764" i="6" a="1"/>
  <c r="AD764" i="6" a="1"/>
  <c r="AD764" i="6" s="1"/>
  <c r="AC764" i="6" a="1"/>
  <c r="AC764" i="6" s="1"/>
  <c r="AB764" i="6" a="1"/>
  <c r="AB764" i="6" s="1"/>
  <c r="AA764" i="6" a="1"/>
  <c r="AA764" i="6" s="1"/>
  <c r="Z764" i="6" a="1"/>
  <c r="Z764" i="6" s="1"/>
  <c r="Y764" i="6" a="1"/>
  <c r="Y764" i="6" s="1"/>
  <c r="X764" i="6" a="1"/>
  <c r="X764" i="6" s="1"/>
  <c r="W764" i="6"/>
  <c r="W764" i="6" a="1"/>
  <c r="V764" i="6" a="1"/>
  <c r="V764" i="6" s="1"/>
  <c r="U764" i="6" a="1"/>
  <c r="U764" i="6" s="1"/>
  <c r="T764" i="6" a="1"/>
  <c r="T764" i="6" s="1"/>
  <c r="S764" i="6" a="1"/>
  <c r="S764" i="6" s="1"/>
  <c r="R764" i="6" a="1"/>
  <c r="R764" i="6" s="1"/>
  <c r="Q764" i="6" a="1"/>
  <c r="Q764" i="6" s="1"/>
  <c r="P764" i="6" a="1"/>
  <c r="P764" i="6" s="1"/>
  <c r="O764" i="6"/>
  <c r="O764" i="6" a="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c r="W763" i="6" a="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c r="AA762" i="6" a="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c r="K762" i="6" a="1"/>
  <c r="AI761" i="6" a="1"/>
  <c r="AI761" i="6" s="1"/>
  <c r="AH761" i="6" a="1"/>
  <c r="AH761" i="6" s="1"/>
  <c r="AG761" i="6" a="1"/>
  <c r="AG761" i="6" s="1"/>
  <c r="AF761" i="6" a="1"/>
  <c r="AF761" i="6" s="1"/>
  <c r="AE761" i="6"/>
  <c r="AE761" i="6" a="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c r="O761" i="6" a="1"/>
  <c r="N761" i="6" a="1"/>
  <c r="N761" i="6" s="1"/>
  <c r="M761" i="6" a="1"/>
  <c r="M761" i="6" s="1"/>
  <c r="L761" i="6" a="1"/>
  <c r="L761" i="6" s="1"/>
  <c r="K761" i="6" a="1"/>
  <c r="K761" i="6" s="1"/>
  <c r="AI760" i="6"/>
  <c r="AI760" i="6" a="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c r="S760" i="6" a="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c r="W759" i="6" a="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c r="AA758" i="6" a="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c r="K758" i="6" a="1"/>
  <c r="AI757" i="6" a="1"/>
  <c r="AI757" i="6" s="1"/>
  <c r="AH757" i="6" a="1"/>
  <c r="AH757" i="6" s="1"/>
  <c r="AG757" i="6" a="1"/>
  <c r="AG757" i="6" s="1"/>
  <c r="AF757" i="6" a="1"/>
  <c r="AF757" i="6" s="1"/>
  <c r="AE757" i="6"/>
  <c r="AE757" i="6" a="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c r="O757" i="6" a="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c r="AI744" i="6" a="1"/>
  <c r="AH744" i="6" a="1"/>
  <c r="AH744" i="6" s="1"/>
  <c r="AG744" i="6" a="1"/>
  <c r="AG744" i="6" s="1"/>
  <c r="AF744" i="6" a="1"/>
  <c r="AF744" i="6" s="1"/>
  <c r="AE744" i="6" a="1"/>
  <c r="AE744" i="6" s="1"/>
  <c r="AD744" i="6" a="1"/>
  <c r="AD744" i="6" s="1"/>
  <c r="AC744" i="6" a="1"/>
  <c r="AC744" i="6" s="1"/>
  <c r="AB744" i="6" a="1"/>
  <c r="AB744" i="6" s="1"/>
  <c r="AA744" i="6"/>
  <c r="AA744" i="6" a="1"/>
  <c r="Z744" i="6" a="1"/>
  <c r="Z744" i="6" s="1"/>
  <c r="Y744" i="6" a="1"/>
  <c r="Y744" i="6" s="1"/>
  <c r="X744" i="6" a="1"/>
  <c r="X744" i="6" s="1"/>
  <c r="W744" i="6" a="1"/>
  <c r="W744" i="6" s="1"/>
  <c r="V744" i="6" a="1"/>
  <c r="V744" i="6" s="1"/>
  <c r="U744" i="6" a="1"/>
  <c r="U744" i="6" s="1"/>
  <c r="T744" i="6" a="1"/>
  <c r="T744" i="6" s="1"/>
  <c r="S744" i="6"/>
  <c r="S744" i="6" a="1"/>
  <c r="R744" i="6" a="1"/>
  <c r="R744" i="6" s="1"/>
  <c r="Q744" i="6" a="1"/>
  <c r="Q744" i="6" s="1"/>
  <c r="P744" i="6" a="1"/>
  <c r="P744" i="6" s="1"/>
  <c r="O744" i="6" a="1"/>
  <c r="O744" i="6" s="1"/>
  <c r="N744" i="6" a="1"/>
  <c r="N744" i="6" s="1"/>
  <c r="M744" i="6" a="1"/>
  <c r="M744" i="6" s="1"/>
  <c r="L744" i="6" a="1"/>
  <c r="L744" i="6" s="1"/>
  <c r="K744" i="6"/>
  <c r="K744" i="6" a="1"/>
  <c r="AI743" i="6"/>
  <c r="AI743" i="6" a="1"/>
  <c r="AH743" i="6" a="1"/>
  <c r="AH743" i="6" s="1"/>
  <c r="AG743" i="6" a="1"/>
  <c r="AG743" i="6" s="1"/>
  <c r="AF743" i="6" a="1"/>
  <c r="AF743" i="6" s="1"/>
  <c r="AE743" i="6" a="1"/>
  <c r="AE743" i="6" s="1"/>
  <c r="AD743" i="6" a="1"/>
  <c r="AD743" i="6" s="1"/>
  <c r="AC743" i="6" a="1"/>
  <c r="AC743" i="6" s="1"/>
  <c r="AB743" i="6" a="1"/>
  <c r="AB743" i="6" s="1"/>
  <c r="AA743" i="6"/>
  <c r="AA743" i="6" a="1"/>
  <c r="Z743" i="6" a="1"/>
  <c r="Z743" i="6" s="1"/>
  <c r="Y743" i="6" a="1"/>
  <c r="Y743" i="6" s="1"/>
  <c r="X743" i="6" a="1"/>
  <c r="X743" i="6" s="1"/>
  <c r="W743" i="6" a="1"/>
  <c r="W743" i="6" s="1"/>
  <c r="V743" i="6" a="1"/>
  <c r="V743" i="6" s="1"/>
  <c r="U743" i="6" a="1"/>
  <c r="U743" i="6" s="1"/>
  <c r="T743" i="6" a="1"/>
  <c r="T743" i="6" s="1"/>
  <c r="S743" i="6"/>
  <c r="S743" i="6" a="1"/>
  <c r="R743" i="6" a="1"/>
  <c r="R743" i="6" s="1"/>
  <c r="Q743" i="6" a="1"/>
  <c r="Q743" i="6" s="1"/>
  <c r="P743" i="6" a="1"/>
  <c r="P743" i="6" s="1"/>
  <c r="O743" i="6" a="1"/>
  <c r="O743" i="6" s="1"/>
  <c r="N743" i="6" a="1"/>
  <c r="N743" i="6" s="1"/>
  <c r="M743" i="6" a="1"/>
  <c r="M743" i="6" s="1"/>
  <c r="L743" i="6" a="1"/>
  <c r="L743" i="6" s="1"/>
  <c r="K743" i="6"/>
  <c r="K743" i="6" a="1"/>
  <c r="AI742" i="6"/>
  <c r="AI742" i="6" a="1"/>
  <c r="AH742" i="6" a="1"/>
  <c r="AH742" i="6" s="1"/>
  <c r="AG742" i="6" a="1"/>
  <c r="AG742" i="6" s="1"/>
  <c r="AF742" i="6" a="1"/>
  <c r="AF742" i="6" s="1"/>
  <c r="AE742" i="6" a="1"/>
  <c r="AE742" i="6" s="1"/>
  <c r="AD742" i="6" a="1"/>
  <c r="AD742" i="6" s="1"/>
  <c r="AC742" i="6" a="1"/>
  <c r="AC742" i="6" s="1"/>
  <c r="AB742" i="6" a="1"/>
  <c r="AB742" i="6" s="1"/>
  <c r="AA742" i="6"/>
  <c r="AA742" i="6" a="1"/>
  <c r="Z742" i="6" a="1"/>
  <c r="Z742" i="6" s="1"/>
  <c r="Y742" i="6" a="1"/>
  <c r="Y742" i="6" s="1"/>
  <c r="X742" i="6" a="1"/>
  <c r="X742" i="6" s="1"/>
  <c r="W742" i="6" a="1"/>
  <c r="W742" i="6" s="1"/>
  <c r="V742" i="6" a="1"/>
  <c r="V742" i="6" s="1"/>
  <c r="U742" i="6" a="1"/>
  <c r="U742" i="6" s="1"/>
  <c r="T742" i="6" a="1"/>
  <c r="T742" i="6" s="1"/>
  <c r="S742" i="6"/>
  <c r="S742" i="6" a="1"/>
  <c r="R742" i="6" a="1"/>
  <c r="R742" i="6" s="1"/>
  <c r="Q742" i="6" a="1"/>
  <c r="Q742" i="6" s="1"/>
  <c r="P742" i="6" a="1"/>
  <c r="P742" i="6" s="1"/>
  <c r="O742" i="6" a="1"/>
  <c r="O742" i="6" s="1"/>
  <c r="N742" i="6" a="1"/>
  <c r="N742" i="6" s="1"/>
  <c r="M742" i="6" a="1"/>
  <c r="M742" i="6" s="1"/>
  <c r="L742" i="6" a="1"/>
  <c r="L742" i="6" s="1"/>
  <c r="K742" i="6"/>
  <c r="K742" i="6" a="1"/>
  <c r="AI741" i="6"/>
  <c r="AI741" i="6" a="1"/>
  <c r="AH741" i="6" a="1"/>
  <c r="AH741" i="6" s="1"/>
  <c r="AG741" i="6" a="1"/>
  <c r="AG741" i="6" s="1"/>
  <c r="AF741" i="6" a="1"/>
  <c r="AF741" i="6" s="1"/>
  <c r="AE741" i="6" a="1"/>
  <c r="AE741" i="6" s="1"/>
  <c r="AD741" i="6" a="1"/>
  <c r="AD741" i="6" s="1"/>
  <c r="AC741" i="6" a="1"/>
  <c r="AC741" i="6" s="1"/>
  <c r="AB741" i="6" a="1"/>
  <c r="AB741" i="6" s="1"/>
  <c r="AA741" i="6"/>
  <c r="AA741" i="6" a="1"/>
  <c r="Z741" i="6" a="1"/>
  <c r="Z741" i="6" s="1"/>
  <c r="Y741" i="6" a="1"/>
  <c r="Y741" i="6" s="1"/>
  <c r="X741" i="6" a="1"/>
  <c r="X741" i="6" s="1"/>
  <c r="W741" i="6" a="1"/>
  <c r="W741" i="6" s="1"/>
  <c r="V741" i="6" a="1"/>
  <c r="V741" i="6" s="1"/>
  <c r="U741" i="6" a="1"/>
  <c r="U741" i="6" s="1"/>
  <c r="T741" i="6" a="1"/>
  <c r="T741" i="6" s="1"/>
  <c r="S741" i="6"/>
  <c r="S741" i="6" a="1"/>
  <c r="R741" i="6" a="1"/>
  <c r="R741" i="6" s="1"/>
  <c r="Q741" i="6" a="1"/>
  <c r="Q741" i="6" s="1"/>
  <c r="P741" i="6" a="1"/>
  <c r="P741" i="6" s="1"/>
  <c r="O741" i="6" a="1"/>
  <c r="O741" i="6" s="1"/>
  <c r="N741" i="6" a="1"/>
  <c r="N741" i="6" s="1"/>
  <c r="M741" i="6" a="1"/>
  <c r="M741" i="6" s="1"/>
  <c r="L741" i="6" a="1"/>
  <c r="L741" i="6" s="1"/>
  <c r="K741" i="6"/>
  <c r="K741" i="6" a="1"/>
  <c r="AI740" i="6"/>
  <c r="AI740" i="6" a="1"/>
  <c r="AH740" i="6" a="1"/>
  <c r="AH740" i="6" s="1"/>
  <c r="AG740" i="6" a="1"/>
  <c r="AG740" i="6" s="1"/>
  <c r="AF740" i="6" a="1"/>
  <c r="AF740" i="6" s="1"/>
  <c r="AE740" i="6" a="1"/>
  <c r="AE740" i="6" s="1"/>
  <c r="AD740" i="6" a="1"/>
  <c r="AD740" i="6" s="1"/>
  <c r="AC740" i="6" a="1"/>
  <c r="AC740" i="6" s="1"/>
  <c r="AB740" i="6" a="1"/>
  <c r="AB740" i="6" s="1"/>
  <c r="AA740" i="6"/>
  <c r="AA740" i="6" a="1"/>
  <c r="Z740" i="6" a="1"/>
  <c r="Z740" i="6" s="1"/>
  <c r="Y740" i="6" a="1"/>
  <c r="Y740" i="6" s="1"/>
  <c r="X740" i="6" a="1"/>
  <c r="X740" i="6" s="1"/>
  <c r="W740" i="6" a="1"/>
  <c r="W740" i="6" s="1"/>
  <c r="V740" i="6" a="1"/>
  <c r="V740" i="6" s="1"/>
  <c r="U740" i="6" a="1"/>
  <c r="U740" i="6" s="1"/>
  <c r="T740" i="6" a="1"/>
  <c r="T740" i="6" s="1"/>
  <c r="S740" i="6"/>
  <c r="S740" i="6" a="1"/>
  <c r="R740" i="6" a="1"/>
  <c r="R740" i="6" s="1"/>
  <c r="Q740" i="6" a="1"/>
  <c r="Q740" i="6" s="1"/>
  <c r="P740" i="6" a="1"/>
  <c r="P740" i="6" s="1"/>
  <c r="O740" i="6" a="1"/>
  <c r="O740" i="6" s="1"/>
  <c r="N740" i="6" a="1"/>
  <c r="N740" i="6" s="1"/>
  <c r="M740" i="6" a="1"/>
  <c r="M740" i="6" s="1"/>
  <c r="L740" i="6" a="1"/>
  <c r="L740" i="6" s="1"/>
  <c r="K740" i="6"/>
  <c r="K740" i="6" a="1"/>
  <c r="AI739" i="6"/>
  <c r="AI739" i="6" a="1"/>
  <c r="AH739" i="6" a="1"/>
  <c r="AH739" i="6" s="1"/>
  <c r="AG739" i="6" a="1"/>
  <c r="AG739" i="6" s="1"/>
  <c r="AF739" i="6" a="1"/>
  <c r="AF739" i="6" s="1"/>
  <c r="AE739" i="6" a="1"/>
  <c r="AE739" i="6" s="1"/>
  <c r="AD739" i="6" a="1"/>
  <c r="AD739" i="6" s="1"/>
  <c r="AC739" i="6" a="1"/>
  <c r="AC739" i="6" s="1"/>
  <c r="AB739" i="6" a="1"/>
  <c r="AB739" i="6" s="1"/>
  <c r="AA739" i="6"/>
  <c r="AA739" i="6" a="1"/>
  <c r="Z739" i="6" a="1"/>
  <c r="Z739" i="6" s="1"/>
  <c r="Y739" i="6" a="1"/>
  <c r="Y739" i="6" s="1"/>
  <c r="X739" i="6" a="1"/>
  <c r="X739" i="6" s="1"/>
  <c r="W739" i="6" a="1"/>
  <c r="W739" i="6" s="1"/>
  <c r="V739" i="6" a="1"/>
  <c r="V739" i="6" s="1"/>
  <c r="U739" i="6" a="1"/>
  <c r="U739" i="6" s="1"/>
  <c r="T739" i="6" a="1"/>
  <c r="T739" i="6" s="1"/>
  <c r="S739" i="6"/>
  <c r="S739" i="6" a="1"/>
  <c r="R739" i="6" a="1"/>
  <c r="R739" i="6" s="1"/>
  <c r="Q739" i="6" a="1"/>
  <c r="Q739" i="6" s="1"/>
  <c r="P739" i="6" a="1"/>
  <c r="P739" i="6" s="1"/>
  <c r="O739" i="6" a="1"/>
  <c r="O739" i="6" s="1"/>
  <c r="N739" i="6" a="1"/>
  <c r="N739" i="6" s="1"/>
  <c r="M739" i="6" a="1"/>
  <c r="M739" i="6" s="1"/>
  <c r="L739" i="6" a="1"/>
  <c r="L739" i="6" s="1"/>
  <c r="K739" i="6"/>
  <c r="K739" i="6" a="1"/>
  <c r="AI738" i="6"/>
  <c r="AI738" i="6" a="1"/>
  <c r="AH738" i="6" a="1"/>
  <c r="AH738" i="6" s="1"/>
  <c r="AG738" i="6" a="1"/>
  <c r="AG738" i="6" s="1"/>
  <c r="AF738" i="6" a="1"/>
  <c r="AF738" i="6" s="1"/>
  <c r="AE738" i="6" a="1"/>
  <c r="AE738" i="6" s="1"/>
  <c r="AD738" i="6" a="1"/>
  <c r="AD738" i="6" s="1"/>
  <c r="AC738" i="6" a="1"/>
  <c r="AC738" i="6" s="1"/>
  <c r="AB738" i="6" a="1"/>
  <c r="AB738" i="6" s="1"/>
  <c r="AA738" i="6"/>
  <c r="AA738" i="6" a="1"/>
  <c r="Z738" i="6" a="1"/>
  <c r="Z738" i="6" s="1"/>
  <c r="Y738" i="6" a="1"/>
  <c r="Y738" i="6" s="1"/>
  <c r="X738" i="6" a="1"/>
  <c r="X738" i="6" s="1"/>
  <c r="W738" i="6" a="1"/>
  <c r="W738" i="6" s="1"/>
  <c r="V738" i="6" a="1"/>
  <c r="V738" i="6" s="1"/>
  <c r="U738" i="6" a="1"/>
  <c r="U738" i="6" s="1"/>
  <c r="T738" i="6" a="1"/>
  <c r="T738" i="6" s="1"/>
  <c r="S738" i="6"/>
  <c r="S738" i="6" a="1"/>
  <c r="R738" i="6" a="1"/>
  <c r="R738" i="6" s="1"/>
  <c r="Q738" i="6" a="1"/>
  <c r="Q738" i="6" s="1"/>
  <c r="P738" i="6" a="1"/>
  <c r="P738" i="6" s="1"/>
  <c r="O738" i="6" a="1"/>
  <c r="O738" i="6" s="1"/>
  <c r="N738" i="6" a="1"/>
  <c r="N738" i="6" s="1"/>
  <c r="M738" i="6" a="1"/>
  <c r="M738" i="6" s="1"/>
  <c r="L738" i="6" a="1"/>
  <c r="L738" i="6" s="1"/>
  <c r="K738" i="6"/>
  <c r="K738" i="6" a="1"/>
  <c r="AI737" i="6"/>
  <c r="AI737" i="6" a="1"/>
  <c r="AH737" i="6" a="1"/>
  <c r="AH737" i="6" s="1"/>
  <c r="AG737" i="6" a="1"/>
  <c r="AG737" i="6" s="1"/>
  <c r="AF737" i="6" a="1"/>
  <c r="AF737" i="6" s="1"/>
  <c r="AE737" i="6" a="1"/>
  <c r="AE737" i="6" s="1"/>
  <c r="AD737" i="6" a="1"/>
  <c r="AD737" i="6" s="1"/>
  <c r="AC737" i="6" a="1"/>
  <c r="AC737" i="6" s="1"/>
  <c r="AB737" i="6" a="1"/>
  <c r="AB737" i="6" s="1"/>
  <c r="AA737" i="6"/>
  <c r="AA737" i="6" a="1"/>
  <c r="Z737" i="6" a="1"/>
  <c r="Z737" i="6" s="1"/>
  <c r="Y737" i="6" a="1"/>
  <c r="Y737" i="6" s="1"/>
  <c r="X737" i="6" a="1"/>
  <c r="X737" i="6" s="1"/>
  <c r="W737" i="6" a="1"/>
  <c r="W737" i="6" s="1"/>
  <c r="V737" i="6" a="1"/>
  <c r="V737" i="6" s="1"/>
  <c r="U737" i="6" a="1"/>
  <c r="U737" i="6" s="1"/>
  <c r="T737" i="6" a="1"/>
  <c r="T737" i="6" s="1"/>
  <c r="S737" i="6"/>
  <c r="S737" i="6" a="1"/>
  <c r="R737" i="6" a="1"/>
  <c r="R737" i="6" s="1"/>
  <c r="Q737" i="6" a="1"/>
  <c r="Q737" i="6" s="1"/>
  <c r="P737" i="6" a="1"/>
  <c r="P737" i="6" s="1"/>
  <c r="O737" i="6" a="1"/>
  <c r="O737" i="6" s="1"/>
  <c r="N737" i="6" a="1"/>
  <c r="N737" i="6" s="1"/>
  <c r="M737" i="6" a="1"/>
  <c r="M737" i="6" s="1"/>
  <c r="L737" i="6" a="1"/>
  <c r="L737" i="6" s="1"/>
  <c r="K737" i="6"/>
  <c r="K737" i="6" a="1"/>
  <c r="AI736" i="6"/>
  <c r="AI736" i="6" a="1"/>
  <c r="AH736" i="6" a="1"/>
  <c r="AH736" i="6" s="1"/>
  <c r="AG736" i="6" a="1"/>
  <c r="AG736" i="6" s="1"/>
  <c r="AF736" i="6" a="1"/>
  <c r="AF736" i="6" s="1"/>
  <c r="AE736" i="6" a="1"/>
  <c r="AE736" i="6" s="1"/>
  <c r="AD736" i="6" a="1"/>
  <c r="AD736" i="6" s="1"/>
  <c r="AC736" i="6" a="1"/>
  <c r="AC736" i="6" s="1"/>
  <c r="AB736" i="6" a="1"/>
  <c r="AB736" i="6" s="1"/>
  <c r="AA736" i="6"/>
  <c r="AA736" i="6" a="1"/>
  <c r="Z736" i="6" a="1"/>
  <c r="Z736" i="6" s="1"/>
  <c r="Y736" i="6" a="1"/>
  <c r="Y736" i="6" s="1"/>
  <c r="X736" i="6" a="1"/>
  <c r="X736" i="6" s="1"/>
  <c r="W736" i="6" a="1"/>
  <c r="W736" i="6" s="1"/>
  <c r="V736" i="6" a="1"/>
  <c r="V736" i="6" s="1"/>
  <c r="U736" i="6" a="1"/>
  <c r="U736" i="6" s="1"/>
  <c r="T736" i="6" a="1"/>
  <c r="T736" i="6" s="1"/>
  <c r="S736" i="6"/>
  <c r="S736" i="6" a="1"/>
  <c r="R736" i="6" a="1"/>
  <c r="R736" i="6" s="1"/>
  <c r="Q736" i="6" a="1"/>
  <c r="Q736" i="6" s="1"/>
  <c r="P736" i="6" a="1"/>
  <c r="P736" i="6" s="1"/>
  <c r="O736" i="6" a="1"/>
  <c r="O736" i="6" s="1"/>
  <c r="N736" i="6" a="1"/>
  <c r="N736" i="6" s="1"/>
  <c r="M736" i="6" a="1"/>
  <c r="M736" i="6" s="1"/>
  <c r="L736" i="6" a="1"/>
  <c r="L736" i="6" s="1"/>
  <c r="K736" i="6"/>
  <c r="K736" i="6" a="1"/>
  <c r="AI735" i="6"/>
  <c r="AI735" i="6" a="1"/>
  <c r="AH735" i="6" a="1"/>
  <c r="AH735" i="6" s="1"/>
  <c r="AG735" i="6" a="1"/>
  <c r="AG735" i="6" s="1"/>
  <c r="AF735" i="6" a="1"/>
  <c r="AF735" i="6" s="1"/>
  <c r="AE735" i="6" a="1"/>
  <c r="AE735" i="6" s="1"/>
  <c r="AD735" i="6" a="1"/>
  <c r="AD735" i="6" s="1"/>
  <c r="AC735" i="6" a="1"/>
  <c r="AC735" i="6" s="1"/>
  <c r="AB735" i="6" a="1"/>
  <c r="AB735" i="6" s="1"/>
  <c r="AA735" i="6"/>
  <c r="AA735" i="6" a="1"/>
  <c r="Z735" i="6" a="1"/>
  <c r="Z735" i="6" s="1"/>
  <c r="Y735" i="6" a="1"/>
  <c r="Y735" i="6" s="1"/>
  <c r="X735" i="6" a="1"/>
  <c r="X735" i="6" s="1"/>
  <c r="W735" i="6" a="1"/>
  <c r="W735" i="6" s="1"/>
  <c r="V735" i="6" a="1"/>
  <c r="V735" i="6" s="1"/>
  <c r="U735" i="6" a="1"/>
  <c r="U735" i="6" s="1"/>
  <c r="T735" i="6" a="1"/>
  <c r="T735" i="6" s="1"/>
  <c r="S735" i="6"/>
  <c r="S735" i="6" a="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c r="W714" i="6" a="1"/>
  <c r="V714" i="6" a="1"/>
  <c r="V714" i="6" s="1"/>
  <c r="U714" i="6" a="1"/>
  <c r="U714" i="6" s="1"/>
  <c r="T714" i="6" a="1"/>
  <c r="T714" i="6" s="1"/>
  <c r="S714" i="6"/>
  <c r="S714" i="6" a="1"/>
  <c r="R714" i="6" a="1"/>
  <c r="R714" i="6" s="1"/>
  <c r="Q714" i="6" a="1"/>
  <c r="Q714" i="6" s="1"/>
  <c r="P714" i="6" a="1"/>
  <c r="P714" i="6" s="1"/>
  <c r="O714" i="6"/>
  <c r="O714" i="6" a="1"/>
  <c r="N714" i="6" a="1"/>
  <c r="N714" i="6" s="1"/>
  <c r="M714" i="6" a="1"/>
  <c r="M714" i="6" s="1"/>
  <c r="L714" i="6" a="1"/>
  <c r="L714" i="6" s="1"/>
  <c r="K714" i="6"/>
  <c r="K714" i="6" a="1"/>
  <c r="AI713" i="6"/>
  <c r="AI713" i="6" a="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c r="AF632" i="6" a="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c r="P632" i="6" a="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c r="AB631" i="6" a="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c r="L631" i="6" a="1"/>
  <c r="K631" i="6" a="1"/>
  <c r="K631" i="6" s="1"/>
  <c r="AI630" i="6" a="1"/>
  <c r="AI630" i="6" s="1"/>
  <c r="AH630" i="6" a="1"/>
  <c r="AH630" i="6" s="1"/>
  <c r="AG630" i="6" a="1"/>
  <c r="AG630" i="6" s="1"/>
  <c r="AF630" i="6"/>
  <c r="AF630" i="6" a="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c r="P630" i="6" a="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c r="AB629" i="6" a="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c r="L629" i="6" a="1"/>
  <c r="K629" i="6" a="1"/>
  <c r="K629" i="6" s="1"/>
  <c r="AI628" i="6" a="1"/>
  <c r="AI628" i="6" s="1"/>
  <c r="AH628" i="6" a="1"/>
  <c r="AH628" i="6" s="1"/>
  <c r="AG628" i="6" a="1"/>
  <c r="AG628" i="6" s="1"/>
  <c r="AF628" i="6"/>
  <c r="AF628" i="6" a="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c r="P628" i="6" a="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c r="AB627" i="6" a="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c r="L627" i="6" a="1"/>
  <c r="K627" i="6" a="1"/>
  <c r="K627" i="6" s="1"/>
  <c r="AI626" i="6" a="1"/>
  <c r="AI626" i="6" s="1"/>
  <c r="AH626" i="6" a="1"/>
  <c r="AH626" i="6" s="1"/>
  <c r="AG626" i="6" a="1"/>
  <c r="AG626" i="6" s="1"/>
  <c r="AF626" i="6"/>
  <c r="AF626" i="6" a="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c r="P626" i="6" a="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c r="AB625" i="6" a="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c r="L625" i="6" a="1"/>
  <c r="K625" i="6" a="1"/>
  <c r="K625" i="6" s="1"/>
  <c r="AI624" i="6" a="1"/>
  <c r="AI624" i="6" s="1"/>
  <c r="AH624" i="6" a="1"/>
  <c r="AH624" i="6" s="1"/>
  <c r="AG624" i="6" a="1"/>
  <c r="AG624" i="6" s="1"/>
  <c r="AF624" i="6"/>
  <c r="AF624" i="6" a="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c r="P624" i="6" a="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c r="AB623" i="6" a="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c r="L623" i="6" a="1"/>
  <c r="K623" i="6" a="1"/>
  <c r="K623" i="6" s="1"/>
  <c r="AI622" i="6" a="1"/>
  <c r="AI622" i="6" s="1"/>
  <c r="AH622" i="6" a="1"/>
  <c r="AH622" i="6" s="1"/>
  <c r="AG622" i="6" a="1"/>
  <c r="AG622" i="6" s="1"/>
  <c r="AF622" i="6"/>
  <c r="AF622" i="6" a="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c r="P622" i="6" a="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c r="AB621" i="6" a="1"/>
  <c r="AA621" i="6" a="1"/>
  <c r="AA621" i="6" s="1"/>
  <c r="Z621" i="6" a="1"/>
  <c r="Z621" i="6" s="1"/>
  <c r="Y621" i="6" a="1"/>
  <c r="Y621" i="6" s="1"/>
  <c r="X621" i="6" a="1"/>
  <c r="X621" i="6" s="1"/>
  <c r="W621" i="6" a="1"/>
  <c r="W621" i="6" s="1"/>
  <c r="V621" i="6" a="1"/>
  <c r="V621" i="6" s="1"/>
  <c r="U621" i="6" a="1"/>
  <c r="U621" i="6" s="1"/>
  <c r="T621" i="6" a="1"/>
  <c r="T621" i="6" s="1"/>
  <c r="S621" i="6" a="1"/>
  <c r="S621" i="6" s="1"/>
  <c r="R621" i="6"/>
  <c r="R621" i="6" a="1"/>
  <c r="Q621" i="6" a="1"/>
  <c r="Q621" i="6" s="1"/>
  <c r="P621" i="6" a="1"/>
  <c r="P621" i="6" s="1"/>
  <c r="O621" i="6" a="1"/>
  <c r="O621" i="6" s="1"/>
  <c r="N621" i="6"/>
  <c r="N621" i="6" a="1"/>
  <c r="M621" i="6" a="1"/>
  <c r="M621" i="6" s="1"/>
  <c r="L621" i="6" a="1"/>
  <c r="L621" i="6" s="1"/>
  <c r="K621" i="6" a="1"/>
  <c r="K621" i="6" s="1"/>
  <c r="AI620" i="6" a="1"/>
  <c r="AI620" i="6" s="1"/>
  <c r="AH620" i="6" a="1"/>
  <c r="AH620" i="6" s="1"/>
  <c r="AG620" i="6" a="1"/>
  <c r="AG620" i="6" s="1"/>
  <c r="AF620" i="6"/>
  <c r="AF620" i="6" a="1"/>
  <c r="AE620" i="6" a="1"/>
  <c r="AE620" i="6" s="1"/>
  <c r="AD620" i="6" a="1"/>
  <c r="AD620" i="6" s="1"/>
  <c r="AC620" i="6" a="1"/>
  <c r="AC620" i="6" s="1"/>
  <c r="AB620" i="6"/>
  <c r="AB620" i="6" a="1"/>
  <c r="AA620" i="6" a="1"/>
  <c r="AA620" i="6" s="1"/>
  <c r="Z620" i="6" a="1"/>
  <c r="Z620" i="6" s="1"/>
  <c r="Y620" i="6" a="1"/>
  <c r="Y620" i="6" s="1"/>
  <c r="X620" i="6"/>
  <c r="X620" i="6" a="1"/>
  <c r="W620" i="6" a="1"/>
  <c r="W620" i="6" s="1"/>
  <c r="V620" i="6" a="1"/>
  <c r="V620" i="6" s="1"/>
  <c r="U620" i="6" a="1"/>
  <c r="U620" i="6" s="1"/>
  <c r="T620" i="6"/>
  <c r="T620" i="6" a="1"/>
  <c r="S620" i="6" a="1"/>
  <c r="S620" i="6" s="1"/>
  <c r="R620" i="6" a="1"/>
  <c r="R620" i="6" s="1"/>
  <c r="Q620" i="6" a="1"/>
  <c r="Q620" i="6" s="1"/>
  <c r="P620" i="6"/>
  <c r="P620" i="6" a="1"/>
  <c r="O620" i="6" a="1"/>
  <c r="O620" i="6" s="1"/>
  <c r="N620" i="6" a="1"/>
  <c r="N620" i="6" s="1"/>
  <c r="M620" i="6" a="1"/>
  <c r="M620" i="6" s="1"/>
  <c r="L620" i="6"/>
  <c r="L620" i="6" a="1"/>
  <c r="K620" i="6" a="1"/>
  <c r="K620" i="6" s="1"/>
  <c r="AI619" i="6" a="1"/>
  <c r="AI619" i="6" s="1"/>
  <c r="AH619" i="6"/>
  <c r="AH619" i="6" a="1"/>
  <c r="AG619" i="6" a="1"/>
  <c r="AG619" i="6" s="1"/>
  <c r="AF619" i="6" a="1"/>
  <c r="AF619" i="6" s="1"/>
  <c r="AE619" i="6" a="1"/>
  <c r="AE619" i="6" s="1"/>
  <c r="AD619" i="6"/>
  <c r="AD619" i="6" a="1"/>
  <c r="AC619" i="6" a="1"/>
  <c r="AC619" i="6" s="1"/>
  <c r="AB619" i="6" a="1"/>
  <c r="AB619" i="6" s="1"/>
  <c r="AA619" i="6" a="1"/>
  <c r="AA619" i="6" s="1"/>
  <c r="Z619" i="6"/>
  <c r="Z619" i="6" a="1"/>
  <c r="Y619" i="6" a="1"/>
  <c r="Y619" i="6" s="1"/>
  <c r="X619" i="6" a="1"/>
  <c r="X619" i="6" s="1"/>
  <c r="W619" i="6" a="1"/>
  <c r="W619" i="6" s="1"/>
  <c r="V619" i="6"/>
  <c r="V619" i="6" a="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c r="P530" i="6" a="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c r="AD529" i="6" a="1"/>
  <c r="AC529" i="6" a="1"/>
  <c r="AC529" i="6" s="1"/>
  <c r="AB529" i="6" a="1"/>
  <c r="AB529" i="6" s="1"/>
  <c r="AA529" i="6" a="1"/>
  <c r="AA529" i="6" s="1"/>
  <c r="Z529" i="6" a="1"/>
  <c r="Z529" i="6" s="1"/>
  <c r="Y529" i="6" a="1"/>
  <c r="Y529" i="6" s="1"/>
  <c r="X529" i="6" a="1"/>
  <c r="X529" i="6" s="1"/>
  <c r="W529" i="6" a="1"/>
  <c r="W529" i="6" s="1"/>
  <c r="V529" i="6"/>
  <c r="V529" i="6" a="1"/>
  <c r="U529" i="6" a="1"/>
  <c r="U529" i="6" s="1"/>
  <c r="T529" i="6" a="1"/>
  <c r="T529" i="6" s="1"/>
  <c r="S529" i="6" a="1"/>
  <c r="S529" i="6" s="1"/>
  <c r="R529" i="6"/>
  <c r="R529" i="6" a="1"/>
  <c r="Q529" i="6" a="1"/>
  <c r="Q529" i="6" s="1"/>
  <c r="P529" i="6" a="1"/>
  <c r="P529" i="6" s="1"/>
  <c r="O529" i="6" a="1"/>
  <c r="O529" i="6" s="1"/>
  <c r="N529" i="6"/>
  <c r="N529" i="6" a="1"/>
  <c r="M529" i="6" a="1"/>
  <c r="M529" i="6" s="1"/>
  <c r="L529" i="6" a="1"/>
  <c r="L529" i="6" s="1"/>
  <c r="K529" i="6" a="1"/>
  <c r="K529" i="6" s="1"/>
  <c r="AI528" i="6" a="1"/>
  <c r="AI528" i="6" s="1"/>
  <c r="AH528" i="6" a="1"/>
  <c r="AH528" i="6" s="1"/>
  <c r="AG528" i="6" a="1"/>
  <c r="AG528" i="6" s="1"/>
  <c r="AF528" i="6"/>
  <c r="AF528" i="6" a="1"/>
  <c r="AE528" i="6" a="1"/>
  <c r="AE528" i="6" s="1"/>
  <c r="AD528" i="6" a="1"/>
  <c r="AD528" i="6" s="1"/>
  <c r="AC528" i="6" a="1"/>
  <c r="AC528" i="6" s="1"/>
  <c r="AB528" i="6"/>
  <c r="AB528" i="6" a="1"/>
  <c r="AA528" i="6" a="1"/>
  <c r="AA528" i="6" s="1"/>
  <c r="Z528" i="6" a="1"/>
  <c r="Z528" i="6" s="1"/>
  <c r="Y528" i="6" a="1"/>
  <c r="Y528" i="6" s="1"/>
  <c r="X528" i="6"/>
  <c r="X528" i="6" a="1"/>
  <c r="W528" i="6" a="1"/>
  <c r="W528" i="6" s="1"/>
  <c r="V528" i="6" a="1"/>
  <c r="V528" i="6" s="1"/>
  <c r="U528" i="6" a="1"/>
  <c r="U528" i="6" s="1"/>
  <c r="T528" i="6"/>
  <c r="T528" i="6" a="1"/>
  <c r="S528" i="6" a="1"/>
  <c r="S528" i="6" s="1"/>
  <c r="R528" i="6" a="1"/>
  <c r="R528" i="6" s="1"/>
  <c r="Q528" i="6" a="1"/>
  <c r="Q528" i="6" s="1"/>
  <c r="P528" i="6"/>
  <c r="P528" i="6" a="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c r="S437" i="6" a="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c r="W245" i="6" a="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c r="W244" i="6" a="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c r="W243" i="6" a="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c r="W242" i="6" a="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c r="W241" i="6" a="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c r="W240" i="6" a="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c r="W239" i="6" a="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c r="W238" i="6" a="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c r="W237" i="6" a="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c r="W236" i="6" a="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c r="W235" i="6" a="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c r="W234" i="6" a="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c r="W233" i="6" a="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c r="W232" i="6" a="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c r="W231" i="6" a="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c r="W230" i="6" a="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c r="W229" i="6" a="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c r="O228" i="6" a="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c r="S227" i="6" a="1"/>
  <c r="R227" i="6" a="1"/>
  <c r="R227" i="6" s="1"/>
  <c r="Q227" i="6" a="1"/>
  <c r="Q227" i="6" s="1"/>
  <c r="P227" i="6" a="1"/>
  <c r="P227" i="6" s="1"/>
  <c r="O227" i="6" a="1"/>
  <c r="O227" i="6" s="1"/>
  <c r="N227" i="6" a="1"/>
  <c r="N227" i="6" s="1"/>
  <c r="M227" i="6"/>
  <c r="M227" i="6" a="1"/>
  <c r="L227" i="6" a="1"/>
  <c r="L227" i="6" s="1"/>
  <c r="K227" i="6" a="1"/>
  <c r="K227" i="6" s="1"/>
  <c r="AI226" i="6" a="1"/>
  <c r="AI226" i="6" s="1"/>
  <c r="AH226" i="6" a="1"/>
  <c r="AH226" i="6" s="1"/>
  <c r="AG226" i="6" a="1"/>
  <c r="AG226" i="6" s="1"/>
  <c r="AF226" i="6" a="1"/>
  <c r="AF226" i="6" s="1"/>
  <c r="AE226" i="6"/>
  <c r="AE226" i="6" a="1"/>
  <c r="AD226" i="6" a="1"/>
  <c r="AD226" i="6" s="1"/>
  <c r="AC226" i="6" a="1"/>
  <c r="AC226" i="6" s="1"/>
  <c r="AB226" i="6" a="1"/>
  <c r="AB226" i="6" s="1"/>
  <c r="AA226" i="6" a="1"/>
  <c r="AA226" i="6" s="1"/>
  <c r="Z226" i="6" a="1"/>
  <c r="Z226" i="6" s="1"/>
  <c r="Y226" i="6"/>
  <c r="Y226" i="6" a="1"/>
  <c r="X226" i="6" a="1"/>
  <c r="X226" i="6" s="1"/>
  <c r="W226" i="6"/>
  <c r="W226" i="6" a="1"/>
  <c r="V226" i="6" a="1"/>
  <c r="V226" i="6" s="1"/>
  <c r="U226" i="6" a="1"/>
  <c r="U226" i="6" s="1"/>
  <c r="T226" i="6" a="1"/>
  <c r="T226" i="6" s="1"/>
  <c r="S226" i="6" a="1"/>
  <c r="S226" i="6" s="1"/>
  <c r="R226" i="6" a="1"/>
  <c r="R226" i="6" s="1"/>
  <c r="Q226" i="6" a="1"/>
  <c r="Q226" i="6" s="1"/>
  <c r="P226" i="6" a="1"/>
  <c r="P226" i="6" s="1"/>
  <c r="O226" i="6"/>
  <c r="O226" i="6" a="1"/>
  <c r="N226" i="6" a="1"/>
  <c r="N226" i="6" s="1"/>
  <c r="M226" i="6" a="1"/>
  <c r="M226" i="6" s="1"/>
  <c r="L226" i="6" a="1"/>
  <c r="L226" i="6" s="1"/>
  <c r="K226" i="6" a="1"/>
  <c r="K226" i="6" s="1"/>
  <c r="AI225" i="6"/>
  <c r="AI225" i="6" a="1"/>
  <c r="AH225" i="6" a="1"/>
  <c r="AH225" i="6" s="1"/>
  <c r="AG225" i="6" a="1"/>
  <c r="AG225" i="6" s="1"/>
  <c r="AF225" i="6" a="1"/>
  <c r="AF225" i="6" s="1"/>
  <c r="AE225" i="6" a="1"/>
  <c r="AE225" i="6" s="1"/>
  <c r="AD225" i="6" a="1"/>
  <c r="AD225" i="6" s="1"/>
  <c r="AC225" i="6" a="1"/>
  <c r="AC225" i="6" s="1"/>
  <c r="AB225" i="6" a="1"/>
  <c r="AB225" i="6" s="1"/>
  <c r="AA225" i="6"/>
  <c r="AA225" i="6" a="1"/>
  <c r="Z225" i="6" a="1"/>
  <c r="Z225" i="6" s="1"/>
  <c r="Y225" i="6" a="1"/>
  <c r="Y225" i="6" s="1"/>
  <c r="X225" i="6" a="1"/>
  <c r="X225" i="6" s="1"/>
  <c r="W225" i="6" a="1"/>
  <c r="W225" i="6" s="1"/>
  <c r="V225" i="6" a="1"/>
  <c r="V225" i="6" s="1"/>
  <c r="U225" i="6"/>
  <c r="U225" i="6" a="1"/>
  <c r="T225" i="6" a="1"/>
  <c r="T225" i="6" s="1"/>
  <c r="S225" i="6"/>
  <c r="S225" i="6" a="1"/>
  <c r="R225" i="6" a="1"/>
  <c r="R225" i="6" s="1"/>
  <c r="Q225" i="6" a="1"/>
  <c r="Q225" i="6" s="1"/>
  <c r="P225" i="6" a="1"/>
  <c r="P225" i="6" s="1"/>
  <c r="O225" i="6" a="1"/>
  <c r="O225" i="6" s="1"/>
  <c r="N225" i="6" a="1"/>
  <c r="N225" i="6" s="1"/>
  <c r="M225" i="6" a="1"/>
  <c r="M225" i="6" s="1"/>
  <c r="L225" i="6" a="1"/>
  <c r="L225" i="6" s="1"/>
  <c r="K225" i="6"/>
  <c r="K225" i="6" a="1"/>
  <c r="AI224" i="6"/>
  <c r="AI224" i="6" a="1"/>
  <c r="AH224" i="6" a="1"/>
  <c r="AH224" i="6" s="1"/>
  <c r="AG224" i="6" a="1"/>
  <c r="AG224" i="6" s="1"/>
  <c r="AF224" i="6" a="1"/>
  <c r="AF224" i="6" s="1"/>
  <c r="AE224" i="6"/>
  <c r="AE224" i="6" a="1"/>
  <c r="AD224" i="6" a="1"/>
  <c r="AD224" i="6" s="1"/>
  <c r="AC224" i="6"/>
  <c r="AC224" i="6" a="1"/>
  <c r="AB224" i="6" a="1"/>
  <c r="AB224" i="6" s="1"/>
  <c r="AA224" i="6"/>
  <c r="AA224" i="6" a="1"/>
  <c r="Z224" i="6" a="1"/>
  <c r="Z224" i="6" s="1"/>
  <c r="Y224" i="6" a="1"/>
  <c r="Y224" i="6" s="1"/>
  <c r="X224" i="6" a="1"/>
  <c r="X224" i="6" s="1"/>
  <c r="W224" i="6"/>
  <c r="W224" i="6" a="1"/>
  <c r="V224" i="6" a="1"/>
  <c r="V224" i="6" s="1"/>
  <c r="U224" i="6"/>
  <c r="U224" i="6" a="1"/>
  <c r="T224" i="6" a="1"/>
  <c r="T224" i="6" s="1"/>
  <c r="S224" i="6"/>
  <c r="S224" i="6" a="1"/>
  <c r="R224" i="6" a="1"/>
  <c r="R224" i="6" s="1"/>
  <c r="Q224" i="6" a="1"/>
  <c r="Q224" i="6" s="1"/>
  <c r="P224" i="6" a="1"/>
  <c r="P224" i="6" s="1"/>
  <c r="O224" i="6"/>
  <c r="O224" i="6" a="1"/>
  <c r="N224" i="6" a="1"/>
  <c r="N224" i="6" s="1"/>
  <c r="M224" i="6"/>
  <c r="M224" i="6" a="1"/>
  <c r="L224" i="6" a="1"/>
  <c r="L224" i="6" s="1"/>
  <c r="K224" i="6"/>
  <c r="K224" i="6" a="1"/>
  <c r="AI223" i="6" a="1"/>
  <c r="AI223" i="6" s="1"/>
  <c r="AH223" i="6" a="1"/>
  <c r="AH223" i="6" s="1"/>
  <c r="AG223" i="6"/>
  <c r="AG223" i="6" a="1"/>
  <c r="AF223" i="6" a="1"/>
  <c r="AF223" i="6" s="1"/>
  <c r="AE223" i="6"/>
  <c r="AE223" i="6" a="1"/>
  <c r="AD223" i="6" a="1"/>
  <c r="AD223" i="6" s="1"/>
  <c r="AC223" i="6" a="1"/>
  <c r="AC223" i="6" s="1"/>
  <c r="AB223" i="6" a="1"/>
  <c r="AB223" i="6" s="1"/>
  <c r="AA223" i="6" a="1"/>
  <c r="AA223" i="6" s="1"/>
  <c r="Z223" i="6" a="1"/>
  <c r="Z223" i="6" s="1"/>
  <c r="Y223" i="6"/>
  <c r="Y223" i="6" a="1"/>
  <c r="X223" i="6" a="1"/>
  <c r="X223" i="6" s="1"/>
  <c r="W223" i="6"/>
  <c r="W223" i="6" a="1"/>
  <c r="V223" i="6" a="1"/>
  <c r="V223" i="6" s="1"/>
  <c r="U223" i="6" a="1"/>
  <c r="U223" i="6" s="1"/>
  <c r="T223" i="6" a="1"/>
  <c r="T223" i="6" s="1"/>
  <c r="S223" i="6" a="1"/>
  <c r="S223" i="6" s="1"/>
  <c r="R223" i="6" a="1"/>
  <c r="R223" i="6" s="1"/>
  <c r="Q223" i="6"/>
  <c r="Q223" i="6" a="1"/>
  <c r="P223" i="6" a="1"/>
  <c r="P223" i="6" s="1"/>
  <c r="O223" i="6"/>
  <c r="O223" i="6" a="1"/>
  <c r="N223" i="6" a="1"/>
  <c r="N223" i="6" s="1"/>
  <c r="M223" i="6" a="1"/>
  <c r="M223" i="6" s="1"/>
  <c r="L223" i="6" a="1"/>
  <c r="L223" i="6" s="1"/>
  <c r="K223" i="6" a="1"/>
  <c r="K223" i="6" s="1"/>
  <c r="AI222" i="6"/>
  <c r="AI222" i="6" a="1"/>
  <c r="AH222" i="6" a="1"/>
  <c r="AH222" i="6" s="1"/>
  <c r="AG222" i="6" a="1"/>
  <c r="AG222" i="6" s="1"/>
  <c r="AF222" i="6" a="1"/>
  <c r="AF222" i="6" s="1"/>
  <c r="AE222" i="6" a="1"/>
  <c r="AE222" i="6" s="1"/>
  <c r="AD222" i="6" a="1"/>
  <c r="AD222" i="6" s="1"/>
  <c r="AC222" i="6"/>
  <c r="AC222" i="6" a="1"/>
  <c r="AB222" i="6" a="1"/>
  <c r="AB222" i="6" s="1"/>
  <c r="AA222" i="6"/>
  <c r="AA222" i="6" a="1"/>
  <c r="Z222" i="6" a="1"/>
  <c r="Z222" i="6" s="1"/>
  <c r="Y222" i="6" a="1"/>
  <c r="Y222" i="6" s="1"/>
  <c r="X222" i="6" a="1"/>
  <c r="X222" i="6" s="1"/>
  <c r="W222" i="6" a="1"/>
  <c r="W222" i="6" s="1"/>
  <c r="V222" i="6" a="1"/>
  <c r="V222" i="6" s="1"/>
  <c r="U222" i="6"/>
  <c r="U222" i="6" a="1"/>
  <c r="T222" i="6" a="1"/>
  <c r="T222" i="6" s="1"/>
  <c r="S222" i="6"/>
  <c r="S222" i="6" a="1"/>
  <c r="R222" i="6" a="1"/>
  <c r="R222" i="6" s="1"/>
  <c r="Q222" i="6" a="1"/>
  <c r="Q222" i="6" s="1"/>
  <c r="P222" i="6" a="1"/>
  <c r="P222" i="6" s="1"/>
  <c r="O222" i="6" a="1"/>
  <c r="O222" i="6" s="1"/>
  <c r="N222" i="6" a="1"/>
  <c r="N222" i="6" s="1"/>
  <c r="M222" i="6"/>
  <c r="M222" i="6" a="1"/>
  <c r="L222" i="6" a="1"/>
  <c r="L222" i="6" s="1"/>
  <c r="K222" i="6"/>
  <c r="K222" i="6" a="1"/>
  <c r="AI221" i="6" a="1"/>
  <c r="AI221" i="6" s="1"/>
  <c r="AH221" i="6" a="1"/>
  <c r="AH221" i="6" s="1"/>
  <c r="AG221" i="6"/>
  <c r="AG221" i="6" a="1"/>
  <c r="AF221" i="6" a="1"/>
  <c r="AF221" i="6" s="1"/>
  <c r="AE221" i="6"/>
  <c r="AE221" i="6" a="1"/>
  <c r="AD221" i="6" a="1"/>
  <c r="AD221" i="6" s="1"/>
  <c r="AC221" i="6" a="1"/>
  <c r="AC221" i="6" s="1"/>
  <c r="AB221" i="6" a="1"/>
  <c r="AB221" i="6" s="1"/>
  <c r="AA221" i="6" a="1"/>
  <c r="AA221" i="6" s="1"/>
  <c r="Z221" i="6" a="1"/>
  <c r="Z221" i="6" s="1"/>
  <c r="Y221" i="6"/>
  <c r="Y221" i="6" a="1"/>
  <c r="X221" i="6" a="1"/>
  <c r="X221" i="6" s="1"/>
  <c r="W221" i="6"/>
  <c r="W221" i="6" a="1"/>
  <c r="V221" i="6" a="1"/>
  <c r="V221" i="6" s="1"/>
  <c r="U221" i="6" a="1"/>
  <c r="U221" i="6" s="1"/>
  <c r="T221" i="6" a="1"/>
  <c r="T221" i="6" s="1"/>
  <c r="S221" i="6" a="1"/>
  <c r="S221" i="6" s="1"/>
  <c r="R221" i="6" a="1"/>
  <c r="R221" i="6" s="1"/>
  <c r="Q221" i="6"/>
  <c r="Q221" i="6" a="1"/>
  <c r="P221" i="6" a="1"/>
  <c r="P221" i="6" s="1"/>
  <c r="O221" i="6"/>
  <c r="O221" i="6" a="1"/>
  <c r="N221" i="6" a="1"/>
  <c r="N221" i="6" s="1"/>
  <c r="M221" i="6" a="1"/>
  <c r="M221" i="6" s="1"/>
  <c r="L221" i="6" a="1"/>
  <c r="L221" i="6" s="1"/>
  <c r="K221" i="6" a="1"/>
  <c r="K221" i="6" s="1"/>
  <c r="AI220" i="6"/>
  <c r="AI220" i="6" a="1"/>
  <c r="AH220" i="6" a="1"/>
  <c r="AH220" i="6" s="1"/>
  <c r="AG220" i="6" a="1"/>
  <c r="AG220" i="6" s="1"/>
  <c r="AF220" i="6" a="1"/>
  <c r="AF220" i="6" s="1"/>
  <c r="AE220" i="6" a="1"/>
  <c r="AE220" i="6" s="1"/>
  <c r="AD220" i="6" a="1"/>
  <c r="AD220" i="6" s="1"/>
  <c r="AC220" i="6"/>
  <c r="AC220" i="6" a="1"/>
  <c r="AB220" i="6" a="1"/>
  <c r="AB220" i="6" s="1"/>
  <c r="AA220" i="6"/>
  <c r="AA220" i="6" a="1"/>
  <c r="Z220" i="6" a="1"/>
  <c r="Z220" i="6" s="1"/>
  <c r="Y220" i="6" a="1"/>
  <c r="Y220" i="6" s="1"/>
  <c r="X220" i="6" a="1"/>
  <c r="X220" i="6" s="1"/>
  <c r="W220" i="6" a="1"/>
  <c r="W220" i="6" s="1"/>
  <c r="V220" i="6" a="1"/>
  <c r="V220" i="6" s="1"/>
  <c r="U220" i="6"/>
  <c r="U220" i="6" a="1"/>
  <c r="T220" i="6" a="1"/>
  <c r="T220" i="6" s="1"/>
  <c r="S220" i="6"/>
  <c r="S220" i="6" a="1"/>
  <c r="R220" i="6" a="1"/>
  <c r="R220" i="6" s="1"/>
  <c r="Q220" i="6" a="1"/>
  <c r="Q220" i="6" s="1"/>
  <c r="P220" i="6" a="1"/>
  <c r="P220" i="6" s="1"/>
  <c r="O220" i="6" a="1"/>
  <c r="O220" i="6" s="1"/>
  <c r="N220" i="6" a="1"/>
  <c r="N220" i="6" s="1"/>
  <c r="M220" i="6"/>
  <c r="M220" i="6" a="1"/>
  <c r="L220" i="6" a="1"/>
  <c r="L220" i="6" s="1"/>
  <c r="K220" i="6"/>
  <c r="K220" i="6" a="1"/>
  <c r="AI219" i="6" a="1"/>
  <c r="AI219" i="6" s="1"/>
  <c r="AH219" i="6" a="1"/>
  <c r="AH219" i="6" s="1"/>
  <c r="AG219" i="6"/>
  <c r="AG219" i="6" a="1"/>
  <c r="AF219" i="6" a="1"/>
  <c r="AF219" i="6" s="1"/>
  <c r="AE219" i="6"/>
  <c r="AE219" i="6" a="1"/>
  <c r="AD219" i="6" a="1"/>
  <c r="AD219" i="6" s="1"/>
  <c r="AC219" i="6" a="1"/>
  <c r="AC219" i="6" s="1"/>
  <c r="AB219" i="6" a="1"/>
  <c r="AB219" i="6" s="1"/>
  <c r="AA219" i="6" a="1"/>
  <c r="AA219" i="6" s="1"/>
  <c r="Z219" i="6" a="1"/>
  <c r="Z219" i="6" s="1"/>
  <c r="Y219" i="6"/>
  <c r="Y219" i="6" a="1"/>
  <c r="X219" i="6" a="1"/>
  <c r="X219" i="6" s="1"/>
  <c r="W219" i="6"/>
  <c r="W219" i="6" a="1"/>
  <c r="V219" i="6" a="1"/>
  <c r="V219" i="6" s="1"/>
  <c r="U219" i="6" a="1"/>
  <c r="U219" i="6" s="1"/>
  <c r="T219" i="6" a="1"/>
  <c r="T219" i="6" s="1"/>
  <c r="S219" i="6" a="1"/>
  <c r="S219" i="6" s="1"/>
  <c r="R219" i="6" a="1"/>
  <c r="R219" i="6" s="1"/>
  <c r="Q219" i="6"/>
  <c r="Q219" i="6" a="1"/>
  <c r="P219" i="6" a="1"/>
  <c r="P219" i="6" s="1"/>
  <c r="O219" i="6"/>
  <c r="O219" i="6" a="1"/>
  <c r="N219" i="6" a="1"/>
  <c r="N219" i="6" s="1"/>
  <c r="M219" i="6" a="1"/>
  <c r="M219" i="6" s="1"/>
  <c r="L219" i="6" a="1"/>
  <c r="L219" i="6" s="1"/>
  <c r="K219" i="6" a="1"/>
  <c r="K219" i="6" s="1"/>
  <c r="AI218" i="6"/>
  <c r="AI218" i="6" a="1"/>
  <c r="AH218" i="6" a="1"/>
  <c r="AH218" i="6" s="1"/>
  <c r="AG218" i="6" a="1"/>
  <c r="AG218" i="6" s="1"/>
  <c r="AF218" i="6" a="1"/>
  <c r="AF218" i="6" s="1"/>
  <c r="AE218" i="6" a="1"/>
  <c r="AE218" i="6" s="1"/>
  <c r="AD218" i="6" a="1"/>
  <c r="AD218" i="6" s="1"/>
  <c r="AC218" i="6"/>
  <c r="AC218" i="6" a="1"/>
  <c r="AB218" i="6" a="1"/>
  <c r="AB218" i="6" s="1"/>
  <c r="AA218" i="6"/>
  <c r="AA218" i="6" a="1"/>
  <c r="Z218" i="6" a="1"/>
  <c r="Z218" i="6" s="1"/>
  <c r="Y218" i="6" a="1"/>
  <c r="Y218" i="6" s="1"/>
  <c r="X218" i="6" a="1"/>
  <c r="X218" i="6" s="1"/>
  <c r="W218" i="6" a="1"/>
  <c r="W218" i="6" s="1"/>
  <c r="V218" i="6" a="1"/>
  <c r="V218" i="6" s="1"/>
  <c r="U218" i="6"/>
  <c r="U218" i="6" a="1"/>
  <c r="T218" i="6" a="1"/>
  <c r="T218" i="6" s="1"/>
  <c r="S218" i="6"/>
  <c r="S218" i="6" a="1"/>
  <c r="R218" i="6" a="1"/>
  <c r="R218" i="6" s="1"/>
  <c r="Q218" i="6" a="1"/>
  <c r="Q218" i="6" s="1"/>
  <c r="P218" i="6" a="1"/>
  <c r="P218" i="6" s="1"/>
  <c r="O218" i="6" a="1"/>
  <c r="O218" i="6" s="1"/>
  <c r="N218" i="6" a="1"/>
  <c r="N218" i="6" s="1"/>
  <c r="M218" i="6"/>
  <c r="M218" i="6" a="1"/>
  <c r="L218" i="6" a="1"/>
  <c r="L218" i="6" s="1"/>
  <c r="K218" i="6"/>
  <c r="K218" i="6" a="1"/>
  <c r="AI217" i="6" a="1"/>
  <c r="AI217" i="6" s="1"/>
  <c r="AH217" i="6" a="1"/>
  <c r="AH217" i="6" s="1"/>
  <c r="AG217" i="6"/>
  <c r="AG217" i="6" a="1"/>
  <c r="AF217" i="6" a="1"/>
  <c r="AF217" i="6" s="1"/>
  <c r="AE217" i="6"/>
  <c r="AE217" i="6" a="1"/>
  <c r="AD217" i="6" a="1"/>
  <c r="AD217" i="6" s="1"/>
  <c r="AC217" i="6" a="1"/>
  <c r="AC217" i="6" s="1"/>
  <c r="AB217" i="6" a="1"/>
  <c r="AB217" i="6" s="1"/>
  <c r="AA217" i="6" a="1"/>
  <c r="AA217" i="6" s="1"/>
  <c r="Z217" i="6" a="1"/>
  <c r="Z217" i="6" s="1"/>
  <c r="Y217" i="6"/>
  <c r="Y217" i="6" a="1"/>
  <c r="X217" i="6" a="1"/>
  <c r="X217" i="6" s="1"/>
  <c r="W217" i="6"/>
  <c r="W217" i="6" a="1"/>
  <c r="V217" i="6" a="1"/>
  <c r="V217" i="6" s="1"/>
  <c r="U217" i="6" a="1"/>
  <c r="U217" i="6" s="1"/>
  <c r="T217" i="6" a="1"/>
  <c r="T217" i="6" s="1"/>
  <c r="S217" i="6" a="1"/>
  <c r="S217" i="6" s="1"/>
  <c r="R217" i="6" a="1"/>
  <c r="R217" i="6" s="1"/>
  <c r="Q217" i="6"/>
  <c r="Q217" i="6" a="1"/>
  <c r="P217" i="6" a="1"/>
  <c r="P217" i="6" s="1"/>
  <c r="O217" i="6"/>
  <c r="O217" i="6" a="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c r="AC216" i="6" a="1"/>
  <c r="AB216" i="6" a="1"/>
  <c r="AB216" i="6" s="1"/>
  <c r="AA216" i="6" a="1"/>
  <c r="AA216" i="6" s="1"/>
  <c r="Z216" i="6" a="1"/>
  <c r="Z216" i="6" s="1"/>
  <c r="Y216" i="6" a="1"/>
  <c r="Y216" i="6" s="1"/>
  <c r="X216" i="6" a="1"/>
  <c r="X216" i="6" s="1"/>
  <c r="W216" i="6" a="1"/>
  <c r="W216" i="6" s="1"/>
  <c r="V216" i="6" a="1"/>
  <c r="V216" i="6" s="1"/>
  <c r="U216" i="6"/>
  <c r="U216" i="6" a="1"/>
  <c r="T216" i="6" a="1"/>
  <c r="T216" i="6" s="1"/>
  <c r="S216" i="6" a="1"/>
  <c r="S216" i="6" s="1"/>
  <c r="R216" i="6" a="1"/>
  <c r="R216" i="6" s="1"/>
  <c r="Q216" i="6" a="1"/>
  <c r="Q216" i="6" s="1"/>
  <c r="P216" i="6" a="1"/>
  <c r="P216" i="6" s="1"/>
  <c r="O216" i="6" a="1"/>
  <c r="O216" i="6" s="1"/>
  <c r="N216" i="6" a="1"/>
  <c r="N216" i="6" s="1"/>
  <c r="M216" i="6"/>
  <c r="M216" i="6" a="1"/>
  <c r="L216" i="6" a="1"/>
  <c r="L216" i="6" s="1"/>
  <c r="K216" i="6" a="1"/>
  <c r="K216" i="6" s="1"/>
  <c r="AI215" i="6" a="1"/>
  <c r="AI215" i="6" s="1"/>
  <c r="AH215" i="6" a="1"/>
  <c r="AH215" i="6" s="1"/>
  <c r="AG215" i="6"/>
  <c r="AG215" i="6" a="1"/>
  <c r="AF215" i="6" a="1"/>
  <c r="AF215" i="6" s="1"/>
  <c r="AE215" i="6" a="1"/>
  <c r="AE215" i="6" s="1"/>
  <c r="AD215" i="6" a="1"/>
  <c r="AD215" i="6" s="1"/>
  <c r="AC215" i="6" a="1"/>
  <c r="AC215" i="6" s="1"/>
  <c r="AB215" i="6" a="1"/>
  <c r="AB215" i="6" s="1"/>
  <c r="AA215" i="6" a="1"/>
  <c r="AA215" i="6" s="1"/>
  <c r="Z215" i="6" a="1"/>
  <c r="Z215" i="6" s="1"/>
  <c r="Y215" i="6"/>
  <c r="Y215" i="6" a="1"/>
  <c r="X215" i="6" a="1"/>
  <c r="X215" i="6" s="1"/>
  <c r="W215" i="6" a="1"/>
  <c r="W215" i="6" s="1"/>
  <c r="V215" i="6" a="1"/>
  <c r="V215" i="6" s="1"/>
  <c r="U215" i="6" a="1"/>
  <c r="U215" i="6" s="1"/>
  <c r="T215" i="6" a="1"/>
  <c r="T215" i="6" s="1"/>
  <c r="S215" i="6" a="1"/>
  <c r="S215" i="6" s="1"/>
  <c r="R215" i="6" a="1"/>
  <c r="R215" i="6" s="1"/>
  <c r="Q215" i="6"/>
  <c r="Q215" i="6" a="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c r="AC214" i="6" a="1"/>
  <c r="AB214" i="6" a="1"/>
  <c r="AB214" i="6" s="1"/>
  <c r="AA214" i="6" a="1"/>
  <c r="AA214" i="6" s="1"/>
  <c r="Z214" i="6" a="1"/>
  <c r="Z214" i="6" s="1"/>
  <c r="Y214" i="6" a="1"/>
  <c r="Y214" i="6" s="1"/>
  <c r="X214" i="6" a="1"/>
  <c r="X214" i="6" s="1"/>
  <c r="W214" i="6" a="1"/>
  <c r="W214" i="6" s="1"/>
  <c r="V214" i="6" a="1"/>
  <c r="V214" i="6" s="1"/>
  <c r="U214" i="6"/>
  <c r="U214" i="6" a="1"/>
  <c r="T214" i="6" a="1"/>
  <c r="T214" i="6" s="1"/>
  <c r="S214" i="6" a="1"/>
  <c r="S214" i="6" s="1"/>
  <c r="R214" i="6" a="1"/>
  <c r="R214" i="6" s="1"/>
  <c r="Q214" i="6" a="1"/>
  <c r="Q214" i="6" s="1"/>
  <c r="P214" i="6" a="1"/>
  <c r="P214" i="6" s="1"/>
  <c r="O214" i="6" a="1"/>
  <c r="O214" i="6" s="1"/>
  <c r="N214" i="6" a="1"/>
  <c r="N214" i="6" s="1"/>
  <c r="M214" i="6"/>
  <c r="M214" i="6" a="1"/>
  <c r="L214" i="6" a="1"/>
  <c r="L214" i="6" s="1"/>
  <c r="K214" i="6" a="1"/>
  <c r="K214" i="6" s="1"/>
  <c r="AI213" i="6" a="1"/>
  <c r="AI213" i="6" s="1"/>
  <c r="AH213" i="6" a="1"/>
  <c r="AH213" i="6" s="1"/>
  <c r="AG213" i="6"/>
  <c r="AG213" i="6" a="1"/>
  <c r="AF213" i="6" a="1"/>
  <c r="AF213" i="6" s="1"/>
  <c r="AE213" i="6" a="1"/>
  <c r="AE213" i="6" s="1"/>
  <c r="AD213" i="6" a="1"/>
  <c r="AD213" i="6" s="1"/>
  <c r="AC213" i="6" a="1"/>
  <c r="AC213" i="6" s="1"/>
  <c r="AB213" i="6" a="1"/>
  <c r="AB213" i="6" s="1"/>
  <c r="AA213" i="6" a="1"/>
  <c r="AA213" i="6" s="1"/>
  <c r="Z213" i="6" a="1"/>
  <c r="Z213" i="6" s="1"/>
  <c r="Y213" i="6"/>
  <c r="Y213" i="6" a="1"/>
  <c r="X213" i="6" a="1"/>
  <c r="X213" i="6" s="1"/>
  <c r="W213" i="6" a="1"/>
  <c r="W213" i="6" s="1"/>
  <c r="V213" i="6" a="1"/>
  <c r="V213" i="6" s="1"/>
  <c r="U213" i="6" a="1"/>
  <c r="U213" i="6" s="1"/>
  <c r="T213" i="6" a="1"/>
  <c r="T213" i="6" s="1"/>
  <c r="S213" i="6" a="1"/>
  <c r="S213" i="6" s="1"/>
  <c r="R213" i="6" a="1"/>
  <c r="R213" i="6" s="1"/>
  <c r="Q213" i="6"/>
  <c r="Q213" i="6" a="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c r="AC212" i="6" a="1"/>
  <c r="AB212" i="6" a="1"/>
  <c r="AB212" i="6" s="1"/>
  <c r="AA212" i="6" a="1"/>
  <c r="AA212" i="6" s="1"/>
  <c r="Z212" i="6" a="1"/>
  <c r="Z212" i="6" s="1"/>
  <c r="Y212" i="6"/>
  <c r="Y212" i="6" a="1"/>
  <c r="X212" i="6" a="1"/>
  <c r="X212" i="6" s="1"/>
  <c r="W212" i="6" a="1"/>
  <c r="W212" i="6" s="1"/>
  <c r="V212" i="6" a="1"/>
  <c r="V212" i="6" s="1"/>
  <c r="U212" i="6"/>
  <c r="U212" i="6" a="1"/>
  <c r="T212" i="6" a="1"/>
  <c r="T212" i="6" s="1"/>
  <c r="S212" i="6" a="1"/>
  <c r="S212" i="6" s="1"/>
  <c r="R212" i="6" a="1"/>
  <c r="R212" i="6" s="1"/>
  <c r="Q212" i="6"/>
  <c r="Q212" i="6" a="1"/>
  <c r="P212" i="6" a="1"/>
  <c r="P212" i="6" s="1"/>
  <c r="O212" i="6" a="1"/>
  <c r="O212" i="6" s="1"/>
  <c r="N212" i="6" a="1"/>
  <c r="N212" i="6" s="1"/>
  <c r="M212" i="6"/>
  <c r="M212" i="6" a="1"/>
  <c r="L212" i="6" a="1"/>
  <c r="L212" i="6" s="1"/>
  <c r="K212" i="6" a="1"/>
  <c r="K212" i="6" s="1"/>
  <c r="AI211" i="6" a="1"/>
  <c r="AI211" i="6" s="1"/>
  <c r="AH211" i="6" a="1"/>
  <c r="AH211" i="6" s="1"/>
  <c r="AG211" i="6"/>
  <c r="AG211" i="6" a="1"/>
  <c r="AF211" i="6" a="1"/>
  <c r="AF211" i="6" s="1"/>
  <c r="AE211" i="6" a="1"/>
  <c r="AE211" i="6" s="1"/>
  <c r="AD211" i="6" a="1"/>
  <c r="AD211" i="6" s="1"/>
  <c r="AC211" i="6"/>
  <c r="AC211" i="6" a="1"/>
  <c r="AB211" i="6" a="1"/>
  <c r="AB211" i="6" s="1"/>
  <c r="AA211" i="6" a="1"/>
  <c r="AA211" i="6" s="1"/>
  <c r="Z211" i="6" a="1"/>
  <c r="Z211" i="6" s="1"/>
  <c r="Y211" i="6"/>
  <c r="Y211" i="6" a="1"/>
  <c r="X211" i="6" a="1"/>
  <c r="X211" i="6" s="1"/>
  <c r="W211" i="6" a="1"/>
  <c r="W211" i="6" s="1"/>
  <c r="V211" i="6" a="1"/>
  <c r="V211" i="6" s="1"/>
  <c r="U211" i="6"/>
  <c r="U211" i="6" a="1"/>
  <c r="T211" i="6" a="1"/>
  <c r="T211" i="6" s="1"/>
  <c r="S211" i="6" a="1"/>
  <c r="S211" i="6" s="1"/>
  <c r="R211" i="6" a="1"/>
  <c r="R211" i="6" s="1"/>
  <c r="Q211" i="6"/>
  <c r="Q211" i="6" a="1"/>
  <c r="P211" i="6" a="1"/>
  <c r="P211" i="6" s="1"/>
  <c r="O211" i="6" a="1"/>
  <c r="O211" i="6" s="1"/>
  <c r="N211" i="6" a="1"/>
  <c r="N211" i="6" s="1"/>
  <c r="M211" i="6"/>
  <c r="M211" i="6" a="1"/>
  <c r="L211" i="6" a="1"/>
  <c r="L211" i="6" s="1"/>
  <c r="K211" i="6" a="1"/>
  <c r="K211" i="6" s="1"/>
  <c r="AI210" i="6" a="1"/>
  <c r="AI210" i="6" s="1"/>
  <c r="AH210" i="6" a="1"/>
  <c r="AH210" i="6" s="1"/>
  <c r="AG210" i="6"/>
  <c r="AG210" i="6" a="1"/>
  <c r="AF210" i="6" a="1"/>
  <c r="AF210" i="6" s="1"/>
  <c r="AE210" i="6" a="1"/>
  <c r="AE210" i="6" s="1"/>
  <c r="AD210" i="6" a="1"/>
  <c r="AD210" i="6" s="1"/>
  <c r="AC210" i="6"/>
  <c r="AC210" i="6" a="1"/>
  <c r="AB210" i="6" a="1"/>
  <c r="AB210" i="6" s="1"/>
  <c r="AA210" i="6" a="1"/>
  <c r="AA210" i="6" s="1"/>
  <c r="Z210" i="6" a="1"/>
  <c r="Z210" i="6" s="1"/>
  <c r="Y210" i="6"/>
  <c r="Y210" i="6" a="1"/>
  <c r="X210" i="6" a="1"/>
  <c r="X210" i="6" s="1"/>
  <c r="W210" i="6" a="1"/>
  <c r="W210" i="6" s="1"/>
  <c r="V210" i="6" a="1"/>
  <c r="V210" i="6" s="1"/>
  <c r="U210" i="6"/>
  <c r="U210" i="6" a="1"/>
  <c r="T210" i="6" a="1"/>
  <c r="T210" i="6" s="1"/>
  <c r="S210" i="6" a="1"/>
  <c r="S210" i="6" s="1"/>
  <c r="R210" i="6" a="1"/>
  <c r="R210" i="6" s="1"/>
  <c r="Q210" i="6"/>
  <c r="Q210" i="6" a="1"/>
  <c r="P210" i="6" a="1"/>
  <c r="P210" i="6" s="1"/>
  <c r="O210" i="6" a="1"/>
  <c r="O210" i="6" s="1"/>
  <c r="N210" i="6" a="1"/>
  <c r="N210" i="6" s="1"/>
  <c r="M210" i="6"/>
  <c r="M210" i="6" a="1"/>
  <c r="L210" i="6" a="1"/>
  <c r="L210" i="6" s="1"/>
  <c r="K210" i="6" a="1"/>
  <c r="K210" i="6" s="1"/>
  <c r="AI209" i="6" a="1"/>
  <c r="AI209" i="6" s="1"/>
  <c r="AH209" i="6" a="1"/>
  <c r="AH209" i="6" s="1"/>
  <c r="AG209" i="6"/>
  <c r="AG209" i="6" a="1"/>
  <c r="AF209" i="6" a="1"/>
  <c r="AF209" i="6" s="1"/>
  <c r="AE209" i="6" a="1"/>
  <c r="AE209" i="6" s="1"/>
  <c r="AD209" i="6" a="1"/>
  <c r="AD209" i="6" s="1"/>
  <c r="AC209" i="6"/>
  <c r="AC209" i="6" a="1"/>
  <c r="AB209" i="6" a="1"/>
  <c r="AB209" i="6" s="1"/>
  <c r="AA209" i="6" a="1"/>
  <c r="AA209" i="6" s="1"/>
  <c r="Z209" i="6" a="1"/>
  <c r="Z209" i="6" s="1"/>
  <c r="Y209" i="6"/>
  <c r="Y209" i="6" a="1"/>
  <c r="X209" i="6" a="1"/>
  <c r="X209" i="6" s="1"/>
  <c r="W209" i="6" a="1"/>
  <c r="W209" i="6" s="1"/>
  <c r="V209" i="6" a="1"/>
  <c r="V209" i="6" s="1"/>
  <c r="U209" i="6"/>
  <c r="U209" i="6" a="1"/>
  <c r="T209" i="6" a="1"/>
  <c r="T209" i="6" s="1"/>
  <c r="S209" i="6" a="1"/>
  <c r="S209" i="6" s="1"/>
  <c r="R209" i="6" a="1"/>
  <c r="R209" i="6" s="1"/>
  <c r="Q209" i="6"/>
  <c r="Q209" i="6" a="1"/>
  <c r="P209" i="6" a="1"/>
  <c r="P209" i="6" s="1"/>
  <c r="O209" i="6" a="1"/>
  <c r="O209" i="6" s="1"/>
  <c r="N209" i="6" a="1"/>
  <c r="N209" i="6" s="1"/>
  <c r="M209" i="6"/>
  <c r="M209" i="6" a="1"/>
  <c r="L209" i="6" a="1"/>
  <c r="L209" i="6" s="1"/>
  <c r="K209" i="6" a="1"/>
  <c r="K209" i="6" s="1"/>
  <c r="AI208" i="6" a="1"/>
  <c r="AI208" i="6" s="1"/>
  <c r="AH208" i="6" a="1"/>
  <c r="AH208" i="6" s="1"/>
  <c r="AG208" i="6"/>
  <c r="AG208" i="6" a="1"/>
  <c r="AF208" i="6" a="1"/>
  <c r="AF208" i="6" s="1"/>
  <c r="AE208" i="6" a="1"/>
  <c r="AE208" i="6" s="1"/>
  <c r="AD208" i="6" a="1"/>
  <c r="AD208" i="6" s="1"/>
  <c r="AC208" i="6"/>
  <c r="AC208" i="6" a="1"/>
  <c r="AB208" i="6" a="1"/>
  <c r="AB208" i="6" s="1"/>
  <c r="AA208" i="6" a="1"/>
  <c r="AA208" i="6" s="1"/>
  <c r="Z208" i="6" a="1"/>
  <c r="Z208" i="6" s="1"/>
  <c r="Y208" i="6"/>
  <c r="Y208" i="6" a="1"/>
  <c r="X208" i="6" a="1"/>
  <c r="X208" i="6" s="1"/>
  <c r="W208" i="6" a="1"/>
  <c r="W208" i="6" s="1"/>
  <c r="V208" i="6" a="1"/>
  <c r="V208" i="6" s="1"/>
  <c r="U208" i="6"/>
  <c r="U208" i="6" a="1"/>
  <c r="T208" i="6" a="1"/>
  <c r="T208" i="6" s="1"/>
  <c r="S208" i="6" a="1"/>
  <c r="S208" i="6" s="1"/>
  <c r="R208" i="6" a="1"/>
  <c r="R208" i="6" s="1"/>
  <c r="Q208" i="6"/>
  <c r="Q208" i="6" a="1"/>
  <c r="P208" i="6" a="1"/>
  <c r="P208" i="6" s="1"/>
  <c r="O208" i="6" a="1"/>
  <c r="O208" i="6" s="1"/>
  <c r="N208" i="6" a="1"/>
  <c r="N208" i="6" s="1"/>
  <c r="M208" i="6"/>
  <c r="M208" i="6" a="1"/>
  <c r="L208" i="6" a="1"/>
  <c r="L208" i="6" s="1"/>
  <c r="K208" i="6" a="1"/>
  <c r="K208" i="6" s="1"/>
  <c r="AI207" i="6" a="1"/>
  <c r="AI207" i="6" s="1"/>
  <c r="AH207" i="6" a="1"/>
  <c r="AH207" i="6" s="1"/>
  <c r="AG207" i="6"/>
  <c r="AG207" i="6" a="1"/>
  <c r="AF207" i="6" a="1"/>
  <c r="AF207" i="6" s="1"/>
  <c r="AE207" i="6" a="1"/>
  <c r="AE207" i="6" s="1"/>
  <c r="AD207" i="6" a="1"/>
  <c r="AD207" i="6" s="1"/>
  <c r="AC207" i="6"/>
  <c r="AC207" i="6" a="1"/>
  <c r="AB207" i="6" a="1"/>
  <c r="AB207" i="6" s="1"/>
  <c r="AA207" i="6" a="1"/>
  <c r="AA207" i="6" s="1"/>
  <c r="Z207" i="6" a="1"/>
  <c r="Z207" i="6" s="1"/>
  <c r="Y207" i="6"/>
  <c r="Y207" i="6" a="1"/>
  <c r="X207" i="6" a="1"/>
  <c r="X207" i="6" s="1"/>
  <c r="W207" i="6" a="1"/>
  <c r="W207" i="6" s="1"/>
  <c r="V207" i="6" a="1"/>
  <c r="V207" i="6" s="1"/>
  <c r="U207" i="6"/>
  <c r="U207" i="6" a="1"/>
  <c r="T207" i="6" a="1"/>
  <c r="T207" i="6" s="1"/>
  <c r="S207" i="6" a="1"/>
  <c r="S207" i="6" s="1"/>
  <c r="R207" i="6" a="1"/>
  <c r="R207" i="6" s="1"/>
  <c r="Q207" i="6"/>
  <c r="Q207" i="6" a="1"/>
  <c r="P207" i="6" a="1"/>
  <c r="P207" i="6" s="1"/>
  <c r="O207" i="6" a="1"/>
  <c r="O207" i="6" s="1"/>
  <c r="N207" i="6" a="1"/>
  <c r="N207" i="6" s="1"/>
  <c r="M207" i="6"/>
  <c r="M207" i="6" a="1"/>
  <c r="L207" i="6" a="1"/>
  <c r="L207" i="6" s="1"/>
  <c r="K207" i="6" a="1"/>
  <c r="K207" i="6" s="1"/>
  <c r="AI206" i="6" a="1"/>
  <c r="AI206" i="6" s="1"/>
  <c r="AH206" i="6" a="1"/>
  <c r="AH206" i="6" s="1"/>
  <c r="AG206" i="6"/>
  <c r="AG206" i="6" a="1"/>
  <c r="AF206" i="6" a="1"/>
  <c r="AF206" i="6" s="1"/>
  <c r="AE206" i="6" a="1"/>
  <c r="AE206" i="6" s="1"/>
  <c r="AD206" i="6" a="1"/>
  <c r="AD206" i="6" s="1"/>
  <c r="AC206" i="6"/>
  <c r="AC206" i="6" a="1"/>
  <c r="AB206" i="6" a="1"/>
  <c r="AB206" i="6" s="1"/>
  <c r="AA206" i="6" a="1"/>
  <c r="AA206" i="6" s="1"/>
  <c r="Z206" i="6" a="1"/>
  <c r="Z206" i="6" s="1"/>
  <c r="Y206" i="6"/>
  <c r="Y206" i="6" a="1"/>
  <c r="X206" i="6" a="1"/>
  <c r="X206" i="6" s="1"/>
  <c r="W206" i="6" a="1"/>
  <c r="W206" i="6" s="1"/>
  <c r="V206" i="6" a="1"/>
  <c r="V206" i="6" s="1"/>
  <c r="U206" i="6" a="1"/>
  <c r="U206" i="6" s="1"/>
  <c r="T206" i="6" a="1"/>
  <c r="T206" i="6" s="1"/>
  <c r="S206" i="6" a="1"/>
  <c r="S206" i="6" s="1"/>
  <c r="R206" i="6" a="1"/>
  <c r="R206" i="6" s="1"/>
  <c r="Q206" i="6"/>
  <c r="Q206" i="6" a="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c r="AC205" i="6" a="1"/>
  <c r="AB205" i="6" a="1"/>
  <c r="AB205" i="6" s="1"/>
  <c r="AA205" i="6" a="1"/>
  <c r="AA205" i="6" s="1"/>
  <c r="Z205" i="6" a="1"/>
  <c r="Z205" i="6" s="1"/>
  <c r="Y205" i="6" a="1"/>
  <c r="Y205" i="6" s="1"/>
  <c r="X205" i="6" a="1"/>
  <c r="X205" i="6" s="1"/>
  <c r="W205" i="6" a="1"/>
  <c r="W205" i="6" s="1"/>
  <c r="V205" i="6" a="1"/>
  <c r="V205" i="6" s="1"/>
  <c r="U205" i="6"/>
  <c r="U205" i="6" a="1"/>
  <c r="T205" i="6" a="1"/>
  <c r="T205" i="6" s="1"/>
  <c r="S205" i="6" a="1"/>
  <c r="S205" i="6" s="1"/>
  <c r="R205" i="6" a="1"/>
  <c r="R205" i="6" s="1"/>
  <c r="Q205" i="6" a="1"/>
  <c r="Q205" i="6" s="1"/>
  <c r="P205" i="6" a="1"/>
  <c r="P205" i="6" s="1"/>
  <c r="O205" i="6" a="1"/>
  <c r="O205" i="6" s="1"/>
  <c r="N205" i="6" a="1"/>
  <c r="N205" i="6" s="1"/>
  <c r="M205" i="6"/>
  <c r="M205" i="6" a="1"/>
  <c r="L205" i="6" a="1"/>
  <c r="L205" i="6" s="1"/>
  <c r="K205" i="6" a="1"/>
  <c r="K205" i="6" s="1"/>
  <c r="AI204" i="6" a="1"/>
  <c r="AI204" i="6" s="1"/>
  <c r="AH204" i="6" a="1"/>
  <c r="AH204" i="6" s="1"/>
  <c r="AG204" i="6"/>
  <c r="AG204" i="6" a="1"/>
  <c r="AF204" i="6" a="1"/>
  <c r="AF204" i="6" s="1"/>
  <c r="AE204" i="6" a="1"/>
  <c r="AE204" i="6" s="1"/>
  <c r="AD204" i="6" a="1"/>
  <c r="AD204" i="6" s="1"/>
  <c r="AC204" i="6" a="1"/>
  <c r="AC204" i="6" s="1"/>
  <c r="AB204" i="6" a="1"/>
  <c r="AB204" i="6" s="1"/>
  <c r="AA204" i="6" a="1"/>
  <c r="AA204" i="6" s="1"/>
  <c r="Z204" i="6" a="1"/>
  <c r="Z204" i="6" s="1"/>
  <c r="Y204" i="6"/>
  <c r="Y204" i="6" a="1"/>
  <c r="X204" i="6" a="1"/>
  <c r="X204" i="6" s="1"/>
  <c r="W204" i="6" a="1"/>
  <c r="W204" i="6" s="1"/>
  <c r="V204" i="6" a="1"/>
  <c r="V204" i="6" s="1"/>
  <c r="U204" i="6" a="1"/>
  <c r="U204" i="6" s="1"/>
  <c r="T204" i="6" a="1"/>
  <c r="T204" i="6" s="1"/>
  <c r="S204" i="6" a="1"/>
  <c r="S204" i="6" s="1"/>
  <c r="R204" i="6" a="1"/>
  <c r="R204" i="6" s="1"/>
  <c r="Q204" i="6"/>
  <c r="Q204" i="6" a="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c r="AC203" i="6" a="1"/>
  <c r="AB203" i="6" a="1"/>
  <c r="AB203" i="6" s="1"/>
  <c r="AA203" i="6" a="1"/>
  <c r="AA203" i="6" s="1"/>
  <c r="Z203" i="6" a="1"/>
  <c r="Z203" i="6" s="1"/>
  <c r="Y203" i="6" a="1"/>
  <c r="Y203" i="6" s="1"/>
  <c r="X203" i="6" a="1"/>
  <c r="X203" i="6" s="1"/>
  <c r="W203" i="6" a="1"/>
  <c r="W203" i="6" s="1"/>
  <c r="V203" i="6" a="1"/>
  <c r="V203" i="6" s="1"/>
  <c r="U203" i="6"/>
  <c r="U203" i="6" a="1"/>
  <c r="T203" i="6" a="1"/>
  <c r="T203" i="6" s="1"/>
  <c r="S203" i="6" a="1"/>
  <c r="S203" i="6" s="1"/>
  <c r="R203" i="6" a="1"/>
  <c r="R203" i="6" s="1"/>
  <c r="Q203" i="6" a="1"/>
  <c r="Q203" i="6" s="1"/>
  <c r="P203" i="6" a="1"/>
  <c r="P203" i="6" s="1"/>
  <c r="O203" i="6" a="1"/>
  <c r="O203" i="6" s="1"/>
  <c r="N203" i="6" a="1"/>
  <c r="N203" i="6" s="1"/>
  <c r="M203" i="6"/>
  <c r="M203" i="6" a="1"/>
  <c r="L203" i="6" a="1"/>
  <c r="L203" i="6" s="1"/>
  <c r="K203" i="6" a="1"/>
  <c r="K203" i="6" s="1"/>
  <c r="AI202" i="6" a="1"/>
  <c r="AI202" i="6" s="1"/>
  <c r="AH202" i="6" a="1"/>
  <c r="AH202" i="6" s="1"/>
  <c r="AG202" i="6"/>
  <c r="AG202" i="6" a="1"/>
  <c r="AF202" i="6" a="1"/>
  <c r="AF202" i="6" s="1"/>
  <c r="AE202" i="6" a="1"/>
  <c r="AE202" i="6" s="1"/>
  <c r="AD202" i="6" a="1"/>
  <c r="AD202" i="6" s="1"/>
  <c r="AC202" i="6" a="1"/>
  <c r="AC202" i="6" s="1"/>
  <c r="AB202" i="6" a="1"/>
  <c r="AB202" i="6" s="1"/>
  <c r="AA202" i="6" a="1"/>
  <c r="AA202" i="6" s="1"/>
  <c r="Z202" i="6" a="1"/>
  <c r="Z202" i="6" s="1"/>
  <c r="Y202" i="6"/>
  <c r="Y202" i="6" a="1"/>
  <c r="X202" i="6" a="1"/>
  <c r="X202" i="6" s="1"/>
  <c r="W202" i="6" a="1"/>
  <c r="W202" i="6" s="1"/>
  <c r="V202" i="6" a="1"/>
  <c r="V202" i="6" s="1"/>
  <c r="U202" i="6" a="1"/>
  <c r="U202" i="6" s="1"/>
  <c r="T202" i="6" a="1"/>
  <c r="T202" i="6" s="1"/>
  <c r="S202" i="6" a="1"/>
  <c r="S202" i="6" s="1"/>
  <c r="R202" i="6" a="1"/>
  <c r="R202" i="6" s="1"/>
  <c r="Q202" i="6"/>
  <c r="Q202" i="6" a="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c r="AC201" i="6" a="1"/>
  <c r="AB201" i="6" a="1"/>
  <c r="AB201" i="6" s="1"/>
  <c r="AA201" i="6" a="1"/>
  <c r="AA201" i="6" s="1"/>
  <c r="Z201" i="6" a="1"/>
  <c r="Z201" i="6" s="1"/>
  <c r="Y201" i="6" a="1"/>
  <c r="Y201" i="6" s="1"/>
  <c r="X201" i="6" a="1"/>
  <c r="X201" i="6" s="1"/>
  <c r="W201" i="6" a="1"/>
  <c r="W201" i="6" s="1"/>
  <c r="V201" i="6" a="1"/>
  <c r="V201" i="6" s="1"/>
  <c r="U201" i="6"/>
  <c r="U201" i="6" a="1"/>
  <c r="T201" i="6" a="1"/>
  <c r="T201" i="6" s="1"/>
  <c r="S201" i="6" a="1"/>
  <c r="S201" i="6" s="1"/>
  <c r="R201" i="6" a="1"/>
  <c r="R201" i="6" s="1"/>
  <c r="Q201" i="6" a="1"/>
  <c r="Q201" i="6" s="1"/>
  <c r="P201" i="6" a="1"/>
  <c r="P201" i="6" s="1"/>
  <c r="O201" i="6" a="1"/>
  <c r="O201" i="6" s="1"/>
  <c r="N201" i="6" a="1"/>
  <c r="N201" i="6" s="1"/>
  <c r="M201" i="6"/>
  <c r="M201" i="6" a="1"/>
  <c r="L201" i="6" a="1"/>
  <c r="L201" i="6" s="1"/>
  <c r="K201" i="6" a="1"/>
  <c r="K201" i="6" s="1"/>
  <c r="AI200" i="6" a="1"/>
  <c r="AI200" i="6" s="1"/>
  <c r="AH200" i="6" a="1"/>
  <c r="AH200" i="6" s="1"/>
  <c r="AG200" i="6"/>
  <c r="AG200" i="6" a="1"/>
  <c r="AF200" i="6" a="1"/>
  <c r="AF200" i="6" s="1"/>
  <c r="AE200" i="6" a="1"/>
  <c r="AE200" i="6" s="1"/>
  <c r="AD200" i="6" a="1"/>
  <c r="AD200" i="6" s="1"/>
  <c r="AC200" i="6" a="1"/>
  <c r="AC200" i="6" s="1"/>
  <c r="AB200" i="6" a="1"/>
  <c r="AB200" i="6" s="1"/>
  <c r="AA200" i="6" a="1"/>
  <c r="AA200" i="6" s="1"/>
  <c r="Z200" i="6" a="1"/>
  <c r="Z200" i="6" s="1"/>
  <c r="Y200" i="6"/>
  <c r="Y200" i="6" a="1"/>
  <c r="X200" i="6" a="1"/>
  <c r="X200" i="6" s="1"/>
  <c r="W200" i="6" a="1"/>
  <c r="W200" i="6" s="1"/>
  <c r="V200" i="6" a="1"/>
  <c r="V200" i="6" s="1"/>
  <c r="U200" i="6" a="1"/>
  <c r="U200" i="6" s="1"/>
  <c r="T200" i="6" a="1"/>
  <c r="T200" i="6" s="1"/>
  <c r="S200" i="6" a="1"/>
  <c r="S200" i="6" s="1"/>
  <c r="R200" i="6" a="1"/>
  <c r="R200" i="6" s="1"/>
  <c r="Q200" i="6"/>
  <c r="Q200" i="6" a="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c r="AC199" i="6" a="1"/>
  <c r="AB199" i="6" a="1"/>
  <c r="AB199" i="6" s="1"/>
  <c r="AA199" i="6" a="1"/>
  <c r="AA199" i="6" s="1"/>
  <c r="Z199" i="6" a="1"/>
  <c r="Z199" i="6" s="1"/>
  <c r="Y199" i="6" a="1"/>
  <c r="Y199" i="6" s="1"/>
  <c r="X199" i="6" a="1"/>
  <c r="X199" i="6" s="1"/>
  <c r="W199" i="6" a="1"/>
  <c r="W199" i="6" s="1"/>
  <c r="V199" i="6" a="1"/>
  <c r="V199" i="6" s="1"/>
  <c r="U199" i="6"/>
  <c r="U199" i="6" a="1"/>
  <c r="T199" i="6" a="1"/>
  <c r="T199" i="6" s="1"/>
  <c r="S199" i="6" a="1"/>
  <c r="S199" i="6" s="1"/>
  <c r="R199" i="6" a="1"/>
  <c r="R199" i="6" s="1"/>
  <c r="Q199" i="6" a="1"/>
  <c r="Q199" i="6" s="1"/>
  <c r="P199" i="6" a="1"/>
  <c r="P199" i="6" s="1"/>
  <c r="O199" i="6" a="1"/>
  <c r="O199" i="6" s="1"/>
  <c r="N199" i="6" a="1"/>
  <c r="N199" i="6" s="1"/>
  <c r="M199" i="6"/>
  <c r="M199" i="6" a="1"/>
  <c r="L199" i="6" a="1"/>
  <c r="L199" i="6" s="1"/>
  <c r="K199" i="6" a="1"/>
  <c r="K199" i="6" s="1"/>
  <c r="AI198" i="6" a="1"/>
  <c r="AI198" i="6" s="1"/>
  <c r="AH198" i="6" a="1"/>
  <c r="AH198" i="6" s="1"/>
  <c r="AG198" i="6"/>
  <c r="AG198" i="6" a="1"/>
  <c r="AF198" i="6" a="1"/>
  <c r="AF198" i="6" s="1"/>
  <c r="AE198" i="6" a="1"/>
  <c r="AE198" i="6" s="1"/>
  <c r="AD198" i="6" a="1"/>
  <c r="AD198" i="6" s="1"/>
  <c r="AC198" i="6" a="1"/>
  <c r="AC198" i="6" s="1"/>
  <c r="AB198" i="6" a="1"/>
  <c r="AB198" i="6" s="1"/>
  <c r="AA198" i="6" a="1"/>
  <c r="AA198" i="6" s="1"/>
  <c r="Z198" i="6" a="1"/>
  <c r="Z198" i="6" s="1"/>
  <c r="Y198" i="6"/>
  <c r="Y198" i="6" a="1"/>
  <c r="X198" i="6" a="1"/>
  <c r="X198" i="6" s="1"/>
  <c r="W198" i="6" a="1"/>
  <c r="W198" i="6" s="1"/>
  <c r="V198" i="6" a="1"/>
  <c r="V198" i="6" s="1"/>
  <c r="U198" i="6" a="1"/>
  <c r="U198" i="6" s="1"/>
  <c r="T198" i="6" a="1"/>
  <c r="T198" i="6" s="1"/>
  <c r="S198" i="6" a="1"/>
  <c r="S198" i="6" s="1"/>
  <c r="R198" i="6" a="1"/>
  <c r="R198" i="6" s="1"/>
  <c r="Q198" i="6"/>
  <c r="Q198" i="6" a="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c r="AC197" i="6" a="1"/>
  <c r="AB197" i="6" a="1"/>
  <c r="AB197" i="6" s="1"/>
  <c r="AA197" i="6" a="1"/>
  <c r="AA197" i="6" s="1"/>
  <c r="Z197" i="6" a="1"/>
  <c r="Z197" i="6" s="1"/>
  <c r="Y197" i="6" a="1"/>
  <c r="Y197" i="6" s="1"/>
  <c r="X197" i="6" a="1"/>
  <c r="X197" i="6" s="1"/>
  <c r="W197" i="6" a="1"/>
  <c r="W197" i="6" s="1"/>
  <c r="V197" i="6" a="1"/>
  <c r="V197" i="6" s="1"/>
  <c r="U197" i="6"/>
  <c r="U197" i="6" a="1"/>
  <c r="T197" i="6" a="1"/>
  <c r="T197" i="6" s="1"/>
  <c r="S197" i="6" a="1"/>
  <c r="S197" i="6" s="1"/>
  <c r="R197" i="6" a="1"/>
  <c r="R197" i="6" s="1"/>
  <c r="Q197" i="6" a="1"/>
  <c r="Q197" i="6" s="1"/>
  <c r="P197" i="6" a="1"/>
  <c r="P197" i="6" s="1"/>
  <c r="O197" i="6" a="1"/>
  <c r="O197" i="6" s="1"/>
  <c r="N197" i="6" a="1"/>
  <c r="N197" i="6" s="1"/>
  <c r="M197" i="6"/>
  <c r="M197" i="6" a="1"/>
  <c r="L197" i="6" a="1"/>
  <c r="L197" i="6" s="1"/>
  <c r="K197" i="6" a="1"/>
  <c r="K197" i="6" s="1"/>
  <c r="AI196" i="6" a="1"/>
  <c r="AI196" i="6" s="1"/>
  <c r="AH196" i="6" a="1"/>
  <c r="AH196" i="6" s="1"/>
  <c r="AG196" i="6"/>
  <c r="AG196" i="6" a="1"/>
  <c r="AF196" i="6" a="1"/>
  <c r="AF196" i="6" s="1"/>
  <c r="AE196" i="6" a="1"/>
  <c r="AE196" i="6" s="1"/>
  <c r="AD196" i="6" a="1"/>
  <c r="AD196" i="6" s="1"/>
  <c r="AC196" i="6" a="1"/>
  <c r="AC196" i="6" s="1"/>
  <c r="AB196" i="6" a="1"/>
  <c r="AB196" i="6" s="1"/>
  <c r="AA196" i="6" a="1"/>
  <c r="AA196" i="6" s="1"/>
  <c r="Z196" i="6" a="1"/>
  <c r="Z196" i="6" s="1"/>
  <c r="Y196" i="6"/>
  <c r="Y196" i="6" a="1"/>
  <c r="X196" i="6" a="1"/>
  <c r="X196" i="6" s="1"/>
  <c r="W196" i="6" a="1"/>
  <c r="W196" i="6" s="1"/>
  <c r="V196" i="6" a="1"/>
  <c r="V196" i="6" s="1"/>
  <c r="U196" i="6" a="1"/>
  <c r="U196" i="6" s="1"/>
  <c r="T196" i="6" a="1"/>
  <c r="T196" i="6" s="1"/>
  <c r="S196" i="6" a="1"/>
  <c r="S196" i="6" s="1"/>
  <c r="R196" i="6" a="1"/>
  <c r="R196" i="6" s="1"/>
  <c r="Q196" i="6"/>
  <c r="Q196" i="6" a="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c r="AC195" i="6" a="1"/>
  <c r="AB195" i="6" a="1"/>
  <c r="AB195" i="6" s="1"/>
  <c r="AA195" i="6" a="1"/>
  <c r="AA195" i="6" s="1"/>
  <c r="Z195" i="6" a="1"/>
  <c r="Z195" i="6" s="1"/>
  <c r="Y195" i="6" a="1"/>
  <c r="Y195" i="6" s="1"/>
  <c r="X195" i="6" a="1"/>
  <c r="X195" i="6" s="1"/>
  <c r="W195" i="6" a="1"/>
  <c r="W195" i="6" s="1"/>
  <c r="V195" i="6" a="1"/>
  <c r="V195" i="6" s="1"/>
  <c r="U195" i="6"/>
  <c r="U195" i="6" a="1"/>
  <c r="T195" i="6" a="1"/>
  <c r="T195" i="6" s="1"/>
  <c r="S195" i="6" a="1"/>
  <c r="S195" i="6" s="1"/>
  <c r="R195" i="6" a="1"/>
  <c r="R195" i="6" s="1"/>
  <c r="Q195" i="6" a="1"/>
  <c r="Q195" i="6" s="1"/>
  <c r="P195" i="6" a="1"/>
  <c r="P195" i="6" s="1"/>
  <c r="O195" i="6" a="1"/>
  <c r="O195" i="6" s="1"/>
  <c r="N195" i="6" a="1"/>
  <c r="N195" i="6" s="1"/>
  <c r="M195" i="6"/>
  <c r="M195" i="6" a="1"/>
  <c r="L195" i="6" a="1"/>
  <c r="L195" i="6" s="1"/>
  <c r="K195" i="6" a="1"/>
  <c r="K195" i="6" s="1"/>
  <c r="AI194" i="6" a="1"/>
  <c r="AI194" i="6" s="1"/>
  <c r="AH194" i="6" a="1"/>
  <c r="AH194" i="6" s="1"/>
  <c r="AG194" i="6"/>
  <c r="AG194" i="6" a="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c r="Q194" i="6" a="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c r="AC193" i="6" a="1"/>
  <c r="AB193" i="6" a="1"/>
  <c r="AB193" i="6" s="1"/>
  <c r="AA193" i="6" a="1"/>
  <c r="AA193" i="6" s="1"/>
  <c r="Z193" i="6" a="1"/>
  <c r="Z193" i="6" s="1"/>
  <c r="Y193" i="6" a="1"/>
  <c r="Y193" i="6" s="1"/>
  <c r="X193" i="6" a="1"/>
  <c r="X193" i="6" s="1"/>
  <c r="W193" i="6" a="1"/>
  <c r="W193" i="6" s="1"/>
  <c r="V193" i="6" a="1"/>
  <c r="V193" i="6" s="1"/>
  <c r="U193" i="6"/>
  <c r="U193" i="6" a="1"/>
  <c r="T193" i="6" a="1"/>
  <c r="T193" i="6" s="1"/>
  <c r="S193" i="6" a="1"/>
  <c r="S193" i="6" s="1"/>
  <c r="R193" i="6" a="1"/>
  <c r="R193" i="6" s="1"/>
  <c r="Q193" i="6" a="1"/>
  <c r="Q193" i="6" s="1"/>
  <c r="P193" i="6" a="1"/>
  <c r="P193" i="6" s="1"/>
  <c r="O193" i="6" a="1"/>
  <c r="O193" i="6" s="1"/>
  <c r="N193" i="6" a="1"/>
  <c r="N193" i="6" s="1"/>
  <c r="M193" i="6"/>
  <c r="M193" i="6" a="1"/>
  <c r="L193" i="6" a="1"/>
  <c r="L193" i="6" s="1"/>
  <c r="K193" i="6" a="1"/>
  <c r="K193" i="6" s="1"/>
  <c r="AI192" i="6" a="1"/>
  <c r="AI192" i="6" s="1"/>
  <c r="AH192" i="6" a="1"/>
  <c r="AH192" i="6" s="1"/>
  <c r="AG192" i="6"/>
  <c r="AG192" i="6" a="1"/>
  <c r="AF192" i="6" a="1"/>
  <c r="AF192" i="6" s="1"/>
  <c r="AE192" i="6" a="1"/>
  <c r="AE192" i="6" s="1"/>
  <c r="AD192" i="6" a="1"/>
  <c r="AD192" i="6" s="1"/>
  <c r="AC192" i="6" a="1"/>
  <c r="AC192" i="6" s="1"/>
  <c r="AB192" i="6" a="1"/>
  <c r="AB192" i="6" s="1"/>
  <c r="AA192" i="6" a="1"/>
  <c r="AA192" i="6" s="1"/>
  <c r="Z192" i="6" a="1"/>
  <c r="Z192" i="6" s="1"/>
  <c r="Y192" i="6"/>
  <c r="Y192" i="6" a="1"/>
  <c r="X192" i="6" a="1"/>
  <c r="X192" i="6" s="1"/>
  <c r="W192" i="6" a="1"/>
  <c r="W192" i="6" s="1"/>
  <c r="V192" i="6" a="1"/>
  <c r="V192" i="6" s="1"/>
  <c r="U192" i="6" a="1"/>
  <c r="U192" i="6" s="1"/>
  <c r="T192" i="6" a="1"/>
  <c r="T192" i="6" s="1"/>
  <c r="S192" i="6" a="1"/>
  <c r="S192" i="6" s="1"/>
  <c r="R192" i="6" a="1"/>
  <c r="R192" i="6" s="1"/>
  <c r="Q192" i="6"/>
  <c r="Q192" i="6" a="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c r="AC191" i="6" a="1"/>
  <c r="AB191" i="6" a="1"/>
  <c r="AB191" i="6" s="1"/>
  <c r="AA191" i="6" a="1"/>
  <c r="AA191" i="6" s="1"/>
  <c r="Z191" i="6" a="1"/>
  <c r="Z191" i="6" s="1"/>
  <c r="Y191" i="6" a="1"/>
  <c r="Y191" i="6" s="1"/>
  <c r="X191" i="6" a="1"/>
  <c r="X191" i="6" s="1"/>
  <c r="W191" i="6" a="1"/>
  <c r="W191" i="6" s="1"/>
  <c r="V191" i="6" a="1"/>
  <c r="V191" i="6" s="1"/>
  <c r="U191" i="6"/>
  <c r="U191" i="6" a="1"/>
  <c r="T191" i="6" a="1"/>
  <c r="T191" i="6" s="1"/>
  <c r="S191" i="6" a="1"/>
  <c r="S191" i="6" s="1"/>
  <c r="R191" i="6" a="1"/>
  <c r="R191" i="6" s="1"/>
  <c r="Q191" i="6" a="1"/>
  <c r="Q191" i="6" s="1"/>
  <c r="P191" i="6" a="1"/>
  <c r="P191" i="6" s="1"/>
  <c r="O191" i="6" a="1"/>
  <c r="O191" i="6" s="1"/>
  <c r="N191" i="6" a="1"/>
  <c r="N191" i="6" s="1"/>
  <c r="M191" i="6"/>
  <c r="M191" i="6" a="1"/>
  <c r="L191" i="6" a="1"/>
  <c r="L191" i="6" s="1"/>
  <c r="K191" i="6" a="1"/>
  <c r="K191" i="6" s="1"/>
  <c r="AI190" i="6" a="1"/>
  <c r="AI190" i="6" s="1"/>
  <c r="AH190" i="6" a="1"/>
  <c r="AH190" i="6" s="1"/>
  <c r="AG190" i="6"/>
  <c r="AG190" i="6" a="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c r="Q190" i="6" a="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c r="AC189" i="6" a="1"/>
  <c r="AB189" i="6" a="1"/>
  <c r="AB189" i="6" s="1"/>
  <c r="AA189" i="6" a="1"/>
  <c r="AA189" i="6" s="1"/>
  <c r="Z189" i="6" a="1"/>
  <c r="Z189" i="6" s="1"/>
  <c r="Y189" i="6" a="1"/>
  <c r="Y189" i="6" s="1"/>
  <c r="X189" i="6" a="1"/>
  <c r="X189" i="6" s="1"/>
  <c r="W189" i="6" a="1"/>
  <c r="W189" i="6" s="1"/>
  <c r="V189" i="6" a="1"/>
  <c r="V189" i="6" s="1"/>
  <c r="U189" i="6"/>
  <c r="U189" i="6" a="1"/>
  <c r="T189" i="6" a="1"/>
  <c r="T189" i="6" s="1"/>
  <c r="S189" i="6" a="1"/>
  <c r="S189" i="6" s="1"/>
  <c r="R189" i="6" a="1"/>
  <c r="R189" i="6" s="1"/>
  <c r="Q189" i="6" a="1"/>
  <c r="Q189" i="6" s="1"/>
  <c r="P189" i="6" a="1"/>
  <c r="P189" i="6" s="1"/>
  <c r="O189" i="6" a="1"/>
  <c r="O189" i="6" s="1"/>
  <c r="N189" i="6" a="1"/>
  <c r="N189" i="6" s="1"/>
  <c r="M189" i="6"/>
  <c r="M189" i="6" a="1"/>
  <c r="L189" i="6" a="1"/>
  <c r="L189" i="6" s="1"/>
  <c r="K189" i="6" a="1"/>
  <c r="K189" i="6" s="1"/>
  <c r="AI188" i="6" a="1"/>
  <c r="AI188" i="6" s="1"/>
  <c r="AH188" i="6" a="1"/>
  <c r="AH188" i="6" s="1"/>
  <c r="AG188" i="6"/>
  <c r="AG188" i="6" a="1"/>
  <c r="AF188" i="6" a="1"/>
  <c r="AF188" i="6" s="1"/>
  <c r="AE188" i="6" a="1"/>
  <c r="AE188" i="6" s="1"/>
  <c r="AD188" i="6" a="1"/>
  <c r="AD188" i="6" s="1"/>
  <c r="AC188" i="6" a="1"/>
  <c r="AC188" i="6" s="1"/>
  <c r="AB188" i="6" a="1"/>
  <c r="AB188" i="6" s="1"/>
  <c r="AA188" i="6" a="1"/>
  <c r="AA188" i="6" s="1"/>
  <c r="Z188" i="6" a="1"/>
  <c r="Z188" i="6" s="1"/>
  <c r="Y188" i="6"/>
  <c r="Y188" i="6" a="1"/>
  <c r="X188" i="6" a="1"/>
  <c r="X188" i="6" s="1"/>
  <c r="W188" i="6" a="1"/>
  <c r="W188" i="6" s="1"/>
  <c r="V188" i="6" a="1"/>
  <c r="V188" i="6" s="1"/>
  <c r="U188" i="6" a="1"/>
  <c r="U188" i="6" s="1"/>
  <c r="T188" i="6" a="1"/>
  <c r="T188" i="6" s="1"/>
  <c r="S188" i="6" a="1"/>
  <c r="S188" i="6" s="1"/>
  <c r="R188" i="6" a="1"/>
  <c r="R188" i="6" s="1"/>
  <c r="Q188" i="6"/>
  <c r="Q188" i="6" a="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c r="AC187" i="6" a="1"/>
  <c r="AB187" i="6" a="1"/>
  <c r="AB187" i="6" s="1"/>
  <c r="AA187" i="6" a="1"/>
  <c r="AA187" i="6" s="1"/>
  <c r="Z187" i="6" a="1"/>
  <c r="Z187" i="6" s="1"/>
  <c r="Y187" i="6" a="1"/>
  <c r="Y187" i="6" s="1"/>
  <c r="X187" i="6" a="1"/>
  <c r="X187" i="6" s="1"/>
  <c r="W187" i="6" a="1"/>
  <c r="W187" i="6" s="1"/>
  <c r="V187" i="6" a="1"/>
  <c r="V187" i="6" s="1"/>
  <c r="U187" i="6"/>
  <c r="U187" i="6" a="1"/>
  <c r="T187" i="6" a="1"/>
  <c r="T187" i="6" s="1"/>
  <c r="S187" i="6" a="1"/>
  <c r="S187" i="6" s="1"/>
  <c r="R187" i="6" a="1"/>
  <c r="R187" i="6" s="1"/>
  <c r="Q187" i="6" a="1"/>
  <c r="Q187" i="6" s="1"/>
  <c r="P187" i="6" a="1"/>
  <c r="P187" i="6" s="1"/>
  <c r="O187" i="6" a="1"/>
  <c r="O187" i="6" s="1"/>
  <c r="N187" i="6" a="1"/>
  <c r="N187" i="6" s="1"/>
  <c r="M187" i="6"/>
  <c r="M187" i="6" a="1"/>
  <c r="L187" i="6" a="1"/>
  <c r="L187" i="6" s="1"/>
  <c r="K187" i="6" a="1"/>
  <c r="K187" i="6" s="1"/>
  <c r="AI186" i="6" a="1"/>
  <c r="AI186" i="6" s="1"/>
  <c r="AH186" i="6" a="1"/>
  <c r="AH186" i="6" s="1"/>
  <c r="AG186" i="6"/>
  <c r="AG186" i="6" a="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c r="Q186" i="6" a="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c r="AC185" i="6" a="1"/>
  <c r="AB185" i="6" a="1"/>
  <c r="AB185" i="6" s="1"/>
  <c r="AA185" i="6" a="1"/>
  <c r="AA185" i="6" s="1"/>
  <c r="Z185" i="6" a="1"/>
  <c r="Z185" i="6" s="1"/>
  <c r="Y185" i="6" a="1"/>
  <c r="Y185" i="6" s="1"/>
  <c r="X185" i="6" a="1"/>
  <c r="X185" i="6" s="1"/>
  <c r="W185" i="6" a="1"/>
  <c r="W185" i="6" s="1"/>
  <c r="V185" i="6" a="1"/>
  <c r="V185" i="6" s="1"/>
  <c r="U185" i="6"/>
  <c r="U185" i="6" a="1"/>
  <c r="T185" i="6" a="1"/>
  <c r="T185" i="6" s="1"/>
  <c r="S185" i="6" a="1"/>
  <c r="S185" i="6" s="1"/>
  <c r="R185" i="6" a="1"/>
  <c r="R185" i="6" s="1"/>
  <c r="Q185" i="6" a="1"/>
  <c r="Q185" i="6" s="1"/>
  <c r="P185" i="6" a="1"/>
  <c r="P185" i="6" s="1"/>
  <c r="O185" i="6" a="1"/>
  <c r="O185" i="6" s="1"/>
  <c r="N185" i="6" a="1"/>
  <c r="N185" i="6" s="1"/>
  <c r="M185" i="6"/>
  <c r="M185" i="6" a="1"/>
  <c r="L185" i="6" a="1"/>
  <c r="L185" i="6" s="1"/>
  <c r="K185" i="6" a="1"/>
  <c r="K185" i="6" s="1"/>
  <c r="AI184" i="6" a="1"/>
  <c r="AI184" i="6" s="1"/>
  <c r="AH184" i="6" a="1"/>
  <c r="AH184" i="6" s="1"/>
  <c r="AG184" i="6"/>
  <c r="AG184" i="6" a="1"/>
  <c r="AF184" i="6" a="1"/>
  <c r="AF184" i="6" s="1"/>
  <c r="AE184" i="6" a="1"/>
  <c r="AE184" i="6" s="1"/>
  <c r="AD184" i="6" a="1"/>
  <c r="AD184" i="6" s="1"/>
  <c r="AC184" i="6" a="1"/>
  <c r="AC184" i="6" s="1"/>
  <c r="AB184" i="6" a="1"/>
  <c r="AB184" i="6" s="1"/>
  <c r="AA184" i="6" a="1"/>
  <c r="AA184" i="6" s="1"/>
  <c r="Z184" i="6" a="1"/>
  <c r="Z184" i="6" s="1"/>
  <c r="Y184" i="6"/>
  <c r="Y184" i="6" a="1"/>
  <c r="X184" i="6" a="1"/>
  <c r="X184" i="6" s="1"/>
  <c r="W184" i="6" a="1"/>
  <c r="W184" i="6" s="1"/>
  <c r="V184" i="6" a="1"/>
  <c r="V184" i="6" s="1"/>
  <c r="U184" i="6" a="1"/>
  <c r="U184" i="6" s="1"/>
  <c r="T184" i="6" a="1"/>
  <c r="T184" i="6" s="1"/>
  <c r="S184" i="6" a="1"/>
  <c r="S184" i="6" s="1"/>
  <c r="R184" i="6" a="1"/>
  <c r="R184" i="6" s="1"/>
  <c r="Q184" i="6"/>
  <c r="Q184" i="6" a="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c r="AC183" i="6" a="1"/>
  <c r="AB183" i="6" a="1"/>
  <c r="AB183" i="6" s="1"/>
  <c r="AA183" i="6" a="1"/>
  <c r="AA183" i="6" s="1"/>
  <c r="Z183" i="6" a="1"/>
  <c r="Z183" i="6" s="1"/>
  <c r="Y183" i="6" a="1"/>
  <c r="Y183" i="6" s="1"/>
  <c r="X183" i="6" a="1"/>
  <c r="X183" i="6" s="1"/>
  <c r="W183" i="6" a="1"/>
  <c r="W183" i="6" s="1"/>
  <c r="V183" i="6" a="1"/>
  <c r="V183" i="6" s="1"/>
  <c r="U183" i="6"/>
  <c r="U183" i="6" a="1"/>
  <c r="T183" i="6" a="1"/>
  <c r="T183" i="6" s="1"/>
  <c r="S183" i="6" a="1"/>
  <c r="S183" i="6" s="1"/>
  <c r="R183" i="6" a="1"/>
  <c r="R183" i="6" s="1"/>
  <c r="Q183" i="6" a="1"/>
  <c r="Q183" i="6" s="1"/>
  <c r="P183" i="6" a="1"/>
  <c r="P183" i="6" s="1"/>
  <c r="O183" i="6" a="1"/>
  <c r="O183" i="6" s="1"/>
  <c r="N183" i="6" a="1"/>
  <c r="N183" i="6" s="1"/>
  <c r="M183" i="6"/>
  <c r="M183" i="6" a="1"/>
  <c r="L183" i="6" a="1"/>
  <c r="L183" i="6" s="1"/>
  <c r="K183" i="6" a="1"/>
  <c r="K183" i="6" s="1"/>
  <c r="AI182" i="6" a="1"/>
  <c r="AI182" i="6" s="1"/>
  <c r="AH182" i="6" a="1"/>
  <c r="AH182" i="6" s="1"/>
  <c r="AG182" i="6"/>
  <c r="AG182" i="6" a="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c r="Q182" i="6" a="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c r="AC181" i="6" a="1"/>
  <c r="AB181" i="6" a="1"/>
  <c r="AB181" i="6" s="1"/>
  <c r="AA181" i="6" a="1"/>
  <c r="AA181" i="6" s="1"/>
  <c r="Z181" i="6" a="1"/>
  <c r="Z181" i="6" s="1"/>
  <c r="Y181" i="6" a="1"/>
  <c r="Y181" i="6" s="1"/>
  <c r="X181" i="6" a="1"/>
  <c r="X181" i="6" s="1"/>
  <c r="W181" i="6" a="1"/>
  <c r="W181" i="6" s="1"/>
  <c r="V181" i="6" a="1"/>
  <c r="V181" i="6" s="1"/>
  <c r="U181" i="6"/>
  <c r="U181" i="6" a="1"/>
  <c r="T181" i="6" a="1"/>
  <c r="T181" i="6" s="1"/>
  <c r="S181" i="6" a="1"/>
  <c r="S181" i="6" s="1"/>
  <c r="R181" i="6" a="1"/>
  <c r="R181" i="6" s="1"/>
  <c r="Q181" i="6" a="1"/>
  <c r="Q181" i="6" s="1"/>
  <c r="P181" i="6" a="1"/>
  <c r="P181" i="6" s="1"/>
  <c r="O181" i="6" a="1"/>
  <c r="O181" i="6" s="1"/>
  <c r="N181" i="6" a="1"/>
  <c r="N181" i="6" s="1"/>
  <c r="M181" i="6"/>
  <c r="M181" i="6" a="1"/>
  <c r="L181" i="6" a="1"/>
  <c r="L181" i="6" s="1"/>
  <c r="K181" i="6" a="1"/>
  <c r="K181" i="6" s="1"/>
  <c r="AI180" i="6" a="1"/>
  <c r="AI180" i="6" s="1"/>
  <c r="AH180" i="6" a="1"/>
  <c r="AH180" i="6" s="1"/>
  <c r="AG180" i="6"/>
  <c r="AG180" i="6" a="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c r="Q180" i="6" a="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c r="AC179" i="6" a="1"/>
  <c r="AB179" i="6" a="1"/>
  <c r="AB179" i="6" s="1"/>
  <c r="AA179" i="6" a="1"/>
  <c r="AA179" i="6" s="1"/>
  <c r="Z179" i="6" a="1"/>
  <c r="Z179" i="6" s="1"/>
  <c r="Y179" i="6" a="1"/>
  <c r="Y179" i="6" s="1"/>
  <c r="X179" i="6" a="1"/>
  <c r="X179" i="6" s="1"/>
  <c r="W179" i="6" a="1"/>
  <c r="W179" i="6" s="1"/>
  <c r="V179" i="6" a="1"/>
  <c r="V179" i="6" s="1"/>
  <c r="U179" i="6"/>
  <c r="U179" i="6" a="1"/>
  <c r="T179" i="6" a="1"/>
  <c r="T179" i="6" s="1"/>
  <c r="S179" i="6" a="1"/>
  <c r="S179" i="6" s="1"/>
  <c r="R179" i="6" a="1"/>
  <c r="R179" i="6" s="1"/>
  <c r="Q179" i="6" a="1"/>
  <c r="Q179" i="6" s="1"/>
  <c r="P179" i="6" a="1"/>
  <c r="P179" i="6" s="1"/>
  <c r="O179" i="6" a="1"/>
  <c r="O179" i="6" s="1"/>
  <c r="N179" i="6" a="1"/>
  <c r="N179" i="6" s="1"/>
  <c r="M179" i="6"/>
  <c r="M179" i="6" a="1"/>
  <c r="L179" i="6" a="1"/>
  <c r="L179" i="6" s="1"/>
  <c r="K179" i="6" a="1"/>
  <c r="K179" i="6" s="1"/>
  <c r="AI178" i="6" a="1"/>
  <c r="AI178" i="6" s="1"/>
  <c r="AH178" i="6" a="1"/>
  <c r="AH178" i="6" s="1"/>
  <c r="AG178" i="6"/>
  <c r="AG178" i="6" a="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c r="Q178" i="6" a="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c r="AC177" i="6" a="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c r="M177" i="6" a="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c r="U166" i="6" a="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c r="AG165" i="6" a="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c r="Q165" i="6" a="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c r="AC164" i="6" a="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c r="M164" i="6" a="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c r="U154" i="6" a="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c r="AG153" i="6" a="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c r="Q153" i="6" a="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c r="U147" i="6" a="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c r="Y144" i="6" a="1"/>
  <c r="X144" i="6" a="1"/>
  <c r="X144" i="6" s="1"/>
  <c r="W144" i="6" a="1"/>
  <c r="W144" i="6" s="1"/>
  <c r="V144" i="6" a="1"/>
  <c r="V144" i="6" s="1"/>
  <c r="U144" i="6" a="1"/>
  <c r="U144" i="6" s="1"/>
  <c r="T144" i="6" a="1"/>
  <c r="T144" i="6" s="1"/>
  <c r="S144" i="6" a="1"/>
  <c r="S144" i="6" s="1"/>
  <c r="R144" i="6" a="1"/>
  <c r="R144" i="6" s="1"/>
  <c r="Q144" i="6"/>
  <c r="Q144" i="6" a="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c r="AC143" i="6" a="1"/>
  <c r="AB143" i="6" a="1"/>
  <c r="AB143" i="6" s="1"/>
  <c r="AA143" i="6" a="1"/>
  <c r="AA143" i="6" s="1"/>
  <c r="Z143" i="6" a="1"/>
  <c r="Z143" i="6" s="1"/>
  <c r="Y143" i="6" a="1"/>
  <c r="Y143" i="6" s="1"/>
  <c r="X143" i="6" a="1"/>
  <c r="X143" i="6" s="1"/>
  <c r="W143" i="6" a="1"/>
  <c r="W143" i="6" s="1"/>
  <c r="V143" i="6" a="1"/>
  <c r="V143" i="6" s="1"/>
  <c r="U143" i="6"/>
  <c r="U143" i="6" a="1"/>
  <c r="T143" i="6" a="1"/>
  <c r="T143" i="6" s="1"/>
  <c r="S143" i="6" a="1"/>
  <c r="S143" i="6" s="1"/>
  <c r="R143" i="6" a="1"/>
  <c r="R143" i="6" s="1"/>
  <c r="Q143" i="6" a="1"/>
  <c r="Q143" i="6" s="1"/>
  <c r="P143" i="6" a="1"/>
  <c r="P143" i="6" s="1"/>
  <c r="O143" i="6" a="1"/>
  <c r="O143" i="6" s="1"/>
  <c r="N143" i="6" a="1"/>
  <c r="N143" i="6" s="1"/>
  <c r="M143" i="6"/>
  <c r="M143" i="6" a="1"/>
  <c r="L143" i="6" a="1"/>
  <c r="L143" i="6" s="1"/>
  <c r="K143" i="6" a="1"/>
  <c r="K143" i="6" s="1"/>
  <c r="AI142" i="6" a="1"/>
  <c r="AI142" i="6" s="1"/>
  <c r="AH142" i="6" a="1"/>
  <c r="AH142" i="6" s="1"/>
  <c r="AG142" i="6"/>
  <c r="AG142" i="6" a="1"/>
  <c r="AF142" i="6" a="1"/>
  <c r="AF142" i="6" s="1"/>
  <c r="AE142" i="6" a="1"/>
  <c r="AE142" i="6" s="1"/>
  <c r="AD142" i="6" a="1"/>
  <c r="AD142" i="6" s="1"/>
  <c r="AC142" i="6" a="1"/>
  <c r="AC142" i="6" s="1"/>
  <c r="AB142" i="6" a="1"/>
  <c r="AB142" i="6" s="1"/>
  <c r="AA142" i="6" a="1"/>
  <c r="AA142" i="6" s="1"/>
  <c r="Z142" i="6" a="1"/>
  <c r="Z142" i="6" s="1"/>
  <c r="Y142" i="6"/>
  <c r="Y142" i="6" a="1"/>
  <c r="X142" i="6" a="1"/>
  <c r="X142" i="6" s="1"/>
  <c r="W142" i="6" a="1"/>
  <c r="W142" i="6" s="1"/>
  <c r="V142" i="6" a="1"/>
  <c r="V142" i="6" s="1"/>
  <c r="U142" i="6" a="1"/>
  <c r="U142" i="6" s="1"/>
  <c r="T142" i="6" a="1"/>
  <c r="T142" i="6" s="1"/>
  <c r="S142" i="6" a="1"/>
  <c r="S142" i="6" s="1"/>
  <c r="R142" i="6" a="1"/>
  <c r="R142" i="6" s="1"/>
  <c r="Q142" i="6"/>
  <c r="Q142" i="6" a="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c r="AC141" i="6" a="1"/>
  <c r="AB141" i="6" a="1"/>
  <c r="AB141" i="6" s="1"/>
  <c r="AA141" i="6" a="1"/>
  <c r="AA141" i="6" s="1"/>
  <c r="Z141" i="6" a="1"/>
  <c r="Z141" i="6" s="1"/>
  <c r="Y141" i="6" a="1"/>
  <c r="Y141" i="6" s="1"/>
  <c r="X141" i="6" a="1"/>
  <c r="X141" i="6" s="1"/>
  <c r="W141" i="6" a="1"/>
  <c r="W141" i="6" s="1"/>
  <c r="V141" i="6" a="1"/>
  <c r="V141" i="6" s="1"/>
  <c r="U141" i="6"/>
  <c r="U141" i="6" a="1"/>
  <c r="T141" i="6" a="1"/>
  <c r="T141" i="6" s="1"/>
  <c r="S141" i="6" a="1"/>
  <c r="S141" i="6" s="1"/>
  <c r="R141" i="6" a="1"/>
  <c r="R141" i="6" s="1"/>
  <c r="Q141" i="6" a="1"/>
  <c r="Q141" i="6" s="1"/>
  <c r="P141" i="6" a="1"/>
  <c r="P141" i="6" s="1"/>
  <c r="O141" i="6" a="1"/>
  <c r="O141" i="6" s="1"/>
  <c r="N141" i="6" a="1"/>
  <c r="N141" i="6" s="1"/>
  <c r="M141" i="6"/>
  <c r="M141" i="6" a="1"/>
  <c r="L141" i="6" a="1"/>
  <c r="L141" i="6" s="1"/>
  <c r="K141" i="6" a="1"/>
  <c r="K141" i="6" s="1"/>
  <c r="AI140" i="6" a="1"/>
  <c r="AI140" i="6" s="1"/>
  <c r="AH140" i="6" a="1"/>
  <c r="AH140" i="6" s="1"/>
  <c r="AG140" i="6"/>
  <c r="AG140" i="6" a="1"/>
  <c r="AF140" i="6" a="1"/>
  <c r="AF140" i="6" s="1"/>
  <c r="AE140" i="6" a="1"/>
  <c r="AE140" i="6" s="1"/>
  <c r="AD140" i="6" a="1"/>
  <c r="AD140" i="6" s="1"/>
  <c r="AC140" i="6" a="1"/>
  <c r="AC140" i="6" s="1"/>
  <c r="AB140" i="6" a="1"/>
  <c r="AB140" i="6" s="1"/>
  <c r="AA140" i="6" a="1"/>
  <c r="AA140" i="6" s="1"/>
  <c r="Z140" i="6" a="1"/>
  <c r="Z140" i="6" s="1"/>
  <c r="Y140" i="6"/>
  <c r="Y140" i="6" a="1"/>
  <c r="X140" i="6" a="1"/>
  <c r="X140" i="6" s="1"/>
  <c r="W140" i="6" a="1"/>
  <c r="W140" i="6" s="1"/>
  <c r="V140" i="6" a="1"/>
  <c r="V140" i="6" s="1"/>
  <c r="U140" i="6" a="1"/>
  <c r="U140" i="6" s="1"/>
  <c r="T140" i="6" a="1"/>
  <c r="T140" i="6" s="1"/>
  <c r="S140" i="6" a="1"/>
  <c r="S140" i="6" s="1"/>
  <c r="R140" i="6" a="1"/>
  <c r="R140" i="6" s="1"/>
  <c r="Q140" i="6"/>
  <c r="Q140" i="6" a="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c r="AC139" i="6" a="1"/>
  <c r="AB139" i="6" a="1"/>
  <c r="AB139" i="6" s="1"/>
  <c r="AA139" i="6" a="1"/>
  <c r="AA139" i="6" s="1"/>
  <c r="Z139" i="6" a="1"/>
  <c r="Z139" i="6" s="1"/>
  <c r="Y139" i="6" a="1"/>
  <c r="Y139" i="6" s="1"/>
  <c r="X139" i="6" a="1"/>
  <c r="X139" i="6" s="1"/>
  <c r="W139" i="6" a="1"/>
  <c r="W139" i="6" s="1"/>
  <c r="V139" i="6" a="1"/>
  <c r="V139" i="6" s="1"/>
  <c r="U139" i="6"/>
  <c r="U139" i="6" a="1"/>
  <c r="T139" i="6" a="1"/>
  <c r="T139" i="6" s="1"/>
  <c r="S139" i="6" a="1"/>
  <c r="S139" i="6" s="1"/>
  <c r="R139" i="6" a="1"/>
  <c r="R139" i="6" s="1"/>
  <c r="Q139" i="6" a="1"/>
  <c r="Q139" i="6" s="1"/>
  <c r="P139" i="6" a="1"/>
  <c r="P139" i="6" s="1"/>
  <c r="O139" i="6" a="1"/>
  <c r="O139" i="6" s="1"/>
  <c r="N139" i="6" a="1"/>
  <c r="N139" i="6" s="1"/>
  <c r="M139" i="6"/>
  <c r="M139" i="6" a="1"/>
  <c r="L139" i="6" a="1"/>
  <c r="L139" i="6" s="1"/>
  <c r="K139" i="6" a="1"/>
  <c r="K139" i="6" s="1"/>
  <c r="AI138" i="6" a="1"/>
  <c r="AI138" i="6" s="1"/>
  <c r="AH138" i="6" a="1"/>
  <c r="AH138" i="6" s="1"/>
  <c r="AG138" i="6"/>
  <c r="AG138" i="6" a="1"/>
  <c r="AF138" i="6" a="1"/>
  <c r="AF138" i="6" s="1"/>
  <c r="AE138" i="6" a="1"/>
  <c r="AE138" i="6" s="1"/>
  <c r="AD138" i="6" a="1"/>
  <c r="AD138" i="6" s="1"/>
  <c r="AC138" i="6" a="1"/>
  <c r="AC138" i="6" s="1"/>
  <c r="AB138" i="6" a="1"/>
  <c r="AB138" i="6" s="1"/>
  <c r="AA138" i="6" a="1"/>
  <c r="AA138" i="6" s="1"/>
  <c r="Z138" i="6" a="1"/>
  <c r="Z138" i="6" s="1"/>
  <c r="Y138" i="6"/>
  <c r="Y138" i="6" a="1"/>
  <c r="X138" i="6" a="1"/>
  <c r="X138" i="6" s="1"/>
  <c r="W138" i="6" a="1"/>
  <c r="W138" i="6" s="1"/>
  <c r="V138" i="6" a="1"/>
  <c r="V138" i="6" s="1"/>
  <c r="U138" i="6" a="1"/>
  <c r="U138" i="6" s="1"/>
  <c r="T138" i="6" a="1"/>
  <c r="T138" i="6" s="1"/>
  <c r="S138" i="6" a="1"/>
  <c r="S138" i="6" s="1"/>
  <c r="R138" i="6" a="1"/>
  <c r="R138" i="6" s="1"/>
  <c r="Q138" i="6"/>
  <c r="Q138" i="6" a="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c r="AC137" i="6" a="1"/>
  <c r="AB137" i="6" a="1"/>
  <c r="AB137" i="6" s="1"/>
  <c r="AA137" i="6" a="1"/>
  <c r="AA137" i="6" s="1"/>
  <c r="Z137" i="6" a="1"/>
  <c r="Z137" i="6" s="1"/>
  <c r="Y137" i="6" a="1"/>
  <c r="Y137" i="6" s="1"/>
  <c r="X137" i="6" a="1"/>
  <c r="X137" i="6" s="1"/>
  <c r="W137" i="6" a="1"/>
  <c r="W137" i="6" s="1"/>
  <c r="V137" i="6" a="1"/>
  <c r="V137" i="6" s="1"/>
  <c r="U137" i="6"/>
  <c r="U137" i="6" a="1"/>
  <c r="T137" i="6" a="1"/>
  <c r="T137" i="6" s="1"/>
  <c r="S137" i="6" a="1"/>
  <c r="S137" i="6" s="1"/>
  <c r="R137" i="6" a="1"/>
  <c r="R137" i="6" s="1"/>
  <c r="Q137" i="6" a="1"/>
  <c r="Q137" i="6" s="1"/>
  <c r="P137" i="6" a="1"/>
  <c r="P137" i="6" s="1"/>
  <c r="O137" i="6" a="1"/>
  <c r="O137" i="6" s="1"/>
  <c r="N137" i="6" a="1"/>
  <c r="N137" i="6" s="1"/>
  <c r="M137" i="6"/>
  <c r="M137" i="6" a="1"/>
  <c r="L137" i="6" a="1"/>
  <c r="L137" i="6" s="1"/>
  <c r="K137" i="6" a="1"/>
  <c r="K137" i="6" s="1"/>
  <c r="AI136" i="6" a="1"/>
  <c r="AI136" i="6" s="1"/>
  <c r="AH136" i="6" a="1"/>
  <c r="AH136" i="6" s="1"/>
  <c r="AG136" i="6"/>
  <c r="AG136" i="6" a="1"/>
  <c r="AF136" i="6" a="1"/>
  <c r="AF136" i="6" s="1"/>
  <c r="AE136" i="6" a="1"/>
  <c r="AE136" i="6" s="1"/>
  <c r="AD136" i="6" a="1"/>
  <c r="AD136" i="6" s="1"/>
  <c r="AC136" i="6" a="1"/>
  <c r="AC136" i="6" s="1"/>
  <c r="AB136" i="6" a="1"/>
  <c r="AB136" i="6" s="1"/>
  <c r="AA136" i="6" a="1"/>
  <c r="AA136" i="6" s="1"/>
  <c r="Z136" i="6" a="1"/>
  <c r="Z136" i="6" s="1"/>
  <c r="Y136" i="6"/>
  <c r="Y136" i="6" a="1"/>
  <c r="X136" i="6" a="1"/>
  <c r="X136" i="6" s="1"/>
  <c r="W136" i="6" a="1"/>
  <c r="W136" i="6" s="1"/>
  <c r="V136" i="6" a="1"/>
  <c r="V136" i="6" s="1"/>
  <c r="U136" i="6" a="1"/>
  <c r="U136" i="6" s="1"/>
  <c r="T136" i="6" a="1"/>
  <c r="T136" i="6" s="1"/>
  <c r="S136" i="6" a="1"/>
  <c r="S136" i="6" s="1"/>
  <c r="R136" i="6" a="1"/>
  <c r="R136" i="6" s="1"/>
  <c r="Q136" i="6"/>
  <c r="Q136" i="6" a="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c r="AC135" i="6" a="1"/>
  <c r="AB135" i="6" a="1"/>
  <c r="AB135" i="6" s="1"/>
  <c r="AA135" i="6" a="1"/>
  <c r="AA135" i="6" s="1"/>
  <c r="Z135" i="6" a="1"/>
  <c r="Z135" i="6" s="1"/>
  <c r="Y135" i="6" a="1"/>
  <c r="Y135" i="6" s="1"/>
  <c r="X135" i="6" a="1"/>
  <c r="X135" i="6" s="1"/>
  <c r="W135" i="6" a="1"/>
  <c r="W135" i="6" s="1"/>
  <c r="V135" i="6" a="1"/>
  <c r="V135" i="6" s="1"/>
  <c r="U135" i="6"/>
  <c r="U135" i="6" a="1"/>
  <c r="T135" i="6" a="1"/>
  <c r="T135" i="6" s="1"/>
  <c r="S135" i="6" a="1"/>
  <c r="S135" i="6" s="1"/>
  <c r="R135" i="6" a="1"/>
  <c r="R135" i="6" s="1"/>
  <c r="Q135" i="6" a="1"/>
  <c r="Q135" i="6" s="1"/>
  <c r="P135" i="6" a="1"/>
  <c r="P135" i="6" s="1"/>
  <c r="O135" i="6" a="1"/>
  <c r="O135" i="6" s="1"/>
  <c r="N135" i="6" a="1"/>
  <c r="N135" i="6" s="1"/>
  <c r="M135" i="6"/>
  <c r="M135" i="6" a="1"/>
  <c r="L135" i="6" a="1"/>
  <c r="L135" i="6" s="1"/>
  <c r="K135" i="6" a="1"/>
  <c r="K135" i="6" s="1"/>
  <c r="AI134" i="6" a="1"/>
  <c r="AI134" i="6" s="1"/>
  <c r="AH134" i="6" a="1"/>
  <c r="AH134" i="6" s="1"/>
  <c r="AG134" i="6"/>
  <c r="AG134" i="6" a="1"/>
  <c r="AF134" i="6" a="1"/>
  <c r="AF134" i="6" s="1"/>
  <c r="AE134" i="6" a="1"/>
  <c r="AE134" i="6" s="1"/>
  <c r="AD134" i="6" a="1"/>
  <c r="AD134" i="6" s="1"/>
  <c r="AC134" i="6" a="1"/>
  <c r="AC134" i="6" s="1"/>
  <c r="AB134" i="6" a="1"/>
  <c r="AB134" i="6" s="1"/>
  <c r="AA134" i="6" a="1"/>
  <c r="AA134" i="6" s="1"/>
  <c r="Z134" i="6" a="1"/>
  <c r="Z134" i="6" s="1"/>
  <c r="Y134" i="6"/>
  <c r="Y134" i="6" a="1"/>
  <c r="X134" i="6" a="1"/>
  <c r="X134" i="6" s="1"/>
  <c r="W134" i="6" a="1"/>
  <c r="W134" i="6" s="1"/>
  <c r="V134" i="6" a="1"/>
  <c r="V134" i="6" s="1"/>
  <c r="U134" i="6" a="1"/>
  <c r="U134" i="6" s="1"/>
  <c r="T134" i="6" a="1"/>
  <c r="T134" i="6" s="1"/>
  <c r="S134" i="6" a="1"/>
  <c r="S134" i="6" s="1"/>
  <c r="R134" i="6" a="1"/>
  <c r="R134" i="6" s="1"/>
  <c r="Q134" i="6"/>
  <c r="Q134" i="6" a="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c r="AC133" i="6" a="1"/>
  <c r="AB133" i="6" a="1"/>
  <c r="AB133" i="6" s="1"/>
  <c r="AA133" i="6" a="1"/>
  <c r="AA133" i="6" s="1"/>
  <c r="Z133" i="6" a="1"/>
  <c r="Z133" i="6" s="1"/>
  <c r="Y133" i="6" a="1"/>
  <c r="Y133" i="6" s="1"/>
  <c r="X133" i="6" a="1"/>
  <c r="X133" i="6" s="1"/>
  <c r="W133" i="6" a="1"/>
  <c r="W133" i="6" s="1"/>
  <c r="V133" i="6" a="1"/>
  <c r="V133" i="6" s="1"/>
  <c r="U133" i="6"/>
  <c r="U133" i="6" a="1"/>
  <c r="T133" i="6" a="1"/>
  <c r="T133" i="6" s="1"/>
  <c r="S133" i="6" a="1"/>
  <c r="S133" i="6" s="1"/>
  <c r="R133" i="6" a="1"/>
  <c r="R133" i="6" s="1"/>
  <c r="Q133" i="6" a="1"/>
  <c r="Q133" i="6" s="1"/>
  <c r="P133" i="6" a="1"/>
  <c r="P133" i="6" s="1"/>
  <c r="O133" i="6" a="1"/>
  <c r="O133" i="6" s="1"/>
  <c r="N133" i="6" a="1"/>
  <c r="N133" i="6" s="1"/>
  <c r="M133" i="6"/>
  <c r="M133" i="6" a="1"/>
  <c r="L133" i="6" a="1"/>
  <c r="L133" i="6" s="1"/>
  <c r="K133" i="6" a="1"/>
  <c r="K133" i="6" s="1"/>
  <c r="AI132" i="6" a="1"/>
  <c r="AI132" i="6" s="1"/>
  <c r="AH132" i="6" a="1"/>
  <c r="AH132" i="6" s="1"/>
  <c r="AG132" i="6"/>
  <c r="AG132" i="6" a="1"/>
  <c r="AF132" i="6" a="1"/>
  <c r="AF132" i="6" s="1"/>
  <c r="AE132" i="6" a="1"/>
  <c r="AE132" i="6" s="1"/>
  <c r="AD132" i="6" a="1"/>
  <c r="AD132" i="6" s="1"/>
  <c r="AC132" i="6" a="1"/>
  <c r="AC132" i="6" s="1"/>
  <c r="AB132" i="6" a="1"/>
  <c r="AB132" i="6" s="1"/>
  <c r="AA132" i="6" a="1"/>
  <c r="AA132" i="6" s="1"/>
  <c r="Z132" i="6" a="1"/>
  <c r="Z132" i="6" s="1"/>
  <c r="Y132" i="6"/>
  <c r="Y132" i="6" a="1"/>
  <c r="X132" i="6" a="1"/>
  <c r="X132" i="6" s="1"/>
  <c r="W132" i="6" a="1"/>
  <c r="W132" i="6" s="1"/>
  <c r="V132" i="6" a="1"/>
  <c r="V132" i="6" s="1"/>
  <c r="U132" i="6" a="1"/>
  <c r="U132" i="6" s="1"/>
  <c r="T132" i="6" a="1"/>
  <c r="T132" i="6" s="1"/>
  <c r="S132" i="6" a="1"/>
  <c r="S132" i="6" s="1"/>
  <c r="R132" i="6" a="1"/>
  <c r="R132" i="6" s="1"/>
  <c r="Q132" i="6"/>
  <c r="Q132" i="6" a="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c r="AC131" i="6" a="1"/>
  <c r="AB131" i="6" a="1"/>
  <c r="AB131" i="6" s="1"/>
  <c r="AA131" i="6" a="1"/>
  <c r="AA131" i="6" s="1"/>
  <c r="Z131" i="6" a="1"/>
  <c r="Z131" i="6" s="1"/>
  <c r="Y131" i="6" a="1"/>
  <c r="Y131" i="6" s="1"/>
  <c r="X131" i="6" a="1"/>
  <c r="X131" i="6" s="1"/>
  <c r="W131" i="6" a="1"/>
  <c r="W131" i="6" s="1"/>
  <c r="V131" i="6" a="1"/>
  <c r="V131" i="6" s="1"/>
  <c r="U131" i="6"/>
  <c r="U131" i="6" a="1"/>
  <c r="T131" i="6" a="1"/>
  <c r="T131" i="6" s="1"/>
  <c r="S131" i="6" a="1"/>
  <c r="S131" i="6" s="1"/>
  <c r="R131" i="6" a="1"/>
  <c r="R131" i="6" s="1"/>
  <c r="Q131" i="6" a="1"/>
  <c r="Q131" i="6" s="1"/>
  <c r="P131" i="6" a="1"/>
  <c r="P131" i="6" s="1"/>
  <c r="O131" i="6" a="1"/>
  <c r="O131" i="6" s="1"/>
  <c r="N131" i="6" a="1"/>
  <c r="N131" i="6" s="1"/>
  <c r="M131" i="6"/>
  <c r="M131" i="6" a="1"/>
  <c r="L131" i="6" a="1"/>
  <c r="L131" i="6" s="1"/>
  <c r="K131" i="6" a="1"/>
  <c r="K131" i="6" s="1"/>
  <c r="AI130" i="6" a="1"/>
  <c r="AI130" i="6" s="1"/>
  <c r="AH130" i="6" a="1"/>
  <c r="AH130" i="6" s="1"/>
  <c r="AG130" i="6"/>
  <c r="AG130" i="6" a="1"/>
  <c r="AF130" i="6" a="1"/>
  <c r="AF130" i="6" s="1"/>
  <c r="AE130" i="6" a="1"/>
  <c r="AE130" i="6" s="1"/>
  <c r="AD130" i="6" a="1"/>
  <c r="AD130" i="6" s="1"/>
  <c r="AC130" i="6" a="1"/>
  <c r="AC130" i="6" s="1"/>
  <c r="AB130" i="6" a="1"/>
  <c r="AB130" i="6" s="1"/>
  <c r="AA130" i="6" a="1"/>
  <c r="AA130" i="6" s="1"/>
  <c r="Z130" i="6" a="1"/>
  <c r="Z130" i="6" s="1"/>
  <c r="Y130" i="6"/>
  <c r="Y130" i="6" a="1"/>
  <c r="X130" i="6" a="1"/>
  <c r="X130" i="6" s="1"/>
  <c r="W130" i="6" a="1"/>
  <c r="W130" i="6" s="1"/>
  <c r="V130" i="6" a="1"/>
  <c r="V130" i="6" s="1"/>
  <c r="U130" i="6" a="1"/>
  <c r="U130" i="6" s="1"/>
  <c r="T130" i="6" a="1"/>
  <c r="T130" i="6" s="1"/>
  <c r="S130" i="6" a="1"/>
  <c r="S130" i="6" s="1"/>
  <c r="R130" i="6" a="1"/>
  <c r="R130" i="6" s="1"/>
  <c r="Q130" i="6"/>
  <c r="Q130" i="6" a="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c r="AC129" i="6" a="1"/>
  <c r="AB129" i="6" a="1"/>
  <c r="AB129" i="6" s="1"/>
  <c r="AA129" i="6" a="1"/>
  <c r="AA129" i="6" s="1"/>
  <c r="Z129" i="6" a="1"/>
  <c r="Z129" i="6" s="1"/>
  <c r="Y129" i="6" a="1"/>
  <c r="Y129" i="6" s="1"/>
  <c r="X129" i="6" a="1"/>
  <c r="X129" i="6" s="1"/>
  <c r="W129" i="6" a="1"/>
  <c r="W129" i="6" s="1"/>
  <c r="V129" i="6" a="1"/>
  <c r="V129" i="6" s="1"/>
  <c r="U129" i="6"/>
  <c r="U129" i="6" a="1"/>
  <c r="T129" i="6" a="1"/>
  <c r="T129" i="6" s="1"/>
  <c r="S129" i="6" a="1"/>
  <c r="S129" i="6" s="1"/>
  <c r="R129" i="6" a="1"/>
  <c r="R129" i="6" s="1"/>
  <c r="Q129" i="6" a="1"/>
  <c r="Q129" i="6" s="1"/>
  <c r="P129" i="6" a="1"/>
  <c r="P129" i="6" s="1"/>
  <c r="O129" i="6" a="1"/>
  <c r="O129" i="6" s="1"/>
  <c r="N129" i="6" a="1"/>
  <c r="N129" i="6" s="1"/>
  <c r="M129" i="6"/>
  <c r="M129" i="6" a="1"/>
  <c r="L129" i="6" a="1"/>
  <c r="L129" i="6" s="1"/>
  <c r="K129" i="6" a="1"/>
  <c r="K129" i="6" s="1"/>
  <c r="AI128" i="6" a="1"/>
  <c r="AI128" i="6" s="1"/>
  <c r="AH128" i="6" a="1"/>
  <c r="AH128" i="6" s="1"/>
  <c r="AG128" i="6"/>
  <c r="AG128" i="6" a="1"/>
  <c r="AF128" i="6" a="1"/>
  <c r="AF128" i="6" s="1"/>
  <c r="AE128" i="6" a="1"/>
  <c r="AE128" i="6" s="1"/>
  <c r="AD128" i="6" a="1"/>
  <c r="AD128" i="6" s="1"/>
  <c r="AC128" i="6" a="1"/>
  <c r="AC128" i="6" s="1"/>
  <c r="AB128" i="6" a="1"/>
  <c r="AB128" i="6" s="1"/>
  <c r="AA128" i="6" a="1"/>
  <c r="AA128" i="6" s="1"/>
  <c r="Z128" i="6" a="1"/>
  <c r="Z128" i="6" s="1"/>
  <c r="Y128" i="6"/>
  <c r="Y128" i="6" a="1"/>
  <c r="X128" i="6" a="1"/>
  <c r="X128" i="6" s="1"/>
  <c r="W128" i="6" a="1"/>
  <c r="W128" i="6" s="1"/>
  <c r="V128" i="6" a="1"/>
  <c r="V128" i="6" s="1"/>
  <c r="U128" i="6" a="1"/>
  <c r="U128" i="6" s="1"/>
  <c r="T128" i="6" a="1"/>
  <c r="T128" i="6" s="1"/>
  <c r="S128" i="6" a="1"/>
  <c r="S128" i="6" s="1"/>
  <c r="R128" i="6" a="1"/>
  <c r="R128" i="6" s="1"/>
  <c r="Q128" i="6"/>
  <c r="Q128" i="6" a="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c r="AC127" i="6" a="1"/>
  <c r="AB127" i="6" a="1"/>
  <c r="AB127" i="6" s="1"/>
  <c r="AA127" i="6" a="1"/>
  <c r="AA127" i="6" s="1"/>
  <c r="Z127" i="6" a="1"/>
  <c r="Z127" i="6" s="1"/>
  <c r="Y127" i="6" a="1"/>
  <c r="Y127" i="6" s="1"/>
  <c r="X127" i="6" a="1"/>
  <c r="X127" i="6" s="1"/>
  <c r="W127" i="6" a="1"/>
  <c r="W127" i="6" s="1"/>
  <c r="V127" i="6" a="1"/>
  <c r="V127" i="6" s="1"/>
  <c r="U127" i="6"/>
  <c r="U127" i="6" a="1"/>
  <c r="T127" i="6" a="1"/>
  <c r="T127" i="6" s="1"/>
  <c r="S127" i="6" a="1"/>
  <c r="S127" i="6" s="1"/>
  <c r="R127" i="6" a="1"/>
  <c r="R127" i="6" s="1"/>
  <c r="Q127" i="6" a="1"/>
  <c r="Q127" i="6" s="1"/>
  <c r="P127" i="6" a="1"/>
  <c r="P127" i="6" s="1"/>
  <c r="O127" i="6" a="1"/>
  <c r="O127" i="6" s="1"/>
  <c r="N127" i="6" a="1"/>
  <c r="N127" i="6" s="1"/>
  <c r="M127" i="6"/>
  <c r="M127" i="6" a="1"/>
  <c r="L127" i="6" a="1"/>
  <c r="L127" i="6" s="1"/>
  <c r="K127" i="6" a="1"/>
  <c r="K127" i="6" s="1"/>
  <c r="AI126" i="6" a="1"/>
  <c r="AI126" i="6" s="1"/>
  <c r="AH126" i="6" a="1"/>
  <c r="AH126" i="6" s="1"/>
  <c r="AG126" i="6"/>
  <c r="AG126" i="6" a="1"/>
  <c r="AF126" i="6" a="1"/>
  <c r="AF126" i="6" s="1"/>
  <c r="AE126" i="6" a="1"/>
  <c r="AE126" i="6" s="1"/>
  <c r="AD126" i="6" a="1"/>
  <c r="AD126" i="6" s="1"/>
  <c r="AC126" i="6" a="1"/>
  <c r="AC126" i="6" s="1"/>
  <c r="AB126" i="6" a="1"/>
  <c r="AB126" i="6" s="1"/>
  <c r="AA126" i="6" a="1"/>
  <c r="AA126" i="6" s="1"/>
  <c r="Z126" i="6" a="1"/>
  <c r="Z126" i="6" s="1"/>
  <c r="Y126" i="6"/>
  <c r="Y126" i="6" a="1"/>
  <c r="X126" i="6" a="1"/>
  <c r="X126" i="6" s="1"/>
  <c r="W126" i="6" a="1"/>
  <c r="W126" i="6" s="1"/>
  <c r="V126" i="6" a="1"/>
  <c r="V126" i="6" s="1"/>
  <c r="U126" i="6" a="1"/>
  <c r="U126" i="6" s="1"/>
  <c r="T126" i="6" a="1"/>
  <c r="T126" i="6" s="1"/>
  <c r="S126" i="6" a="1"/>
  <c r="S126" i="6" s="1"/>
  <c r="R126" i="6" a="1"/>
  <c r="R126" i="6" s="1"/>
  <c r="Q126" i="6"/>
  <c r="Q126" i="6" a="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c r="AC125" i="6" a="1"/>
  <c r="AB125" i="6" a="1"/>
  <c r="AB125" i="6" s="1"/>
  <c r="AA125" i="6" a="1"/>
  <c r="AA125" i="6" s="1"/>
  <c r="Z125" i="6" a="1"/>
  <c r="Z125" i="6" s="1"/>
  <c r="Y125" i="6" a="1"/>
  <c r="Y125" i="6" s="1"/>
  <c r="X125" i="6" a="1"/>
  <c r="X125" i="6" s="1"/>
  <c r="W125" i="6" a="1"/>
  <c r="W125" i="6" s="1"/>
  <c r="V125" i="6" a="1"/>
  <c r="V125" i="6" s="1"/>
  <c r="U125" i="6"/>
  <c r="U125" i="6" a="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c r="AG124" i="6" a="1"/>
  <c r="AF124" i="6" a="1"/>
  <c r="AF124" i="6" s="1"/>
  <c r="AE124" i="6" a="1"/>
  <c r="AE124" i="6" s="1"/>
  <c r="AD124" i="6" a="1"/>
  <c r="AD124" i="6" s="1"/>
  <c r="AC124" i="6" a="1"/>
  <c r="AC124" i="6" s="1"/>
  <c r="AB124" i="6" a="1"/>
  <c r="AB124" i="6" s="1"/>
  <c r="AA124" i="6" a="1"/>
  <c r="AA124" i="6" s="1"/>
  <c r="Z124" i="6" a="1"/>
  <c r="Z124" i="6" s="1"/>
  <c r="Y124" i="6"/>
  <c r="Y124" i="6" a="1"/>
  <c r="X124" i="6" a="1"/>
  <c r="X124" i="6" s="1"/>
  <c r="W124" i="6" a="1"/>
  <c r="W124" i="6" s="1"/>
  <c r="V124" i="6" a="1"/>
  <c r="V124" i="6" s="1"/>
  <c r="U124" i="6" a="1"/>
  <c r="U124" i="6" s="1"/>
  <c r="T124" i="6" a="1"/>
  <c r="T124" i="6" s="1"/>
  <c r="S124" i="6" a="1"/>
  <c r="S124" i="6" s="1"/>
  <c r="R124" i="6" a="1"/>
  <c r="R124" i="6" s="1"/>
  <c r="Q124" i="6"/>
  <c r="Q124" i="6" a="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c r="AC123" i="6" a="1"/>
  <c r="AB123" i="6" a="1"/>
  <c r="AB123" i="6" s="1"/>
  <c r="AA123" i="6" a="1"/>
  <c r="AA123" i="6" s="1"/>
  <c r="Z123" i="6" a="1"/>
  <c r="Z123" i="6" s="1"/>
  <c r="Y123" i="6" a="1"/>
  <c r="Y123" i="6" s="1"/>
  <c r="X123" i="6" a="1"/>
  <c r="X123" i="6" s="1"/>
  <c r="W123" i="6" a="1"/>
  <c r="W123" i="6" s="1"/>
  <c r="V123" i="6" a="1"/>
  <c r="V123" i="6" s="1"/>
  <c r="U123" i="6"/>
  <c r="U123" i="6" a="1"/>
  <c r="T123" i="6" a="1"/>
  <c r="T123" i="6" s="1"/>
  <c r="S123" i="6" a="1"/>
  <c r="S123" i="6" s="1"/>
  <c r="R123" i="6" a="1"/>
  <c r="R123" i="6" s="1"/>
  <c r="Q123" i="6" a="1"/>
  <c r="Q123" i="6" s="1"/>
  <c r="P123" i="6" a="1"/>
  <c r="P123" i="6" s="1"/>
  <c r="O123" i="6" a="1"/>
  <c r="O123" i="6" s="1"/>
  <c r="N123" i="6" a="1"/>
  <c r="N123" i="6" s="1"/>
  <c r="M123" i="6"/>
  <c r="M123" i="6" a="1"/>
  <c r="L123" i="6" a="1"/>
  <c r="L123" i="6" s="1"/>
  <c r="K123" i="6" a="1"/>
  <c r="K123" i="6" s="1"/>
  <c r="AI122" i="6" a="1"/>
  <c r="AI122" i="6" s="1"/>
  <c r="AH122" i="6" a="1"/>
  <c r="AH122" i="6" s="1"/>
  <c r="AG122" i="6"/>
  <c r="AG122" i="6" a="1"/>
  <c r="AF122" i="6" a="1"/>
  <c r="AF122" i="6" s="1"/>
  <c r="AE122" i="6" a="1"/>
  <c r="AE122" i="6" s="1"/>
  <c r="AD122" i="6" a="1"/>
  <c r="AD122" i="6" s="1"/>
  <c r="AC122" i="6" a="1"/>
  <c r="AC122" i="6" s="1"/>
  <c r="AB122" i="6" a="1"/>
  <c r="AB122" i="6" s="1"/>
  <c r="AA122" i="6" a="1"/>
  <c r="AA122" i="6" s="1"/>
  <c r="Z122" i="6" a="1"/>
  <c r="Z122" i="6" s="1"/>
  <c r="Y122" i="6"/>
  <c r="Y122" i="6" a="1"/>
  <c r="X122" i="6" a="1"/>
  <c r="X122" i="6" s="1"/>
  <c r="W122" i="6" a="1"/>
  <c r="W122" i="6" s="1"/>
  <c r="V122" i="6" a="1"/>
  <c r="V122" i="6" s="1"/>
  <c r="U122" i="6" a="1"/>
  <c r="U122" i="6" s="1"/>
  <c r="T122" i="6" a="1"/>
  <c r="T122" i="6" s="1"/>
  <c r="S122" i="6" a="1"/>
  <c r="S122" i="6" s="1"/>
  <c r="R122" i="6" a="1"/>
  <c r="R122" i="6" s="1"/>
  <c r="Q122" i="6"/>
  <c r="Q122" i="6" a="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c r="AC121" i="6" a="1"/>
  <c r="AB121" i="6" a="1"/>
  <c r="AB121" i="6" s="1"/>
  <c r="AA121" i="6" a="1"/>
  <c r="AA121" i="6" s="1"/>
  <c r="Z121" i="6" a="1"/>
  <c r="Z121" i="6" s="1"/>
  <c r="Y121" i="6" a="1"/>
  <c r="Y121" i="6" s="1"/>
  <c r="X121" i="6" a="1"/>
  <c r="X121" i="6" s="1"/>
  <c r="W121" i="6" a="1"/>
  <c r="W121" i="6" s="1"/>
  <c r="V121" i="6" a="1"/>
  <c r="V121" i="6" s="1"/>
  <c r="U121" i="6"/>
  <c r="U121" i="6" a="1"/>
  <c r="T121" i="6" a="1"/>
  <c r="T121" i="6" s="1"/>
  <c r="S121" i="6" a="1"/>
  <c r="S121" i="6" s="1"/>
  <c r="R121" i="6" a="1"/>
  <c r="R121" i="6" s="1"/>
  <c r="Q121" i="6" a="1"/>
  <c r="Q121" i="6" s="1"/>
  <c r="P121" i="6" a="1"/>
  <c r="P121" i="6" s="1"/>
  <c r="O121" i="6" a="1"/>
  <c r="O121" i="6" s="1"/>
  <c r="N121" i="6" a="1"/>
  <c r="N121" i="6" s="1"/>
  <c r="M121" i="6"/>
  <c r="M121" i="6" a="1"/>
  <c r="L121" i="6" a="1"/>
  <c r="L121" i="6" s="1"/>
  <c r="K121" i="6" a="1"/>
  <c r="K121" i="6" s="1"/>
  <c r="AI120" i="6" a="1"/>
  <c r="AI120" i="6" s="1"/>
  <c r="AH120" i="6" a="1"/>
  <c r="AH120" i="6" s="1"/>
  <c r="AG120" i="6"/>
  <c r="AG120" i="6" a="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c r="Q120" i="6" a="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c r="AC119" i="6" a="1"/>
  <c r="AB119" i="6" a="1"/>
  <c r="AB119" i="6" s="1"/>
  <c r="AA119" i="6" a="1"/>
  <c r="AA119" i="6" s="1"/>
  <c r="Z119" i="6" a="1"/>
  <c r="Z119" i="6" s="1"/>
  <c r="Y119" i="6" a="1"/>
  <c r="Y119" i="6" s="1"/>
  <c r="X119" i="6" a="1"/>
  <c r="X119" i="6" s="1"/>
  <c r="W119" i="6" a="1"/>
  <c r="W119" i="6" s="1"/>
  <c r="V119" i="6" a="1"/>
  <c r="V119" i="6" s="1"/>
  <c r="U119" i="6"/>
  <c r="U119" i="6" a="1"/>
  <c r="T119" i="6" a="1"/>
  <c r="T119" i="6" s="1"/>
  <c r="S119" i="6" a="1"/>
  <c r="S119" i="6" s="1"/>
  <c r="R119" i="6" a="1"/>
  <c r="R119" i="6" s="1"/>
  <c r="Q119" i="6" a="1"/>
  <c r="Q119" i="6" s="1"/>
  <c r="P119" i="6" a="1"/>
  <c r="P119" i="6" s="1"/>
  <c r="O119" i="6" a="1"/>
  <c r="O119" i="6" s="1"/>
  <c r="N119" i="6" a="1"/>
  <c r="N119" i="6" s="1"/>
  <c r="M119" i="6"/>
  <c r="M119" i="6" a="1"/>
  <c r="L119" i="6" a="1"/>
  <c r="L119" i="6" s="1"/>
  <c r="K119" i="6" a="1"/>
  <c r="K119" i="6" s="1"/>
  <c r="AI118" i="6" a="1"/>
  <c r="AI118" i="6" s="1"/>
  <c r="AH118" i="6" a="1"/>
  <c r="AH118" i="6" s="1"/>
  <c r="AG118" i="6"/>
  <c r="AG118" i="6" a="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c r="U118" i="6" a="1"/>
  <c r="T118" i="6" a="1"/>
  <c r="T118" i="6" s="1"/>
  <c r="S118" i="6" a="1"/>
  <c r="S118" i="6" s="1"/>
  <c r="R118" i="6" a="1"/>
  <c r="R118" i="6" s="1"/>
  <c r="Q118" i="6"/>
  <c r="Q118" i="6" a="1"/>
  <c r="P118" i="6" a="1"/>
  <c r="P118" i="6" s="1"/>
  <c r="O118" i="6" a="1"/>
  <c r="O118" i="6" s="1"/>
  <c r="N118" i="6" a="1"/>
  <c r="N118" i="6" s="1"/>
  <c r="M118" i="6" a="1"/>
  <c r="M118" i="6" s="1"/>
  <c r="L118" i="6" a="1"/>
  <c r="L118" i="6" s="1"/>
  <c r="K118" i="6" a="1"/>
  <c r="K118" i="6" s="1"/>
  <c r="AI117" i="6" a="1"/>
  <c r="AI117" i="6" s="1"/>
  <c r="AH117" i="6" a="1"/>
  <c r="AH117" i="6" s="1"/>
  <c r="AG117" i="6"/>
  <c r="AG117" i="6" a="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c r="U117" i="6" a="1"/>
  <c r="T117" i="6" a="1"/>
  <c r="T117" i="6" s="1"/>
  <c r="S117" i="6" a="1"/>
  <c r="S117" i="6" s="1"/>
  <c r="R117" i="6" a="1"/>
  <c r="R117" i="6" s="1"/>
  <c r="Q117" i="6"/>
  <c r="Q117" i="6" a="1"/>
  <c r="P117" i="6" a="1"/>
  <c r="P117" i="6" s="1"/>
  <c r="O117" i="6" a="1"/>
  <c r="O117" i="6" s="1"/>
  <c r="N117" i="6" a="1"/>
  <c r="N117" i="6" s="1"/>
  <c r="M117" i="6" a="1"/>
  <c r="M117" i="6" s="1"/>
  <c r="L117" i="6" a="1"/>
  <c r="L117" i="6" s="1"/>
  <c r="K117" i="6" a="1"/>
  <c r="K117" i="6" s="1"/>
  <c r="AI116" i="6" a="1"/>
  <c r="AI116" i="6" s="1"/>
  <c r="AH116" i="6" a="1"/>
  <c r="AH116" i="6" s="1"/>
  <c r="AG116" i="6"/>
  <c r="AG116" i="6" a="1"/>
  <c r="AF116" i="6" a="1"/>
  <c r="AF116" i="6" s="1"/>
  <c r="AE116" i="6" a="1"/>
  <c r="AE116" i="6" s="1"/>
  <c r="AD116" i="6" a="1"/>
  <c r="AD116" i="6" s="1"/>
  <c r="AC116" i="6"/>
  <c r="AC116" i="6" a="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c r="Q116" i="6" a="1"/>
  <c r="P116" i="6" a="1"/>
  <c r="P116" i="6" s="1"/>
  <c r="O116" i="6" a="1"/>
  <c r="O116" i="6" s="1"/>
  <c r="N116" i="6" a="1"/>
  <c r="N116" i="6" s="1"/>
  <c r="M116" i="6"/>
  <c r="M116" i="6" a="1"/>
  <c r="L116" i="6" a="1"/>
  <c r="L116" i="6" s="1"/>
  <c r="K116" i="6" a="1"/>
  <c r="K116" i="6" s="1"/>
  <c r="AI115" i="6" a="1"/>
  <c r="AI115" i="6" s="1"/>
  <c r="AH115" i="6" a="1"/>
  <c r="AH115" i="6" s="1"/>
  <c r="AG115" i="6" a="1"/>
  <c r="AG115" i="6" s="1"/>
  <c r="AF115" i="6" a="1"/>
  <c r="AF115" i="6" s="1"/>
  <c r="AE115" i="6" a="1"/>
  <c r="AE115" i="6" s="1"/>
  <c r="AD115" i="6" a="1"/>
  <c r="AD115" i="6" s="1"/>
  <c r="AC115" i="6"/>
  <c r="AC115" i="6" a="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c r="U114" i="6" a="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c r="AG113" i="6" a="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c r="Q113" i="6" a="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c r="AC112" i="6" a="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c r="M112" i="6" a="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c r="Y111" i="6" a="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c r="U110" i="6" a="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c r="AG109" i="6" a="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c r="Q109" i="6" a="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c r="AC108" i="6" a="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c r="M108" i="6" a="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c r="Y107" i="6" a="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c r="U106" i="6" a="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c r="AG105" i="6" a="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c r="Q105" i="6" a="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c r="Y104" i="6" a="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c r="U103" i="6" a="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c r="AG102" i="6" a="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c r="Q102" i="6" a="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c r="AC101" i="6" a="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c r="Q101" i="6" a="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c r="AC100" i="6" a="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c r="M100" i="6" a="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c r="U99" i="6" a="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c r="U98" i="6" a="1"/>
  <c r="T98" i="6" a="1"/>
  <c r="T98" i="6" s="1"/>
  <c r="S98" i="6" a="1"/>
  <c r="S98" i="6" s="1"/>
  <c r="R98" i="6" a="1"/>
  <c r="R98" i="6" s="1"/>
  <c r="Q98" i="6"/>
  <c r="Q98" i="6" a="1"/>
  <c r="P98" i="6" a="1"/>
  <c r="P98" i="6" s="1"/>
  <c r="O98" i="6" a="1"/>
  <c r="O98" i="6" s="1"/>
  <c r="N98" i="6" a="1"/>
  <c r="N98" i="6" s="1"/>
  <c r="M98" i="6" a="1"/>
  <c r="M98" i="6" s="1"/>
  <c r="L98" i="6" a="1"/>
  <c r="L98" i="6" s="1"/>
  <c r="K98" i="6" a="1"/>
  <c r="K98" i="6" s="1"/>
  <c r="AI97" i="6" a="1"/>
  <c r="AI97" i="6" s="1"/>
  <c r="AH97" i="6" a="1"/>
  <c r="AH97" i="6" s="1"/>
  <c r="AG97" i="6"/>
  <c r="AG97" i="6" a="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c r="Q97" i="6" a="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c r="AC96" i="6" a="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c r="M96" i="6" a="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c r="U95" i="6" a="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c r="Q94" i="6" a="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c r="U90" i="6" a="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c r="AG89" i="6" a="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c r="Q89" i="6" a="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c r="U83" i="6" a="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c r="Q82" i="6" a="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c r="M81" i="6" a="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c r="AG78" i="6" a="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c r="Q74" i="6" a="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c r="U71" i="6" a="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c r="AG70" i="6" a="1"/>
  <c r="AF70" i="6" a="1"/>
  <c r="AF70" i="6" s="1"/>
  <c r="AE70" i="6" a="1"/>
  <c r="AE70" i="6" s="1"/>
  <c r="AD70" i="6" a="1"/>
  <c r="AD70" i="6" s="1"/>
  <c r="AC70" i="6"/>
  <c r="AC70" i="6" a="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c r="Q68" i="6" a="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c r="M67" i="6" a="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c r="AC65" i="6" a="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c r="U63" i="6" a="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c r="U61" i="6" a="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c r="U59" i="6" a="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c r="Q58" i="6" a="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c r="U57" i="6" a="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c r="AG56" i="6" a="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c r="U55" i="6" a="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c r="Q54" i="6" a="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c r="M49" i="6" a="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c r="U47" i="6" a="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c r="AG46" i="6" a="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c r="Q46" i="6" a="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c r="AC45" i="6" a="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c r="M45" i="6" a="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c r="Q44" i="6" a="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c r="U43" i="6" a="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c r="AC42" i="6" a="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c r="M42" i="6" a="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c r="Y41" i="6" a="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c r="AC40" i="6" a="1"/>
  <c r="AB40" i="6" a="1"/>
  <c r="AB40" i="6" s="1"/>
  <c r="AA40" i="6" a="1"/>
  <c r="AA40" i="6" s="1"/>
  <c r="Z40" i="6" a="1"/>
  <c r="Z40" i="6" s="1"/>
  <c r="Y40" i="6" a="1"/>
  <c r="Y40" i="6" s="1"/>
  <c r="X40" i="6" a="1"/>
  <c r="X40" i="6" s="1"/>
  <c r="W40" i="6" a="1"/>
  <c r="W40" i="6" s="1"/>
  <c r="V40" i="6" a="1"/>
  <c r="V40" i="6" s="1"/>
  <c r="U40" i="6"/>
  <c r="U40" i="6" a="1"/>
  <c r="T40" i="6" a="1"/>
  <c r="T40" i="6" s="1"/>
  <c r="S40" i="6" a="1"/>
  <c r="S40" i="6" s="1"/>
  <c r="R40" i="6" a="1"/>
  <c r="R40" i="6" s="1"/>
  <c r="Q40" i="6" a="1"/>
  <c r="Q40" i="6" s="1"/>
  <c r="P40" i="6" a="1"/>
  <c r="P40" i="6" s="1"/>
  <c r="O40" i="6" a="1"/>
  <c r="O40" i="6" s="1"/>
  <c r="N40" i="6" a="1"/>
  <c r="N40" i="6" s="1"/>
  <c r="M40" i="6"/>
  <c r="M40" i="6" a="1"/>
  <c r="L40" i="6" a="1"/>
  <c r="L40" i="6" s="1"/>
  <c r="K40" i="6" a="1"/>
  <c r="K40" i="6" s="1"/>
  <c r="AI39" i="6" a="1"/>
  <c r="AI39" i="6" s="1"/>
  <c r="AH39" i="6" a="1"/>
  <c r="AH39" i="6" s="1"/>
  <c r="AG39" i="6"/>
  <c r="AG39" i="6" a="1"/>
  <c r="AF39" i="6" a="1"/>
  <c r="AF39" i="6" s="1"/>
  <c r="AE39" i="6" a="1"/>
  <c r="AE39" i="6" s="1"/>
  <c r="AD39" i="6" a="1"/>
  <c r="AD39" i="6" s="1"/>
  <c r="AC39" i="6"/>
  <c r="AC39" i="6" a="1"/>
  <c r="AB39" i="6" a="1"/>
  <c r="AB39" i="6" s="1"/>
  <c r="AA39" i="6" a="1"/>
  <c r="AA39" i="6" s="1"/>
  <c r="Z39" i="6" a="1"/>
  <c r="Z39" i="6" s="1"/>
  <c r="Y39" i="6" a="1"/>
  <c r="Y39" i="6" s="1"/>
  <c r="X39" i="6" a="1"/>
  <c r="X39" i="6" s="1"/>
  <c r="W39" i="6"/>
  <c r="W39" i="6" a="1"/>
  <c r="V39" i="6" a="1"/>
  <c r="V39" i="6" s="1"/>
  <c r="U39" i="6" a="1"/>
  <c r="U39" i="6" s="1"/>
  <c r="T39" i="6" a="1"/>
  <c r="T39" i="6" s="1"/>
  <c r="S39" i="6"/>
  <c r="S39" i="6" a="1"/>
  <c r="R39" i="6" a="1"/>
  <c r="R39" i="6" s="1"/>
  <c r="Q39" i="6" a="1"/>
  <c r="Q39" i="6" s="1"/>
  <c r="P39" i="6" a="1"/>
  <c r="P39" i="6" s="1"/>
  <c r="O39" i="6" a="1"/>
  <c r="O39" i="6" s="1"/>
  <c r="N39" i="6" a="1"/>
  <c r="N39" i="6" s="1"/>
  <c r="M39" i="6"/>
  <c r="M39" i="6" a="1"/>
  <c r="L39" i="6" a="1"/>
  <c r="L39" i="6" s="1"/>
  <c r="K39" i="6" a="1"/>
  <c r="K39" i="6" s="1"/>
  <c r="AI38" i="6" a="1"/>
  <c r="AI38" i="6" s="1"/>
  <c r="AH38" i="6" a="1"/>
  <c r="AH38" i="6" s="1"/>
  <c r="AG38" i="6"/>
  <c r="AG38" i="6" a="1"/>
  <c r="AF38" i="6" a="1"/>
  <c r="AF38" i="6" s="1"/>
  <c r="AE38" i="6" a="1"/>
  <c r="AE38" i="6" s="1"/>
  <c r="AD38" i="6" a="1"/>
  <c r="AD38" i="6" s="1"/>
  <c r="AC38" i="6" a="1"/>
  <c r="AC38" i="6" s="1"/>
  <c r="AB38" i="6" a="1"/>
  <c r="AB38" i="6" s="1"/>
  <c r="AA38" i="6"/>
  <c r="AA38" i="6" a="1"/>
  <c r="Z38" i="6" a="1"/>
  <c r="Z38" i="6" s="1"/>
  <c r="Y38" i="6" a="1"/>
  <c r="Y38" i="6" s="1"/>
  <c r="X38" i="6" a="1"/>
  <c r="X38" i="6" s="1"/>
  <c r="W38" i="6" a="1"/>
  <c r="W38" i="6" s="1"/>
  <c r="V38" i="6" a="1"/>
  <c r="V38" i="6" s="1"/>
  <c r="U38" i="6" a="1"/>
  <c r="U38" i="6" s="1"/>
  <c r="T38" i="6" a="1"/>
  <c r="T38" i="6" s="1"/>
  <c r="S38" i="6" a="1"/>
  <c r="S38" i="6" s="1"/>
  <c r="R38" i="6" a="1"/>
  <c r="R38" i="6" s="1"/>
  <c r="Q38" i="6"/>
  <c r="Q38" i="6" a="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c r="AC37" i="6" a="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c r="M37" i="6" a="1"/>
  <c r="L37" i="6" a="1"/>
  <c r="L37" i="6" s="1"/>
  <c r="K37" i="6" a="1"/>
  <c r="K37" i="6" s="1"/>
  <c r="AI36" i="6" a="1"/>
  <c r="AI36" i="6" s="1"/>
  <c r="AH36" i="6" a="1"/>
  <c r="AH36" i="6" s="1"/>
  <c r="AG36" i="6"/>
  <c r="AG36" i="6" a="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c r="Q36" i="6" a="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c r="AC35" i="6" a="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c r="M35" i="6" a="1"/>
  <c r="L35" i="6" a="1"/>
  <c r="L35" i="6" s="1"/>
  <c r="K35" i="6" a="1"/>
  <c r="K35" i="6" s="1"/>
  <c r="AI34" i="6" a="1"/>
  <c r="AI34" i="6" s="1"/>
  <c r="AH34" i="6" a="1"/>
  <c r="AH34" i="6" s="1"/>
  <c r="AG34" i="6"/>
  <c r="AG34" i="6" a="1"/>
  <c r="AF34" i="6" a="1"/>
  <c r="AF34" i="6" s="1"/>
  <c r="AE34" i="6" a="1"/>
  <c r="AE34" i="6" s="1"/>
  <c r="AD34" i="6" a="1"/>
  <c r="AD34" i="6" s="1"/>
  <c r="AC34" i="6" a="1"/>
  <c r="AC34" i="6" s="1"/>
  <c r="AB34" i="6" a="1"/>
  <c r="AB34" i="6" s="1"/>
  <c r="AA34" i="6" a="1"/>
  <c r="AA34" i="6" s="1"/>
  <c r="Z34" i="6" a="1"/>
  <c r="Z34" i="6" s="1"/>
  <c r="Y34" i="6"/>
  <c r="Y34" i="6" a="1"/>
  <c r="X34" i="6" a="1"/>
  <c r="X34" i="6" s="1"/>
  <c r="W34" i="6" a="1"/>
  <c r="W34" i="6" s="1"/>
  <c r="V34" i="6" a="1"/>
  <c r="V34" i="6" s="1"/>
  <c r="U34" i="6" a="1"/>
  <c r="U34" i="6" s="1"/>
  <c r="T34" i="6" a="1"/>
  <c r="T34" i="6" s="1"/>
  <c r="S34" i="6" a="1"/>
  <c r="S34" i="6" s="1"/>
  <c r="R34" i="6" a="1"/>
  <c r="R34" i="6" s="1"/>
  <c r="Q34" i="6"/>
  <c r="Q34" i="6" a="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c r="AC33" i="6" a="1"/>
  <c r="AB33" i="6" a="1"/>
  <c r="AB33" i="6" s="1"/>
  <c r="AA33" i="6" a="1"/>
  <c r="AA33" i="6" s="1"/>
  <c r="Z33" i="6" a="1"/>
  <c r="Z33" i="6" s="1"/>
  <c r="Y33" i="6" a="1"/>
  <c r="Y33" i="6" s="1"/>
  <c r="X33" i="6" a="1"/>
  <c r="X33" i="6" s="1"/>
  <c r="W33" i="6" a="1"/>
  <c r="W33" i="6" s="1"/>
  <c r="V33" i="6" a="1"/>
  <c r="V33" i="6" s="1"/>
  <c r="U33" i="6"/>
  <c r="U33" i="6" a="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c r="L10" i="6" a="1"/>
  <c r="K10" i="6" a="1"/>
  <c r="K10" i="6" s="1"/>
  <c r="AI9" i="6" a="1"/>
  <c r="AI9" i="6" s="1"/>
  <c r="AH9" i="6"/>
  <c r="AH9" i="6" a="1"/>
  <c r="AG9" i="6" a="1"/>
  <c r="AG9" i="6" s="1"/>
  <c r="AF9" i="6" a="1"/>
  <c r="AF9" i="6" s="1"/>
  <c r="AE9" i="6" a="1"/>
  <c r="AE9" i="6" s="1"/>
  <c r="AD9" i="6"/>
  <c r="AD9" i="6" a="1"/>
  <c r="AC9" i="6" a="1"/>
  <c r="AC9" i="6" s="1"/>
  <c r="AB9" i="6" a="1"/>
  <c r="AB9" i="6" s="1"/>
  <c r="AA9" i="6" a="1"/>
  <c r="AA9" i="6" s="1"/>
  <c r="Z9" i="6"/>
  <c r="Z9" i="6" a="1"/>
  <c r="Y9" i="6" a="1"/>
  <c r="Y9" i="6" s="1"/>
  <c r="X9" i="6" a="1"/>
  <c r="X9" i="6" s="1"/>
  <c r="W9" i="6" a="1"/>
  <c r="W9" i="6" s="1"/>
  <c r="V9" i="6"/>
  <c r="V9" i="6" a="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J3" i="6" s="1"/>
  <c r="AL2" i="6"/>
  <c r="AL4" i="6" s="1"/>
  <c r="AK2" i="6"/>
  <c r="AJ2" i="6"/>
  <c r="AJ4" i="6" s="1"/>
  <c r="AI2" i="6"/>
  <c r="AI4" i="6" s="1"/>
  <c r="AH2" i="6"/>
  <c r="AH4" i="6" s="1"/>
  <c r="AG2" i="6"/>
  <c r="AF2" i="6"/>
  <c r="AF4" i="6" s="1"/>
  <c r="AE2" i="6"/>
  <c r="AE4" i="6" s="1"/>
  <c r="AD2" i="6"/>
  <c r="AD4" i="6" s="1"/>
  <c r="AC2" i="6"/>
  <c r="AB2" i="6"/>
  <c r="AB4" i="6" s="1"/>
  <c r="AA2" i="6"/>
  <c r="AA4" i="6" s="1"/>
  <c r="Z2" i="6"/>
  <c r="Z4" i="6" s="1"/>
  <c r="Y2" i="6"/>
  <c r="X2" i="6"/>
  <c r="X4" i="6" s="1"/>
  <c r="W2" i="6"/>
  <c r="W4" i="6" s="1"/>
  <c r="V2" i="6"/>
  <c r="V4" i="6" s="1"/>
  <c r="U2" i="6"/>
  <c r="T2" i="6"/>
  <c r="T4" i="6" s="1"/>
  <c r="S2" i="6"/>
  <c r="S4" i="6" s="1"/>
  <c r="R2" i="6"/>
  <c r="R4" i="6" s="1"/>
  <c r="Q2" i="6"/>
  <c r="P2" i="6"/>
  <c r="P4" i="6" s="1"/>
  <c r="O2" i="6"/>
  <c r="O4" i="6" s="1"/>
  <c r="N2" i="6"/>
  <c r="N4" i="6" s="1"/>
  <c r="M2" i="6"/>
  <c r="L2" i="6"/>
  <c r="L4" i="6" s="1"/>
  <c r="K2" i="6"/>
  <c r="J2" i="6"/>
  <c r="J4" i="6" s="1"/>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H78" i="5"/>
  <c r="G78" i="5"/>
  <c r="F78" i="5"/>
  <c r="E78" i="5"/>
  <c r="D78" i="5"/>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I74" i="5"/>
  <c r="J74" i="5" s="1"/>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A34" i="5"/>
  <c r="M31" i="5"/>
  <c r="L31" i="5"/>
  <c r="K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I27" i="5"/>
  <c r="J40" i="5" s="1"/>
  <c r="C55" i="5" s="1"/>
  <c r="B5" i="5" s="1"/>
  <c r="H27" i="5"/>
  <c r="B34" i="5" s="1"/>
  <c r="B4" i="5" s="1"/>
  <c r="G27" i="5"/>
  <c r="F27" i="5"/>
  <c r="E27" i="5"/>
  <c r="D27" i="5"/>
  <c r="B27" i="5"/>
  <c r="B17" i="5"/>
  <c r="B10" i="5"/>
  <c r="P120" i="4"/>
  <c r="N98" i="4"/>
  <c r="N94" i="4"/>
  <c r="N90" i="4"/>
  <c r="N68" i="4"/>
  <c r="N63" i="4"/>
  <c r="N59" i="4"/>
  <c r="N55" i="4"/>
  <c r="N21" i="4"/>
  <c r="N17" i="4"/>
  <c r="N13" i="4"/>
  <c r="P62" i="3"/>
  <c r="P41" i="2"/>
  <c r="E10" i="6" l="1"/>
  <c r="AE81" i="14"/>
  <c r="AF18" i="14"/>
  <c r="AE21" i="14"/>
  <c r="AE18" i="14"/>
  <c r="AD18" i="14"/>
  <c r="AF47" i="14"/>
  <c r="AF46" i="14"/>
  <c r="AF45" i="14"/>
  <c r="O97" i="14"/>
  <c r="O96" i="14"/>
  <c r="O92" i="14"/>
  <c r="O90" i="14"/>
  <c r="O88" i="14"/>
  <c r="O86" i="14"/>
  <c r="O84" i="14"/>
  <c r="O82" i="14"/>
  <c r="O80" i="14"/>
  <c r="O78" i="14"/>
  <c r="O76" i="14"/>
  <c r="O74" i="14"/>
  <c r="O72" i="14"/>
  <c r="O70" i="14"/>
  <c r="O68" i="14"/>
  <c r="O66" i="14"/>
  <c r="O95" i="14"/>
  <c r="O94" i="14"/>
  <c r="O93" i="14"/>
  <c r="O91" i="14"/>
  <c r="O89" i="14"/>
  <c r="O87" i="14"/>
  <c r="O85" i="14"/>
  <c r="O83" i="14"/>
  <c r="O81" i="14"/>
  <c r="O79" i="14"/>
  <c r="O77" i="14"/>
  <c r="O75" i="14"/>
  <c r="O73" i="14"/>
  <c r="O71" i="14"/>
  <c r="O69" i="14"/>
  <c r="O67" i="14"/>
  <c r="O65" i="14"/>
  <c r="O64" i="14"/>
  <c r="O21" i="14"/>
  <c r="O14" i="14"/>
  <c r="O10" i="14"/>
  <c r="O6" i="14"/>
  <c r="O63" i="14"/>
  <c r="O61" i="14"/>
  <c r="O24" i="14"/>
  <c r="O22" i="14"/>
  <c r="O18" i="14"/>
  <c r="O13" i="14"/>
  <c r="O9" i="14"/>
  <c r="O5"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3" i="14"/>
  <c r="O19" i="14"/>
  <c r="O17" i="14"/>
  <c r="O16" i="14"/>
  <c r="O12" i="14"/>
  <c r="O8" i="14"/>
  <c r="O4" i="14"/>
  <c r="O62" i="14"/>
  <c r="O60" i="14"/>
  <c r="L97" i="14"/>
  <c r="M97" i="14" s="1"/>
  <c r="L91" i="14"/>
  <c r="M91" i="14" s="1"/>
  <c r="L87" i="14"/>
  <c r="M87" i="14" s="1"/>
  <c r="L83" i="14"/>
  <c r="M83" i="14" s="1"/>
  <c r="L79" i="14"/>
  <c r="M79" i="14" s="1"/>
  <c r="L75" i="14"/>
  <c r="L71" i="14"/>
  <c r="M71" i="14" s="1"/>
  <c r="L67" i="14"/>
  <c r="M67" i="14" s="1"/>
  <c r="M92" i="14"/>
  <c r="L95" i="14"/>
  <c r="M95" i="14" s="1"/>
  <c r="L92" i="14"/>
  <c r="L88" i="14"/>
  <c r="M88" i="14" s="1"/>
  <c r="L84" i="14"/>
  <c r="L80" i="14"/>
  <c r="M80" i="14" s="1"/>
  <c r="L76" i="14"/>
  <c r="L72" i="14"/>
  <c r="M72" i="14" s="1"/>
  <c r="L68" i="14"/>
  <c r="L58" i="14"/>
  <c r="M58" i="14" s="1"/>
  <c r="L56" i="14"/>
  <c r="M56" i="14" s="1"/>
  <c r="L54" i="14"/>
  <c r="M54" i="14" s="1"/>
  <c r="L52" i="14"/>
  <c r="M52" i="14" s="1"/>
  <c r="L50" i="14"/>
  <c r="M50" i="14" s="1"/>
  <c r="L48" i="14"/>
  <c r="M48" i="14" s="1"/>
  <c r="L46" i="14"/>
  <c r="M46" i="14" s="1"/>
  <c r="L44" i="14"/>
  <c r="L42" i="14"/>
  <c r="M42" i="14" s="1"/>
  <c r="L40" i="14"/>
  <c r="L38" i="14"/>
  <c r="M38" i="14" s="1"/>
  <c r="L36" i="14"/>
  <c r="L34" i="14"/>
  <c r="M34" i="14" s="1"/>
  <c r="L32" i="14"/>
  <c r="L30" i="14"/>
  <c r="M30" i="14" s="1"/>
  <c r="L28" i="14"/>
  <c r="L26" i="14"/>
  <c r="M26" i="14" s="1"/>
  <c r="L23" i="14"/>
  <c r="L19" i="14"/>
  <c r="L16" i="14"/>
  <c r="L12" i="14"/>
  <c r="M12" i="14" s="1"/>
  <c r="L8" i="14"/>
  <c r="M8" i="14" s="1"/>
  <c r="M84" i="14"/>
  <c r="M76" i="14"/>
  <c r="M68" i="14"/>
  <c r="L64" i="14"/>
  <c r="M64" i="14" s="1"/>
  <c r="L60" i="14"/>
  <c r="M60" i="14" s="1"/>
  <c r="L20" i="14"/>
  <c r="M20" i="14" s="1"/>
  <c r="M75" i="14"/>
  <c r="M13" i="14"/>
  <c r="L63" i="14"/>
  <c r="M63" i="14" s="1"/>
  <c r="N2" i="14"/>
  <c r="O2" i="14" s="1"/>
  <c r="O7" i="14"/>
  <c r="AG81" i="14"/>
  <c r="AG19" i="14"/>
  <c r="O20" i="14"/>
  <c r="AI21" i="14"/>
  <c r="L22" i="14"/>
  <c r="M22" i="14" s="1"/>
  <c r="M28" i="14"/>
  <c r="M32" i="14"/>
  <c r="M36" i="14"/>
  <c r="M40" i="14"/>
  <c r="M44" i="14"/>
  <c r="K2" i="14"/>
  <c r="L5" i="14" s="1"/>
  <c r="M5" i="14" s="1"/>
  <c r="O3" i="14"/>
  <c r="O11" i="14"/>
  <c r="L13" i="14"/>
  <c r="M16" i="14"/>
  <c r="AI64" i="14"/>
  <c r="L18" i="14"/>
  <c r="M18" i="14" s="1"/>
  <c r="AD20" i="14"/>
  <c r="M23" i="14"/>
  <c r="AF24" i="14"/>
  <c r="AF25" i="14"/>
  <c r="AF26" i="14"/>
  <c r="AF27" i="14"/>
  <c r="AF28" i="14"/>
  <c r="AF29" i="14"/>
  <c r="AF30" i="14"/>
  <c r="AF31" i="14"/>
  <c r="AF32" i="14"/>
  <c r="AF33" i="14"/>
  <c r="AF34" i="14"/>
  <c r="AF35" i="14"/>
  <c r="AF36" i="14"/>
  <c r="AF37" i="14"/>
  <c r="AF38" i="14"/>
  <c r="AF39" i="14"/>
  <c r="AF40" i="14"/>
  <c r="AF41" i="14"/>
  <c r="AF42" i="14"/>
  <c r="AF43" i="14"/>
  <c r="AF44" i="14"/>
  <c r="O15" i="14"/>
  <c r="M19" i="14"/>
  <c r="AH20" i="14"/>
  <c r="AF22" i="14"/>
  <c r="AE23" i="14"/>
  <c r="AF48" i="14"/>
  <c r="AF49" i="14"/>
  <c r="AF50" i="14"/>
  <c r="AF51" i="14"/>
  <c r="AF52" i="14"/>
  <c r="AF53" i="14"/>
  <c r="AF54" i="14"/>
  <c r="AF55" i="14"/>
  <c r="AF56" i="14"/>
  <c r="AF57" i="14"/>
  <c r="AF58" i="14"/>
  <c r="AF59" i="14"/>
  <c r="AI60" i="14"/>
  <c r="AF61" i="14"/>
  <c r="AI62" i="14"/>
  <c r="AF63" i="14"/>
  <c r="AE64" i="14"/>
  <c r="AE65" i="14"/>
  <c r="AG68" i="14"/>
  <c r="AE69" i="14"/>
  <c r="AG72" i="14"/>
  <c r="AE73" i="14"/>
  <c r="AG76" i="14"/>
  <c r="AE77" i="14"/>
  <c r="AG80" i="14"/>
  <c r="AG84" i="14"/>
  <c r="AG85"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E92" i="14"/>
  <c r="AE90" i="14"/>
  <c r="AE88" i="14"/>
  <c r="AE94" i="14"/>
  <c r="AE93" i="14"/>
  <c r="AE91" i="14"/>
  <c r="AE89" i="14"/>
  <c r="AE87" i="14"/>
  <c r="AE85" i="14"/>
  <c r="AD65" i="14"/>
  <c r="AD64" i="14"/>
  <c r="AD63" i="14"/>
  <c r="AD62" i="14"/>
  <c r="AD61" i="14"/>
  <c r="AD60" i="14"/>
  <c r="AG18" i="14"/>
  <c r="AD19" i="14"/>
  <c r="AH19" i="14"/>
  <c r="AE20" i="14"/>
  <c r="AI20" i="14"/>
  <c r="AF21" i="14"/>
  <c r="AG22" i="14"/>
  <c r="AF23" i="14"/>
  <c r="AG24" i="14"/>
  <c r="AG25" i="14"/>
  <c r="AG26" i="14"/>
  <c r="AG27" i="14"/>
  <c r="AG28" i="14"/>
  <c r="AG29" i="14"/>
  <c r="AG30" i="14"/>
  <c r="AG31" i="14"/>
  <c r="AG32" i="14"/>
  <c r="AG33" i="14"/>
  <c r="AG34" i="14"/>
  <c r="AG35" i="14"/>
  <c r="AG36" i="14"/>
  <c r="AG37" i="14"/>
  <c r="AG38" i="14"/>
  <c r="AG39" i="14"/>
  <c r="AG40" i="14"/>
  <c r="AG41" i="14"/>
  <c r="AG42" i="14"/>
  <c r="AG43" i="14"/>
  <c r="AG44" i="14"/>
  <c r="AG45" i="14"/>
  <c r="AG46" i="14"/>
  <c r="AG47" i="14"/>
  <c r="AG48" i="14"/>
  <c r="AG49" i="14"/>
  <c r="AG50" i="14"/>
  <c r="AG51" i="14"/>
  <c r="AG52" i="14"/>
  <c r="AG53" i="14"/>
  <c r="AG54" i="14"/>
  <c r="AG55" i="14"/>
  <c r="AG56" i="14"/>
  <c r="AG57" i="14"/>
  <c r="AG58" i="14"/>
  <c r="AG59" i="14"/>
  <c r="AE60" i="14"/>
  <c r="AG61" i="14"/>
  <c r="AE62" i="14"/>
  <c r="AG63" i="14"/>
  <c r="AG64" i="14"/>
  <c r="AG65" i="14"/>
  <c r="AE66" i="14"/>
  <c r="AG69" i="14"/>
  <c r="AE70" i="14"/>
  <c r="AG73" i="14"/>
  <c r="AE74" i="14"/>
  <c r="AG77" i="14"/>
  <c r="AE78" i="14"/>
  <c r="AE82" i="14"/>
  <c r="AF94" i="14"/>
  <c r="AG94" i="14"/>
  <c r="AG93" i="14"/>
  <c r="AG91" i="14"/>
  <c r="AG89" i="14"/>
  <c r="AG87" i="14"/>
  <c r="AF93" i="14"/>
  <c r="AF91" i="14"/>
  <c r="AF89" i="14"/>
  <c r="AF87" i="14"/>
  <c r="AF85" i="14"/>
  <c r="AF83" i="14"/>
  <c r="AF81" i="14"/>
  <c r="AF79" i="14"/>
  <c r="AF77" i="14"/>
  <c r="AF75" i="14"/>
  <c r="AF73" i="14"/>
  <c r="AF71" i="14"/>
  <c r="AF69" i="14"/>
  <c r="AF67" i="14"/>
  <c r="AF65" i="14"/>
  <c r="AF64" i="14"/>
  <c r="AG92" i="14"/>
  <c r="AG90" i="14"/>
  <c r="AG88" i="14"/>
  <c r="AG86" i="14"/>
  <c r="AF92" i="14"/>
  <c r="AF90" i="14"/>
  <c r="AF88" i="14"/>
  <c r="AF86" i="14"/>
  <c r="AF84" i="14"/>
  <c r="AF82" i="14"/>
  <c r="AF80" i="14"/>
  <c r="AF78" i="14"/>
  <c r="AF76" i="14"/>
  <c r="AF74" i="14"/>
  <c r="AF72" i="14"/>
  <c r="AF70" i="14"/>
  <c r="AF68" i="14"/>
  <c r="AF66" i="14"/>
  <c r="AH18" i="14"/>
  <c r="AE19" i="14"/>
  <c r="AI19" i="14"/>
  <c r="AF20" i="14"/>
  <c r="AG21" i="14"/>
  <c r="AD22" i="14"/>
  <c r="AH22" i="14"/>
  <c r="AG23" i="14"/>
  <c r="AD24" i="14"/>
  <c r="AH24" i="14"/>
  <c r="AD25" i="14"/>
  <c r="AH25" i="14"/>
  <c r="AD26" i="14"/>
  <c r="AH26" i="14"/>
  <c r="AD27" i="14"/>
  <c r="AH27" i="14"/>
  <c r="AD28" i="14"/>
  <c r="AH28" i="14"/>
  <c r="AD29" i="14"/>
  <c r="AH29" i="14"/>
  <c r="AD30" i="14"/>
  <c r="AH30" i="14"/>
  <c r="AD31" i="14"/>
  <c r="AH31" i="14"/>
  <c r="AD32" i="14"/>
  <c r="AH32" i="14"/>
  <c r="AD33" i="14"/>
  <c r="AH33" i="14"/>
  <c r="AD34" i="14"/>
  <c r="AH34" i="14"/>
  <c r="AD35" i="14"/>
  <c r="AH35" i="14"/>
  <c r="AD36" i="14"/>
  <c r="AH36" i="14"/>
  <c r="AD37" i="14"/>
  <c r="AH37" i="14"/>
  <c r="AD38" i="14"/>
  <c r="AH38" i="14"/>
  <c r="AD39" i="14"/>
  <c r="AH39" i="14"/>
  <c r="AD40" i="14"/>
  <c r="AH40" i="14"/>
  <c r="AD41" i="14"/>
  <c r="AH41" i="14"/>
  <c r="AD42" i="14"/>
  <c r="AH42" i="14"/>
  <c r="AD43" i="14"/>
  <c r="AH43" i="14"/>
  <c r="AD44" i="14"/>
  <c r="AH44" i="14"/>
  <c r="AD45" i="14"/>
  <c r="AH45" i="14"/>
  <c r="AD46" i="14"/>
  <c r="AH46" i="14"/>
  <c r="AD47" i="14"/>
  <c r="AH47" i="14"/>
  <c r="AD48" i="14"/>
  <c r="AH48" i="14"/>
  <c r="AD49" i="14"/>
  <c r="AH49" i="14"/>
  <c r="AD50" i="14"/>
  <c r="AH50" i="14"/>
  <c r="AD51" i="14"/>
  <c r="AH51" i="14"/>
  <c r="AD52" i="14"/>
  <c r="AH52" i="14"/>
  <c r="AD53" i="14"/>
  <c r="AH53" i="14"/>
  <c r="AD54" i="14"/>
  <c r="AH54" i="14"/>
  <c r="AD55" i="14"/>
  <c r="AH55" i="14"/>
  <c r="AD56" i="14"/>
  <c r="AH56" i="14"/>
  <c r="AD57" i="14"/>
  <c r="AH57" i="14"/>
  <c r="AD58" i="14"/>
  <c r="AH58" i="14"/>
  <c r="AD59" i="14"/>
  <c r="AI59" i="14"/>
  <c r="AF60" i="14"/>
  <c r="AI61" i="14"/>
  <c r="AF62" i="14"/>
  <c r="AI63" i="14"/>
  <c r="AG66" i="14"/>
  <c r="AE67" i="14"/>
  <c r="AG70" i="14"/>
  <c r="AE71" i="14"/>
  <c r="AG74" i="14"/>
  <c r="AE75" i="14"/>
  <c r="AG78" i="14"/>
  <c r="AE79" i="14"/>
  <c r="AG82" i="14"/>
  <c r="AE83" i="14"/>
  <c r="AA98"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I92" i="14"/>
  <c r="AI90" i="14"/>
  <c r="AI88" i="14"/>
  <c r="AI86" i="14"/>
  <c r="AI84" i="14"/>
  <c r="AI82" i="14"/>
  <c r="AI80" i="14"/>
  <c r="AI78" i="14"/>
  <c r="AI76" i="14"/>
  <c r="AI74" i="14"/>
  <c r="AI72" i="14"/>
  <c r="AI70" i="14"/>
  <c r="AI68" i="14"/>
  <c r="AI66" i="14"/>
  <c r="AI94" i="14"/>
  <c r="AI93" i="14"/>
  <c r="AI91" i="14"/>
  <c r="AI89" i="14"/>
  <c r="AI87" i="14"/>
  <c r="AI85" i="14"/>
  <c r="AI83" i="14"/>
  <c r="AI81" i="14"/>
  <c r="AI79" i="14"/>
  <c r="AI77" i="14"/>
  <c r="AI75" i="14"/>
  <c r="AI73" i="14"/>
  <c r="AI71" i="14"/>
  <c r="AI69" i="14"/>
  <c r="AI67" i="14"/>
  <c r="AI65" i="14"/>
  <c r="AH64" i="14"/>
  <c r="AH63" i="14"/>
  <c r="AH62" i="14"/>
  <c r="AH61" i="14"/>
  <c r="AH60" i="14"/>
  <c r="AH59" i="14"/>
  <c r="AI18" i="14"/>
  <c r="AF19" i="14"/>
  <c r="AG20" i="14"/>
  <c r="AD21" i="14"/>
  <c r="AH21" i="14"/>
  <c r="AE22" i="14"/>
  <c r="AI22" i="14"/>
  <c r="AD23" i="14"/>
  <c r="AH23" i="14"/>
  <c r="AE24" i="14"/>
  <c r="AI24" i="14"/>
  <c r="AE25" i="14"/>
  <c r="AI25" i="14"/>
  <c r="AE26" i="14"/>
  <c r="AI26" i="14"/>
  <c r="AE27" i="14"/>
  <c r="AI27" i="14"/>
  <c r="AE28" i="14"/>
  <c r="AI28" i="14"/>
  <c r="AE29" i="14"/>
  <c r="AI29" i="14"/>
  <c r="AE30" i="14"/>
  <c r="AI30" i="14"/>
  <c r="AE31" i="14"/>
  <c r="AI31" i="14"/>
  <c r="AE32" i="14"/>
  <c r="AI32" i="14"/>
  <c r="AE33" i="14"/>
  <c r="AI33" i="14"/>
  <c r="AE34" i="14"/>
  <c r="AI34" i="14"/>
  <c r="AE35" i="14"/>
  <c r="AI35" i="14"/>
  <c r="AE36" i="14"/>
  <c r="AI36" i="14"/>
  <c r="AE37" i="14"/>
  <c r="AI37" i="14"/>
  <c r="AE38" i="14"/>
  <c r="AI38" i="14"/>
  <c r="AE39" i="14"/>
  <c r="AI39" i="14"/>
  <c r="AE40" i="14"/>
  <c r="AI40" i="14"/>
  <c r="AE41" i="14"/>
  <c r="AI41" i="14"/>
  <c r="AE42" i="14"/>
  <c r="AI42" i="14"/>
  <c r="AE43" i="14"/>
  <c r="AI43" i="14"/>
  <c r="AE44" i="14"/>
  <c r="AI44" i="14"/>
  <c r="AE45" i="14"/>
  <c r="AI45" i="14"/>
  <c r="AE46" i="14"/>
  <c r="AI46" i="14"/>
  <c r="AE47" i="14"/>
  <c r="AI47" i="14"/>
  <c r="AE48" i="14"/>
  <c r="AI48" i="14"/>
  <c r="AE49" i="14"/>
  <c r="AI49" i="14"/>
  <c r="AE50" i="14"/>
  <c r="AI50" i="14"/>
  <c r="AE51" i="14"/>
  <c r="AI51" i="14"/>
  <c r="AE52" i="14"/>
  <c r="AI52" i="14"/>
  <c r="AE53" i="14"/>
  <c r="AI53" i="14"/>
  <c r="AE54" i="14"/>
  <c r="AI54" i="14"/>
  <c r="AE55" i="14"/>
  <c r="AI55" i="14"/>
  <c r="AE56" i="14"/>
  <c r="AI56" i="14"/>
  <c r="AE57" i="14"/>
  <c r="AI57" i="14"/>
  <c r="AE58" i="14"/>
  <c r="AI58" i="14"/>
  <c r="AE59" i="14"/>
  <c r="AG60" i="14"/>
  <c r="AE61" i="14"/>
  <c r="AG62" i="14"/>
  <c r="AE63" i="14"/>
  <c r="AG67" i="14"/>
  <c r="AE68" i="14"/>
  <c r="AG71" i="14"/>
  <c r="AE72" i="14"/>
  <c r="AG75" i="14"/>
  <c r="AE76" i="14"/>
  <c r="AG79" i="14"/>
  <c r="AE80" i="14"/>
  <c r="AG83" i="14"/>
  <c r="AE84" i="14"/>
  <c r="AE86"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I16" i="11"/>
  <c r="G51" i="11"/>
  <c r="F16" i="10"/>
  <c r="B27" i="10" s="1"/>
  <c r="F17" i="10"/>
  <c r="K17" i="10" s="1"/>
  <c r="F13" i="10"/>
  <c r="B24" i="10" s="1"/>
  <c r="F14" i="10"/>
  <c r="B25" i="10" s="1"/>
  <c r="F15" i="10"/>
  <c r="B26" i="10" s="1"/>
  <c r="K15" i="10"/>
  <c r="H14" i="10"/>
  <c r="I19" i="10"/>
  <c r="K14" i="10" s="1"/>
  <c r="H15" i="10"/>
  <c r="H16" i="10"/>
  <c r="H17" i="10"/>
  <c r="H13" i="10"/>
  <c r="I13" i="10"/>
  <c r="K13" i="10" s="1"/>
  <c r="M5" i="6"/>
  <c r="Q5" i="6"/>
  <c r="U5" i="6"/>
  <c r="Y5" i="6"/>
  <c r="AC5" i="6"/>
  <c r="AG5" i="6"/>
  <c r="AK5" i="6"/>
  <c r="N5" i="6"/>
  <c r="R5" i="6"/>
  <c r="V5" i="6"/>
  <c r="Z5" i="6"/>
  <c r="AD5" i="6"/>
  <c r="AH5" i="6"/>
  <c r="AL5" i="6"/>
  <c r="J5" i="6"/>
  <c r="G9" i="6"/>
  <c r="AJ5" i="6"/>
  <c r="AF5" i="6"/>
  <c r="AB5" i="6"/>
  <c r="X5" i="6"/>
  <c r="T5" i="6"/>
  <c r="P5" i="6"/>
  <c r="L5" i="6"/>
  <c r="O5" i="6"/>
  <c r="S5" i="6"/>
  <c r="W5" i="6"/>
  <c r="AA5" i="6"/>
  <c r="AE5" i="6"/>
  <c r="AI5" i="6"/>
  <c r="K5" i="6"/>
  <c r="E9" i="6"/>
  <c r="F804" i="6"/>
  <c r="F803" i="6"/>
  <c r="F802" i="6"/>
  <c r="F801" i="6"/>
  <c r="F800" i="6"/>
  <c r="F799" i="6"/>
  <c r="E804" i="6"/>
  <c r="E803" i="6"/>
  <c r="E802" i="6"/>
  <c r="E801" i="6"/>
  <c r="E800" i="6"/>
  <c r="E799" i="6"/>
  <c r="F798" i="6"/>
  <c r="F796" i="6"/>
  <c r="F794" i="6"/>
  <c r="E798" i="6"/>
  <c r="E796" i="6"/>
  <c r="E794" i="6"/>
  <c r="F797" i="6"/>
  <c r="F795" i="6"/>
  <c r="F793" i="6"/>
  <c r="F792" i="6"/>
  <c r="F791" i="6"/>
  <c r="F790" i="6"/>
  <c r="F789" i="6"/>
  <c r="F788" i="6"/>
  <c r="F787" i="6"/>
  <c r="E797" i="6"/>
  <c r="E795" i="6"/>
  <c r="E793" i="6"/>
  <c r="E792" i="6"/>
  <c r="F786" i="6"/>
  <c r="F785" i="6"/>
  <c r="F784" i="6"/>
  <c r="F783" i="6"/>
  <c r="F782" i="6"/>
  <c r="E791" i="6"/>
  <c r="E790" i="6"/>
  <c r="E789" i="6"/>
  <c r="E788" i="6"/>
  <c r="E787" i="6"/>
  <c r="E781" i="6"/>
  <c r="E786" i="6"/>
  <c r="E785" i="6"/>
  <c r="E784" i="6"/>
  <c r="E783" i="6"/>
  <c r="E782" i="6"/>
  <c r="F781" i="6"/>
  <c r="F780" i="6"/>
  <c r="F779" i="6"/>
  <c r="F778" i="6"/>
  <c r="F777" i="6"/>
  <c r="F776" i="6"/>
  <c r="F775" i="6"/>
  <c r="F774" i="6"/>
  <c r="F773" i="6"/>
  <c r="F772" i="6"/>
  <c r="F771" i="6"/>
  <c r="F770" i="6"/>
  <c r="E769" i="6"/>
  <c r="E768" i="6"/>
  <c r="E770" i="6"/>
  <c r="E780" i="6"/>
  <c r="E779" i="6"/>
  <c r="E778" i="6"/>
  <c r="E777" i="6"/>
  <c r="E776" i="6"/>
  <c r="E775" i="6"/>
  <c r="E774" i="6"/>
  <c r="E773" i="6"/>
  <c r="E772" i="6"/>
  <c r="E771" i="6"/>
  <c r="F769" i="6"/>
  <c r="F768" i="6"/>
  <c r="F767" i="6"/>
  <c r="F766" i="6"/>
  <c r="F765" i="6"/>
  <c r="F764" i="6"/>
  <c r="F763" i="6"/>
  <c r="F762" i="6"/>
  <c r="F761" i="6"/>
  <c r="F760" i="6"/>
  <c r="F759" i="6"/>
  <c r="F758" i="6"/>
  <c r="E757" i="6"/>
  <c r="E756" i="6"/>
  <c r="E755" i="6"/>
  <c r="E767" i="6"/>
  <c r="E766" i="6"/>
  <c r="E765" i="6"/>
  <c r="E763" i="6"/>
  <c r="E761" i="6"/>
  <c r="E759" i="6"/>
  <c r="E764" i="6"/>
  <c r="E762" i="6"/>
  <c r="E760" i="6"/>
  <c r="E758" i="6"/>
  <c r="F757" i="6"/>
  <c r="F756" i="6"/>
  <c r="F755" i="6"/>
  <c r="F754" i="6"/>
  <c r="F753" i="6"/>
  <c r="F752" i="6"/>
  <c r="F751" i="6"/>
  <c r="F750" i="6"/>
  <c r="F749" i="6"/>
  <c r="F748" i="6"/>
  <c r="F747" i="6"/>
  <c r="F746" i="6"/>
  <c r="F745" i="6"/>
  <c r="F744" i="6"/>
  <c r="F743" i="6"/>
  <c r="F742" i="6"/>
  <c r="F741" i="6"/>
  <c r="F740" i="6"/>
  <c r="F739" i="6"/>
  <c r="F738" i="6"/>
  <c r="F737" i="6"/>
  <c r="F736" i="6"/>
  <c r="E754" i="6"/>
  <c r="E753" i="6"/>
  <c r="E752" i="6"/>
  <c r="E751" i="6"/>
  <c r="E750" i="6"/>
  <c r="E749" i="6"/>
  <c r="E748" i="6"/>
  <c r="E747" i="6"/>
  <c r="E746" i="6"/>
  <c r="E745" i="6"/>
  <c r="E743" i="6"/>
  <c r="E741" i="6"/>
  <c r="E739" i="6"/>
  <c r="E737" i="6"/>
  <c r="F735" i="6"/>
  <c r="F734" i="6"/>
  <c r="F733" i="6"/>
  <c r="F732" i="6"/>
  <c r="F731" i="6"/>
  <c r="F730" i="6"/>
  <c r="F729" i="6"/>
  <c r="F728" i="6"/>
  <c r="F727" i="6"/>
  <c r="F726" i="6"/>
  <c r="F725" i="6"/>
  <c r="F724" i="6"/>
  <c r="F723" i="6"/>
  <c r="F722" i="6"/>
  <c r="F721" i="6"/>
  <c r="F720" i="6"/>
  <c r="F719" i="6"/>
  <c r="F718" i="6"/>
  <c r="F717" i="6"/>
  <c r="F716" i="6"/>
  <c r="F715" i="6"/>
  <c r="E744" i="6"/>
  <c r="E742" i="6"/>
  <c r="E740" i="6"/>
  <c r="E738" i="6"/>
  <c r="E736"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E735" i="6"/>
  <c r="E734" i="6"/>
  <c r="E733" i="6"/>
  <c r="E732" i="6"/>
  <c r="E731" i="6"/>
  <c r="E730" i="6"/>
  <c r="E729" i="6"/>
  <c r="E728" i="6"/>
  <c r="E727" i="6"/>
  <c r="E726" i="6"/>
  <c r="E725" i="6"/>
  <c r="E724" i="6"/>
  <c r="E723" i="6"/>
  <c r="E722" i="6"/>
  <c r="E721" i="6"/>
  <c r="E720" i="6"/>
  <c r="E719" i="6"/>
  <c r="E718" i="6"/>
  <c r="E717" i="6"/>
  <c r="E716" i="6"/>
  <c r="E715" i="6"/>
  <c r="E714" i="6"/>
  <c r="E713" i="6"/>
  <c r="E712" i="6"/>
  <c r="E711" i="6"/>
  <c r="E710" i="6"/>
  <c r="E709" i="6"/>
  <c r="E708" i="6"/>
  <c r="E707" i="6"/>
  <c r="E706" i="6"/>
  <c r="E705" i="6"/>
  <c r="E704" i="6"/>
  <c r="E703" i="6"/>
  <c r="E702" i="6"/>
  <c r="E701" i="6"/>
  <c r="E700" i="6"/>
  <c r="E699" i="6"/>
  <c r="E698" i="6"/>
  <c r="E697" i="6"/>
  <c r="E696" i="6"/>
  <c r="E695" i="6"/>
  <c r="E694" i="6"/>
  <c r="E693"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E667" i="6"/>
  <c r="E666" i="6"/>
  <c r="E665"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6" i="6"/>
  <c r="E635" i="6"/>
  <c r="E634" i="6"/>
  <c r="E633" i="6"/>
  <c r="E631" i="6"/>
  <c r="E629" i="6"/>
  <c r="E627" i="6"/>
  <c r="E625" i="6"/>
  <c r="E623" i="6"/>
  <c r="E664" i="6"/>
  <c r="F632" i="6"/>
  <c r="F630" i="6"/>
  <c r="F628" i="6"/>
  <c r="F626" i="6"/>
  <c r="F624"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E632" i="6"/>
  <c r="E630" i="6"/>
  <c r="E628" i="6"/>
  <c r="E626" i="6"/>
  <c r="E624" i="6"/>
  <c r="E622" i="6"/>
  <c r="E621" i="6"/>
  <c r="E620" i="6"/>
  <c r="E619" i="6"/>
  <c r="E618" i="6"/>
  <c r="E617" i="6"/>
  <c r="E616" i="6"/>
  <c r="E615" i="6"/>
  <c r="E614" i="6"/>
  <c r="E613" i="6"/>
  <c r="E612" i="6"/>
  <c r="E611" i="6"/>
  <c r="F631" i="6"/>
  <c r="F629" i="6"/>
  <c r="F627" i="6"/>
  <c r="F625" i="6"/>
  <c r="F623" i="6"/>
  <c r="E530" i="6"/>
  <c r="E529" i="6"/>
  <c r="E528" i="6"/>
  <c r="E527" i="6"/>
  <c r="E526" i="6"/>
  <c r="E525" i="6"/>
  <c r="E524" i="6"/>
  <c r="E523" i="6"/>
  <c r="E522" i="6"/>
  <c r="E610" i="6"/>
  <c r="E609" i="6"/>
  <c r="E608" i="6"/>
  <c r="E607" i="6"/>
  <c r="E606" i="6"/>
  <c r="E605" i="6"/>
  <c r="E604" i="6"/>
  <c r="E603"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E521" i="6"/>
  <c r="E520" i="6"/>
  <c r="E519" i="6"/>
  <c r="E518" i="6"/>
  <c r="E517"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F248" i="6"/>
  <c r="F247" i="6"/>
  <c r="F246" i="6"/>
  <c r="F245" i="6"/>
  <c r="F244" i="6"/>
  <c r="F243" i="6"/>
  <c r="F242" i="6"/>
  <c r="F241" i="6"/>
  <c r="F240" i="6"/>
  <c r="F239" i="6"/>
  <c r="F238" i="6"/>
  <c r="F237" i="6"/>
  <c r="F236" i="6"/>
  <c r="F235" i="6"/>
  <c r="F234" i="6"/>
  <c r="F233" i="6"/>
  <c r="F232" i="6"/>
  <c r="F231" i="6"/>
  <c r="F230" i="6"/>
  <c r="F229" i="6"/>
  <c r="F228" i="6"/>
  <c r="F227" i="6"/>
  <c r="F226" i="6"/>
  <c r="E248" i="6"/>
  <c r="E247" i="6"/>
  <c r="E246" i="6"/>
  <c r="E245" i="6"/>
  <c r="E243" i="6"/>
  <c r="E241" i="6"/>
  <c r="E239" i="6"/>
  <c r="E237" i="6"/>
  <c r="E235" i="6"/>
  <c r="E233" i="6"/>
  <c r="E231" i="6"/>
  <c r="E229" i="6"/>
  <c r="E227"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E244" i="6"/>
  <c r="E242" i="6"/>
  <c r="E240" i="6"/>
  <c r="E238" i="6"/>
  <c r="E236" i="6"/>
  <c r="E234" i="6"/>
  <c r="E232" i="6"/>
  <c r="E230" i="6"/>
  <c r="E228" i="6"/>
  <c r="E226" i="6"/>
  <c r="E225" i="6"/>
  <c r="E224" i="6"/>
  <c r="E223" i="6"/>
  <c r="E222" i="6"/>
  <c r="E221" i="6"/>
  <c r="E220" i="6"/>
  <c r="E219" i="6"/>
  <c r="E218" i="6"/>
  <c r="E217" i="6"/>
  <c r="E216" i="6"/>
  <c r="E215" i="6"/>
  <c r="E214" i="6"/>
  <c r="E213" i="6"/>
  <c r="E212" i="6"/>
  <c r="E211" i="6"/>
  <c r="E210" i="6"/>
  <c r="E209" i="6"/>
  <c r="E208" i="6"/>
  <c r="E207" i="6"/>
  <c r="E206" i="6"/>
  <c r="E205" i="6"/>
  <c r="E204" i="6"/>
  <c r="E202" i="6"/>
  <c r="E200" i="6"/>
  <c r="E198" i="6"/>
  <c r="E196" i="6"/>
  <c r="E194" i="6"/>
  <c r="E192" i="6"/>
  <c r="E190" i="6"/>
  <c r="E188" i="6"/>
  <c r="E186" i="6"/>
  <c r="E184" i="6"/>
  <c r="E182" i="6"/>
  <c r="E180" i="6"/>
  <c r="E178" i="6"/>
  <c r="E176" i="6"/>
  <c r="E174" i="6"/>
  <c r="E172" i="6"/>
  <c r="E170" i="6"/>
  <c r="E168" i="6"/>
  <c r="E166" i="6"/>
  <c r="E164" i="6"/>
  <c r="E162" i="6"/>
  <c r="E160" i="6"/>
  <c r="E158" i="6"/>
  <c r="E156" i="6"/>
  <c r="E154" i="6"/>
  <c r="E152" i="6"/>
  <c r="E150" i="6"/>
  <c r="E148" i="6"/>
  <c r="E146" i="6"/>
  <c r="E144" i="6"/>
  <c r="E142" i="6"/>
  <c r="E140" i="6"/>
  <c r="E138" i="6"/>
  <c r="E136" i="6"/>
  <c r="E134" i="6"/>
  <c r="E132" i="6"/>
  <c r="E130" i="6"/>
  <c r="E128" i="6"/>
  <c r="E126" i="6"/>
  <c r="E124" i="6"/>
  <c r="E122" i="6"/>
  <c r="E120" i="6"/>
  <c r="E118" i="6"/>
  <c r="E116" i="6"/>
  <c r="E114" i="6"/>
  <c r="E112" i="6"/>
  <c r="E110" i="6"/>
  <c r="E108" i="6"/>
  <c r="E106" i="6"/>
  <c r="E104" i="6"/>
  <c r="E102" i="6"/>
  <c r="E100" i="6"/>
  <c r="E98" i="6"/>
  <c r="E96" i="6"/>
  <c r="E94" i="6"/>
  <c r="E92" i="6"/>
  <c r="E90" i="6"/>
  <c r="E88" i="6"/>
  <c r="E86" i="6"/>
  <c r="E84" i="6"/>
  <c r="E82" i="6"/>
  <c r="E80" i="6"/>
  <c r="E78" i="6"/>
  <c r="E76" i="6"/>
  <c r="E74" i="6"/>
  <c r="E72" i="6"/>
  <c r="E70" i="6"/>
  <c r="E68" i="6"/>
  <c r="E66" i="6"/>
  <c r="E64" i="6"/>
  <c r="E62" i="6"/>
  <c r="E60" i="6"/>
  <c r="E58" i="6"/>
  <c r="E56" i="6"/>
  <c r="E54" i="6"/>
  <c r="E52" i="6"/>
  <c r="E50" i="6"/>
  <c r="E48" i="6"/>
  <c r="E46" i="6"/>
  <c r="E44" i="6"/>
  <c r="E42" i="6"/>
  <c r="E203" i="6"/>
  <c r="E201" i="6"/>
  <c r="E199" i="6"/>
  <c r="E197" i="6"/>
  <c r="E195" i="6"/>
  <c r="E193" i="6"/>
  <c r="E191" i="6"/>
  <c r="E189" i="6"/>
  <c r="E187" i="6"/>
  <c r="E185" i="6"/>
  <c r="E183" i="6"/>
  <c r="E181" i="6"/>
  <c r="E179" i="6"/>
  <c r="E177" i="6"/>
  <c r="E175" i="6"/>
  <c r="E173" i="6"/>
  <c r="E171" i="6"/>
  <c r="E169" i="6"/>
  <c r="E167" i="6"/>
  <c r="E165" i="6"/>
  <c r="E163" i="6"/>
  <c r="E161" i="6"/>
  <c r="E159" i="6"/>
  <c r="E157" i="6"/>
  <c r="E155" i="6"/>
  <c r="E153" i="6"/>
  <c r="E151" i="6"/>
  <c r="E149" i="6"/>
  <c r="E147" i="6"/>
  <c r="E145" i="6"/>
  <c r="E143" i="6"/>
  <c r="E141" i="6"/>
  <c r="E139" i="6"/>
  <c r="E137" i="6"/>
  <c r="E135" i="6"/>
  <c r="E133" i="6"/>
  <c r="E131" i="6"/>
  <c r="E129" i="6"/>
  <c r="E127" i="6"/>
  <c r="E125" i="6"/>
  <c r="E123" i="6"/>
  <c r="E121" i="6"/>
  <c r="E119" i="6"/>
  <c r="E117" i="6"/>
  <c r="E115" i="6"/>
  <c r="E113" i="6"/>
  <c r="E111" i="6"/>
  <c r="E109" i="6"/>
  <c r="E107" i="6"/>
  <c r="E105" i="6"/>
  <c r="E103" i="6"/>
  <c r="E101" i="6"/>
  <c r="E99" i="6"/>
  <c r="E97" i="6"/>
  <c r="E95" i="6"/>
  <c r="E93" i="6"/>
  <c r="E91" i="6"/>
  <c r="E89" i="6"/>
  <c r="E87" i="6"/>
  <c r="E85" i="6"/>
  <c r="E83" i="6"/>
  <c r="E81" i="6"/>
  <c r="E79" i="6"/>
  <c r="E77" i="6"/>
  <c r="E75" i="6"/>
  <c r="E73" i="6"/>
  <c r="E71" i="6"/>
  <c r="E69" i="6"/>
  <c r="E67" i="6"/>
  <c r="E65" i="6"/>
  <c r="E63" i="6"/>
  <c r="E61" i="6"/>
  <c r="E59" i="6"/>
  <c r="E57" i="6"/>
  <c r="E55" i="6"/>
  <c r="E53" i="6"/>
  <c r="E51" i="6"/>
  <c r="E49" i="6"/>
  <c r="E47" i="6"/>
  <c r="E40" i="6"/>
  <c r="F33" i="6"/>
  <c r="F32" i="6"/>
  <c r="F31" i="6"/>
  <c r="F30" i="6"/>
  <c r="F29" i="6"/>
  <c r="F28" i="6"/>
  <c r="F27" i="6"/>
  <c r="F26" i="6"/>
  <c r="F25" i="6"/>
  <c r="F24" i="6"/>
  <c r="F23" i="6"/>
  <c r="F22" i="6"/>
  <c r="F21" i="6"/>
  <c r="F20" i="6"/>
  <c r="F19" i="6"/>
  <c r="F18" i="6"/>
  <c r="F17" i="6"/>
  <c r="F16" i="6"/>
  <c r="F15" i="6"/>
  <c r="F14" i="6"/>
  <c r="F13" i="6"/>
  <c r="F12" i="6"/>
  <c r="F11" i="6"/>
  <c r="E39" i="6"/>
  <c r="E37" i="6"/>
  <c r="E35" i="6"/>
  <c r="E33" i="6"/>
  <c r="E32" i="6"/>
  <c r="E45" i="6"/>
  <c r="E43" i="6"/>
  <c r="E41" i="6"/>
  <c r="E38" i="6"/>
  <c r="E36" i="6"/>
  <c r="E34" i="6"/>
  <c r="M4" i="6"/>
  <c r="Q4" i="6"/>
  <c r="U4" i="6"/>
  <c r="Y4" i="6"/>
  <c r="AC4" i="6"/>
  <c r="AG4" i="6"/>
  <c r="AK4" i="6"/>
  <c r="F9" i="6"/>
  <c r="F10" i="6"/>
  <c r="H804" i="6"/>
  <c r="H803" i="6"/>
  <c r="H802" i="6"/>
  <c r="H801" i="6"/>
  <c r="H800" i="6"/>
  <c r="H799" i="6"/>
  <c r="G804" i="6"/>
  <c r="G803" i="6"/>
  <c r="G802" i="6"/>
  <c r="G801" i="6"/>
  <c r="G800" i="6"/>
  <c r="H798" i="6"/>
  <c r="H797" i="6"/>
  <c r="H796" i="6"/>
  <c r="H795" i="6"/>
  <c r="H794" i="6"/>
  <c r="H793" i="6"/>
  <c r="H792" i="6"/>
  <c r="H791" i="6"/>
  <c r="H790" i="6"/>
  <c r="H789" i="6"/>
  <c r="H788" i="6"/>
  <c r="H787" i="6"/>
  <c r="G797" i="6"/>
  <c r="G795" i="6"/>
  <c r="G793" i="6"/>
  <c r="G792" i="6"/>
  <c r="G799" i="6"/>
  <c r="G798" i="6"/>
  <c r="G796" i="6"/>
  <c r="G794" i="6"/>
  <c r="G791" i="6"/>
  <c r="G790" i="6"/>
  <c r="G789" i="6"/>
  <c r="G788" i="6"/>
  <c r="H786" i="6"/>
  <c r="H785" i="6"/>
  <c r="H784" i="6"/>
  <c r="H783" i="6"/>
  <c r="H782" i="6"/>
  <c r="G786" i="6"/>
  <c r="G785" i="6"/>
  <c r="G784" i="6"/>
  <c r="G783" i="6"/>
  <c r="G782" i="6"/>
  <c r="G787" i="6"/>
  <c r="H781" i="6"/>
  <c r="H780" i="6"/>
  <c r="H779" i="6"/>
  <c r="H778" i="6"/>
  <c r="H777" i="6"/>
  <c r="H776" i="6"/>
  <c r="H775" i="6"/>
  <c r="H774" i="6"/>
  <c r="H773" i="6"/>
  <c r="H772" i="6"/>
  <c r="H771" i="6"/>
  <c r="H770" i="6"/>
  <c r="G781" i="6"/>
  <c r="G780" i="6"/>
  <c r="G779" i="6"/>
  <c r="G778" i="6"/>
  <c r="G777" i="6"/>
  <c r="G776" i="6"/>
  <c r="G775" i="6"/>
  <c r="G774" i="6"/>
  <c r="G773" i="6"/>
  <c r="G772" i="6"/>
  <c r="G771" i="6"/>
  <c r="H769" i="6"/>
  <c r="H768" i="6"/>
  <c r="H767" i="6"/>
  <c r="H766" i="6"/>
  <c r="H765" i="6"/>
  <c r="G770" i="6"/>
  <c r="G767" i="6"/>
  <c r="G766" i="6"/>
  <c r="G765" i="6"/>
  <c r="G763" i="6"/>
  <c r="G761" i="6"/>
  <c r="G759" i="6"/>
  <c r="G768" i="6"/>
  <c r="H764" i="6"/>
  <c r="H762" i="6"/>
  <c r="H760" i="6"/>
  <c r="H758" i="6"/>
  <c r="H757" i="6"/>
  <c r="H756" i="6"/>
  <c r="H755" i="6"/>
  <c r="H754" i="6"/>
  <c r="H753" i="6"/>
  <c r="H752" i="6"/>
  <c r="H751" i="6"/>
  <c r="H750" i="6"/>
  <c r="H749" i="6"/>
  <c r="H748" i="6"/>
  <c r="H747" i="6"/>
  <c r="H746" i="6"/>
  <c r="H745" i="6"/>
  <c r="G764" i="6"/>
  <c r="G762" i="6"/>
  <c r="G760" i="6"/>
  <c r="G758" i="6"/>
  <c r="G757" i="6"/>
  <c r="G769" i="6"/>
  <c r="H763" i="6"/>
  <c r="H761" i="6"/>
  <c r="H759" i="6"/>
  <c r="G754" i="6"/>
  <c r="G753" i="6"/>
  <c r="G752" i="6"/>
  <c r="G751" i="6"/>
  <c r="G750" i="6"/>
  <c r="G749" i="6"/>
  <c r="G748" i="6"/>
  <c r="G747" i="6"/>
  <c r="G746" i="6"/>
  <c r="G745" i="6"/>
  <c r="G743" i="6"/>
  <c r="G741" i="6"/>
  <c r="G739" i="6"/>
  <c r="G737" i="6"/>
  <c r="G755" i="6"/>
  <c r="H744" i="6"/>
  <c r="H742" i="6"/>
  <c r="H740" i="6"/>
  <c r="H738" i="6"/>
  <c r="H736" i="6"/>
  <c r="G744" i="6"/>
  <c r="G742" i="6"/>
  <c r="G740" i="6"/>
  <c r="G738" i="6"/>
  <c r="G736" i="6"/>
  <c r="G756" i="6"/>
  <c r="H743" i="6"/>
  <c r="H741" i="6"/>
  <c r="H739" i="6"/>
  <c r="H737" i="6"/>
  <c r="H735" i="6"/>
  <c r="H734" i="6"/>
  <c r="H733" i="6"/>
  <c r="H732" i="6"/>
  <c r="H731" i="6"/>
  <c r="H730" i="6"/>
  <c r="H729" i="6"/>
  <c r="H728" i="6"/>
  <c r="H727" i="6"/>
  <c r="H726" i="6"/>
  <c r="H725" i="6"/>
  <c r="H724" i="6"/>
  <c r="H723" i="6"/>
  <c r="H722" i="6"/>
  <c r="H721" i="6"/>
  <c r="H720" i="6"/>
  <c r="H719" i="6"/>
  <c r="H718" i="6"/>
  <c r="H717" i="6"/>
  <c r="H716" i="6"/>
  <c r="H715" i="6"/>
  <c r="G714" i="6"/>
  <c r="G713" i="6"/>
  <c r="G712" i="6"/>
  <c r="G711" i="6"/>
  <c r="G710" i="6"/>
  <c r="G735" i="6"/>
  <c r="G734" i="6"/>
  <c r="G733" i="6"/>
  <c r="G732" i="6"/>
  <c r="G731" i="6"/>
  <c r="G730" i="6"/>
  <c r="G729" i="6"/>
  <c r="G728" i="6"/>
  <c r="G727" i="6"/>
  <c r="G726" i="6"/>
  <c r="G725" i="6"/>
  <c r="G724" i="6"/>
  <c r="G723" i="6"/>
  <c r="G722" i="6"/>
  <c r="G721" i="6"/>
  <c r="G720" i="6"/>
  <c r="G719" i="6"/>
  <c r="G718" i="6"/>
  <c r="G717" i="6"/>
  <c r="G716" i="6"/>
  <c r="G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G709" i="6"/>
  <c r="G708" i="6"/>
  <c r="G707" i="6"/>
  <c r="G706" i="6"/>
  <c r="G705" i="6"/>
  <c r="G704" i="6"/>
  <c r="G703" i="6"/>
  <c r="G702" i="6"/>
  <c r="G701" i="6"/>
  <c r="G700" i="6"/>
  <c r="G699" i="6"/>
  <c r="G698" i="6"/>
  <c r="G697" i="6"/>
  <c r="G696" i="6"/>
  <c r="G695" i="6"/>
  <c r="G694" i="6"/>
  <c r="G693" i="6"/>
  <c r="G692" i="6"/>
  <c r="G691" i="6"/>
  <c r="G690" i="6"/>
  <c r="G689" i="6"/>
  <c r="G688" i="6"/>
  <c r="G687" i="6"/>
  <c r="G686" i="6"/>
  <c r="G685" i="6"/>
  <c r="G684" i="6"/>
  <c r="G683" i="6"/>
  <c r="G682" i="6"/>
  <c r="G681" i="6"/>
  <c r="G680" i="6"/>
  <c r="G679" i="6"/>
  <c r="G678" i="6"/>
  <c r="G677" i="6"/>
  <c r="G676" i="6"/>
  <c r="G675" i="6"/>
  <c r="G674" i="6"/>
  <c r="G673" i="6"/>
  <c r="G672" i="6"/>
  <c r="G671" i="6"/>
  <c r="G670" i="6"/>
  <c r="G669" i="6"/>
  <c r="G668" i="6"/>
  <c r="G667" i="6"/>
  <c r="G666" i="6"/>
  <c r="G665" i="6"/>
  <c r="G664" i="6"/>
  <c r="G663"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G632" i="6"/>
  <c r="G630" i="6"/>
  <c r="G628" i="6"/>
  <c r="G626" i="6"/>
  <c r="G624" i="6"/>
  <c r="G622" i="6"/>
  <c r="G621" i="6"/>
  <c r="G620" i="6"/>
  <c r="G619" i="6"/>
  <c r="G618" i="6"/>
  <c r="G617" i="6"/>
  <c r="G616" i="6"/>
  <c r="G615" i="6"/>
  <c r="G614" i="6"/>
  <c r="G631" i="6"/>
  <c r="G629" i="6"/>
  <c r="G627" i="6"/>
  <c r="G625" i="6"/>
  <c r="G623" i="6"/>
  <c r="G662" i="6"/>
  <c r="G661" i="6"/>
  <c r="G660" i="6"/>
  <c r="G659" i="6"/>
  <c r="G658" i="6"/>
  <c r="G657" i="6"/>
  <c r="G656" i="6"/>
  <c r="G655" i="6"/>
  <c r="G654" i="6"/>
  <c r="G653" i="6"/>
  <c r="G652" i="6"/>
  <c r="G651" i="6"/>
  <c r="G650" i="6"/>
  <c r="G649" i="6"/>
  <c r="G648" i="6"/>
  <c r="G647" i="6"/>
  <c r="G646" i="6"/>
  <c r="G645" i="6"/>
  <c r="G644" i="6"/>
  <c r="G643" i="6"/>
  <c r="G642" i="6"/>
  <c r="G641" i="6"/>
  <c r="G640" i="6"/>
  <c r="G639" i="6"/>
  <c r="G638" i="6"/>
  <c r="G637" i="6"/>
  <c r="G636" i="6"/>
  <c r="G635" i="6"/>
  <c r="G634" i="6"/>
  <c r="G633"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G612" i="6"/>
  <c r="G610" i="6"/>
  <c r="G609" i="6"/>
  <c r="G608" i="6"/>
  <c r="G607" i="6"/>
  <c r="G606" i="6"/>
  <c r="G605" i="6"/>
  <c r="G604" i="6"/>
  <c r="G603" i="6"/>
  <c r="G602" i="6"/>
  <c r="G601" i="6"/>
  <c r="G600" i="6"/>
  <c r="G599" i="6"/>
  <c r="G598" i="6"/>
  <c r="G597" i="6"/>
  <c r="G596" i="6"/>
  <c r="G595" i="6"/>
  <c r="G594" i="6"/>
  <c r="G593" i="6"/>
  <c r="G592" i="6"/>
  <c r="G591" i="6"/>
  <c r="G590" i="6"/>
  <c r="G589" i="6"/>
  <c r="G588" i="6"/>
  <c r="G587" i="6"/>
  <c r="G586" i="6"/>
  <c r="G585" i="6"/>
  <c r="G584" i="6"/>
  <c r="G583" i="6"/>
  <c r="G582" i="6"/>
  <c r="G581" i="6"/>
  <c r="G580" i="6"/>
  <c r="G579" i="6"/>
  <c r="G578" i="6"/>
  <c r="G577" i="6"/>
  <c r="G576" i="6"/>
  <c r="G575" i="6"/>
  <c r="G574" i="6"/>
  <c r="G573" i="6"/>
  <c r="G572" i="6"/>
  <c r="G571" i="6"/>
  <c r="G570" i="6"/>
  <c r="G569" i="6"/>
  <c r="G568" i="6"/>
  <c r="G567" i="6"/>
  <c r="G566" i="6"/>
  <c r="G565" i="6"/>
  <c r="G564" i="6"/>
  <c r="G563" i="6"/>
  <c r="G562" i="6"/>
  <c r="G561" i="6"/>
  <c r="G560" i="6"/>
  <c r="G559" i="6"/>
  <c r="G558" i="6"/>
  <c r="G557" i="6"/>
  <c r="G556" i="6"/>
  <c r="G555" i="6"/>
  <c r="G554" i="6"/>
  <c r="G553" i="6"/>
  <c r="G552" i="6"/>
  <c r="G551" i="6"/>
  <c r="G550" i="6"/>
  <c r="G549" i="6"/>
  <c r="G548" i="6"/>
  <c r="G547" i="6"/>
  <c r="G546" i="6"/>
  <c r="G545" i="6"/>
  <c r="G544" i="6"/>
  <c r="G543" i="6"/>
  <c r="G542" i="6"/>
  <c r="G541" i="6"/>
  <c r="G540" i="6"/>
  <c r="G539" i="6"/>
  <c r="G538" i="6"/>
  <c r="G537" i="6"/>
  <c r="G536" i="6"/>
  <c r="G535" i="6"/>
  <c r="G534" i="6"/>
  <c r="G533" i="6"/>
  <c r="G532" i="6"/>
  <c r="G531"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G613" i="6"/>
  <c r="G611" i="6"/>
  <c r="G530" i="6"/>
  <c r="G529" i="6"/>
  <c r="G528" i="6"/>
  <c r="G527" i="6"/>
  <c r="G526" i="6"/>
  <c r="G525" i="6"/>
  <c r="G524" i="6"/>
  <c r="G523" i="6"/>
  <c r="G522" i="6"/>
  <c r="G437" i="6"/>
  <c r="G436" i="6"/>
  <c r="G435" i="6"/>
  <c r="G434" i="6"/>
  <c r="G433" i="6"/>
  <c r="G432" i="6"/>
  <c r="G431" i="6"/>
  <c r="G430" i="6"/>
  <c r="G429" i="6"/>
  <c r="G428" i="6"/>
  <c r="G427" i="6"/>
  <c r="G426" i="6"/>
  <c r="G425" i="6"/>
  <c r="G424" i="6"/>
  <c r="G423" i="6"/>
  <c r="G422" i="6"/>
  <c r="G421" i="6"/>
  <c r="G420" i="6"/>
  <c r="G419" i="6"/>
  <c r="G418" i="6"/>
  <c r="G521" i="6"/>
  <c r="G520" i="6"/>
  <c r="G519" i="6"/>
  <c r="G518" i="6"/>
  <c r="G517" i="6"/>
  <c r="G516" i="6"/>
  <c r="G515" i="6"/>
  <c r="G514" i="6"/>
  <c r="G513" i="6"/>
  <c r="G512" i="6"/>
  <c r="G511" i="6"/>
  <c r="G510" i="6"/>
  <c r="G509" i="6"/>
  <c r="G508" i="6"/>
  <c r="G507" i="6"/>
  <c r="G506" i="6"/>
  <c r="G505" i="6"/>
  <c r="G504" i="6"/>
  <c r="G503" i="6"/>
  <c r="G502" i="6"/>
  <c r="G501" i="6"/>
  <c r="G500" i="6"/>
  <c r="G499" i="6"/>
  <c r="G498" i="6"/>
  <c r="G497" i="6"/>
  <c r="G496" i="6"/>
  <c r="G495" i="6"/>
  <c r="G494" i="6"/>
  <c r="G493" i="6"/>
  <c r="G492" i="6"/>
  <c r="G491" i="6"/>
  <c r="G490" i="6"/>
  <c r="G489" i="6"/>
  <c r="G488" i="6"/>
  <c r="G487" i="6"/>
  <c r="G486" i="6"/>
  <c r="G485" i="6"/>
  <c r="G484" i="6"/>
  <c r="G483" i="6"/>
  <c r="G482" i="6"/>
  <c r="G481" i="6"/>
  <c r="G480" i="6"/>
  <c r="G479" i="6"/>
  <c r="G478" i="6"/>
  <c r="G477" i="6"/>
  <c r="G476" i="6"/>
  <c r="G475" i="6"/>
  <c r="G474" i="6"/>
  <c r="G473" i="6"/>
  <c r="G472" i="6"/>
  <c r="G471" i="6"/>
  <c r="G470" i="6"/>
  <c r="G469" i="6"/>
  <c r="G468" i="6"/>
  <c r="G467" i="6"/>
  <c r="G466" i="6"/>
  <c r="G465" i="6"/>
  <c r="G464" i="6"/>
  <c r="G463" i="6"/>
  <c r="G462" i="6"/>
  <c r="G461" i="6"/>
  <c r="G460" i="6"/>
  <c r="G459" i="6"/>
  <c r="G458" i="6"/>
  <c r="G457" i="6"/>
  <c r="G456" i="6"/>
  <c r="G455" i="6"/>
  <c r="G454" i="6"/>
  <c r="G453" i="6"/>
  <c r="G452" i="6"/>
  <c r="G451" i="6"/>
  <c r="G450" i="6"/>
  <c r="G449" i="6"/>
  <c r="G448" i="6"/>
  <c r="G447" i="6"/>
  <c r="G446" i="6"/>
  <c r="G445" i="6"/>
  <c r="G444" i="6"/>
  <c r="G443" i="6"/>
  <c r="G442" i="6"/>
  <c r="G441" i="6"/>
  <c r="G440" i="6"/>
  <c r="G439" i="6"/>
  <c r="G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G248" i="6"/>
  <c r="G417" i="6"/>
  <c r="G416" i="6"/>
  <c r="G415" i="6"/>
  <c r="G414" i="6"/>
  <c r="G413" i="6"/>
  <c r="G412" i="6"/>
  <c r="G411" i="6"/>
  <c r="G410" i="6"/>
  <c r="G409" i="6"/>
  <c r="G408" i="6"/>
  <c r="G407" i="6"/>
  <c r="G406" i="6"/>
  <c r="G405" i="6"/>
  <c r="G404" i="6"/>
  <c r="G403" i="6"/>
  <c r="G402" i="6"/>
  <c r="G401" i="6"/>
  <c r="G400" i="6"/>
  <c r="G399" i="6"/>
  <c r="G398" i="6"/>
  <c r="G397" i="6"/>
  <c r="G396" i="6"/>
  <c r="G395" i="6"/>
  <c r="G394" i="6"/>
  <c r="G393" i="6"/>
  <c r="G392" i="6"/>
  <c r="G391" i="6"/>
  <c r="G390" i="6"/>
  <c r="G389" i="6"/>
  <c r="G388" i="6"/>
  <c r="G387" i="6"/>
  <c r="G386" i="6"/>
  <c r="G385" i="6"/>
  <c r="G384" i="6"/>
  <c r="G383" i="6"/>
  <c r="G382" i="6"/>
  <c r="G381" i="6"/>
  <c r="G380" i="6"/>
  <c r="G379" i="6"/>
  <c r="G378" i="6"/>
  <c r="G377" i="6"/>
  <c r="G376" i="6"/>
  <c r="G375" i="6"/>
  <c r="G374" i="6"/>
  <c r="G373" i="6"/>
  <c r="G372" i="6"/>
  <c r="G371" i="6"/>
  <c r="G370" i="6"/>
  <c r="G369" i="6"/>
  <c r="G368" i="6"/>
  <c r="G367" i="6"/>
  <c r="G366" i="6"/>
  <c r="G365" i="6"/>
  <c r="G364" i="6"/>
  <c r="G363" i="6"/>
  <c r="G362" i="6"/>
  <c r="G361" i="6"/>
  <c r="G360" i="6"/>
  <c r="G359" i="6"/>
  <c r="G358" i="6"/>
  <c r="G357" i="6"/>
  <c r="G356" i="6"/>
  <c r="G355" i="6"/>
  <c r="G354" i="6"/>
  <c r="G353" i="6"/>
  <c r="G352" i="6"/>
  <c r="G351" i="6"/>
  <c r="G350" i="6"/>
  <c r="G349" i="6"/>
  <c r="G348" i="6"/>
  <c r="G347" i="6"/>
  <c r="G346" i="6"/>
  <c r="G345" i="6"/>
  <c r="G344" i="6"/>
  <c r="G343" i="6"/>
  <c r="G342" i="6"/>
  <c r="G341" i="6"/>
  <c r="G340" i="6"/>
  <c r="G339" i="6"/>
  <c r="G338" i="6"/>
  <c r="G337" i="6"/>
  <c r="G336" i="6"/>
  <c r="G335" i="6"/>
  <c r="G334" i="6"/>
  <c r="G333" i="6"/>
  <c r="G332" i="6"/>
  <c r="G331" i="6"/>
  <c r="G330" i="6"/>
  <c r="G329" i="6"/>
  <c r="G328" i="6"/>
  <c r="G327" i="6"/>
  <c r="G326"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88" i="6"/>
  <c r="G287" i="6"/>
  <c r="G286" i="6"/>
  <c r="G285" i="6"/>
  <c r="G281" i="6"/>
  <c r="G277" i="6"/>
  <c r="G273" i="6"/>
  <c r="G269" i="6"/>
  <c r="G265" i="6"/>
  <c r="G261" i="6"/>
  <c r="G257" i="6"/>
  <c r="G253" i="6"/>
  <c r="G249" i="6"/>
  <c r="G282" i="6"/>
  <c r="G278" i="6"/>
  <c r="G274" i="6"/>
  <c r="G270" i="6"/>
  <c r="G266" i="6"/>
  <c r="G262" i="6"/>
  <c r="G258" i="6"/>
  <c r="G254" i="6"/>
  <c r="G250" i="6"/>
  <c r="G283" i="6"/>
  <c r="G279" i="6"/>
  <c r="G275" i="6"/>
  <c r="G271" i="6"/>
  <c r="G267" i="6"/>
  <c r="G263" i="6"/>
  <c r="G259" i="6"/>
  <c r="G255" i="6"/>
  <c r="G251" i="6"/>
  <c r="H244" i="6"/>
  <c r="H242" i="6"/>
  <c r="H240" i="6"/>
  <c r="H238" i="6"/>
  <c r="H236" i="6"/>
  <c r="H234" i="6"/>
  <c r="H232" i="6"/>
  <c r="H230" i="6"/>
  <c r="H228" i="6"/>
  <c r="H226" i="6"/>
  <c r="G225" i="6"/>
  <c r="G224" i="6"/>
  <c r="G223" i="6"/>
  <c r="G222" i="6"/>
  <c r="G221" i="6"/>
  <c r="G220" i="6"/>
  <c r="G219" i="6"/>
  <c r="G218" i="6"/>
  <c r="G217" i="6"/>
  <c r="G216" i="6"/>
  <c r="G215" i="6"/>
  <c r="G214" i="6"/>
  <c r="G213" i="6"/>
  <c r="G212" i="6"/>
  <c r="G211" i="6"/>
  <c r="G210" i="6"/>
  <c r="G209" i="6"/>
  <c r="G208" i="6"/>
  <c r="G207" i="6"/>
  <c r="G280" i="6"/>
  <c r="G272" i="6"/>
  <c r="G264" i="6"/>
  <c r="G256" i="6"/>
  <c r="H247" i="6"/>
  <c r="H246" i="6"/>
  <c r="G244" i="6"/>
  <c r="G242" i="6"/>
  <c r="G240" i="6"/>
  <c r="G238" i="6"/>
  <c r="G236" i="6"/>
  <c r="G234" i="6"/>
  <c r="G232" i="6"/>
  <c r="G230" i="6"/>
  <c r="G228" i="6"/>
  <c r="G226" i="6"/>
  <c r="H248" i="6"/>
  <c r="G247" i="6"/>
  <c r="G246" i="6"/>
  <c r="H245" i="6"/>
  <c r="H243" i="6"/>
  <c r="H241" i="6"/>
  <c r="H239" i="6"/>
  <c r="H237" i="6"/>
  <c r="H235" i="6"/>
  <c r="H233" i="6"/>
  <c r="H231" i="6"/>
  <c r="H229" i="6"/>
  <c r="H227" i="6"/>
  <c r="H225" i="6"/>
  <c r="H221" i="6"/>
  <c r="H217" i="6"/>
  <c r="H213" i="6"/>
  <c r="H209" i="6"/>
  <c r="H203" i="6"/>
  <c r="H201" i="6"/>
  <c r="H199" i="6"/>
  <c r="H197" i="6"/>
  <c r="H195" i="6"/>
  <c r="H193" i="6"/>
  <c r="H191" i="6"/>
  <c r="H189" i="6"/>
  <c r="H187" i="6"/>
  <c r="H185" i="6"/>
  <c r="H183" i="6"/>
  <c r="H181" i="6"/>
  <c r="H179" i="6"/>
  <c r="H177" i="6"/>
  <c r="H175" i="6"/>
  <c r="H173" i="6"/>
  <c r="H171" i="6"/>
  <c r="H169" i="6"/>
  <c r="H167" i="6"/>
  <c r="H165" i="6"/>
  <c r="H163" i="6"/>
  <c r="H161" i="6"/>
  <c r="H159" i="6"/>
  <c r="H157" i="6"/>
  <c r="H155" i="6"/>
  <c r="H153" i="6"/>
  <c r="H151" i="6"/>
  <c r="H149" i="6"/>
  <c r="H147" i="6"/>
  <c r="H145" i="6"/>
  <c r="H143" i="6"/>
  <c r="H141" i="6"/>
  <c r="H139" i="6"/>
  <c r="H137" i="6"/>
  <c r="H135" i="6"/>
  <c r="H133" i="6"/>
  <c r="H131" i="6"/>
  <c r="H129" i="6"/>
  <c r="H127" i="6"/>
  <c r="H125" i="6"/>
  <c r="H123" i="6"/>
  <c r="H121" i="6"/>
  <c r="H119" i="6"/>
  <c r="H117" i="6"/>
  <c r="H115" i="6"/>
  <c r="H113" i="6"/>
  <c r="H111" i="6"/>
  <c r="H109" i="6"/>
  <c r="H107" i="6"/>
  <c r="H105" i="6"/>
  <c r="H103" i="6"/>
  <c r="H101" i="6"/>
  <c r="H99" i="6"/>
  <c r="H97" i="6"/>
  <c r="H95" i="6"/>
  <c r="H93" i="6"/>
  <c r="H91" i="6"/>
  <c r="H89" i="6"/>
  <c r="H87" i="6"/>
  <c r="H85" i="6"/>
  <c r="H83" i="6"/>
  <c r="H81" i="6"/>
  <c r="H79" i="6"/>
  <c r="H77" i="6"/>
  <c r="H75" i="6"/>
  <c r="H73" i="6"/>
  <c r="H71" i="6"/>
  <c r="H69" i="6"/>
  <c r="H67" i="6"/>
  <c r="H65" i="6"/>
  <c r="H63" i="6"/>
  <c r="H61" i="6"/>
  <c r="H59" i="6"/>
  <c r="H57" i="6"/>
  <c r="H55" i="6"/>
  <c r="H53" i="6"/>
  <c r="H51" i="6"/>
  <c r="H49" i="6"/>
  <c r="H47" i="6"/>
  <c r="H45" i="6"/>
  <c r="H43" i="6"/>
  <c r="H41" i="6"/>
  <c r="G276" i="6"/>
  <c r="G260" i="6"/>
  <c r="G245" i="6"/>
  <c r="G241" i="6"/>
  <c r="G237" i="6"/>
  <c r="G233" i="6"/>
  <c r="G229" i="6"/>
  <c r="H222" i="6"/>
  <c r="H218" i="6"/>
  <c r="H214" i="6"/>
  <c r="H210" i="6"/>
  <c r="H206" i="6"/>
  <c r="H205" i="6"/>
  <c r="G203" i="6"/>
  <c r="G201" i="6"/>
  <c r="G199" i="6"/>
  <c r="G197" i="6"/>
  <c r="G195" i="6"/>
  <c r="G193" i="6"/>
  <c r="G191" i="6"/>
  <c r="G189" i="6"/>
  <c r="G187" i="6"/>
  <c r="G185" i="6"/>
  <c r="G183" i="6"/>
  <c r="G181" i="6"/>
  <c r="G179" i="6"/>
  <c r="G177" i="6"/>
  <c r="G175" i="6"/>
  <c r="G173" i="6"/>
  <c r="G171" i="6"/>
  <c r="G169" i="6"/>
  <c r="G167" i="6"/>
  <c r="G165" i="6"/>
  <c r="G163" i="6"/>
  <c r="G161" i="6"/>
  <c r="G159" i="6"/>
  <c r="G157" i="6"/>
  <c r="G155" i="6"/>
  <c r="G153" i="6"/>
  <c r="G151" i="6"/>
  <c r="G149" i="6"/>
  <c r="G147" i="6"/>
  <c r="G145" i="6"/>
  <c r="G143" i="6"/>
  <c r="G141" i="6"/>
  <c r="G139" i="6"/>
  <c r="G137" i="6"/>
  <c r="G135" i="6"/>
  <c r="G133" i="6"/>
  <c r="G131" i="6"/>
  <c r="G129" i="6"/>
  <c r="G127" i="6"/>
  <c r="G125" i="6"/>
  <c r="G123" i="6"/>
  <c r="G121" i="6"/>
  <c r="G119" i="6"/>
  <c r="G117" i="6"/>
  <c r="G115" i="6"/>
  <c r="G113" i="6"/>
  <c r="G111" i="6"/>
  <c r="G109" i="6"/>
  <c r="G107" i="6"/>
  <c r="G105" i="6"/>
  <c r="G103" i="6"/>
  <c r="G101" i="6"/>
  <c r="G99" i="6"/>
  <c r="G97" i="6"/>
  <c r="G95" i="6"/>
  <c r="G93" i="6"/>
  <c r="G91" i="6"/>
  <c r="G89" i="6"/>
  <c r="G87" i="6"/>
  <c r="G85" i="6"/>
  <c r="G83" i="6"/>
  <c r="G81" i="6"/>
  <c r="G79" i="6"/>
  <c r="G77" i="6"/>
  <c r="G75" i="6"/>
  <c r="G73" i="6"/>
  <c r="G71" i="6"/>
  <c r="G69" i="6"/>
  <c r="G67" i="6"/>
  <c r="G65" i="6"/>
  <c r="G63" i="6"/>
  <c r="G61" i="6"/>
  <c r="G59" i="6"/>
  <c r="G57" i="6"/>
  <c r="G55" i="6"/>
  <c r="G53" i="6"/>
  <c r="G51" i="6"/>
  <c r="G49" i="6"/>
  <c r="G47" i="6"/>
  <c r="G45" i="6"/>
  <c r="G43" i="6"/>
  <c r="G41" i="6"/>
  <c r="H223" i="6"/>
  <c r="H219" i="6"/>
  <c r="H215" i="6"/>
  <c r="H211" i="6"/>
  <c r="H207" i="6"/>
  <c r="G206" i="6"/>
  <c r="G205" i="6"/>
  <c r="H204" i="6"/>
  <c r="H202" i="6"/>
  <c r="H200" i="6"/>
  <c r="H198" i="6"/>
  <c r="H196" i="6"/>
  <c r="H194" i="6"/>
  <c r="H192" i="6"/>
  <c r="H190" i="6"/>
  <c r="H188" i="6"/>
  <c r="H186" i="6"/>
  <c r="H184" i="6"/>
  <c r="H182" i="6"/>
  <c r="H180" i="6"/>
  <c r="H178" i="6"/>
  <c r="H176" i="6"/>
  <c r="H174" i="6"/>
  <c r="H172" i="6"/>
  <c r="H170" i="6"/>
  <c r="H168" i="6"/>
  <c r="H166" i="6"/>
  <c r="H164" i="6"/>
  <c r="H162" i="6"/>
  <c r="H160" i="6"/>
  <c r="H158" i="6"/>
  <c r="H156" i="6"/>
  <c r="H154" i="6"/>
  <c r="H152" i="6"/>
  <c r="H150" i="6"/>
  <c r="H148" i="6"/>
  <c r="H146" i="6"/>
  <c r="H144" i="6"/>
  <c r="H142" i="6"/>
  <c r="H140" i="6"/>
  <c r="H138" i="6"/>
  <c r="H136" i="6"/>
  <c r="H134" i="6"/>
  <c r="H132" i="6"/>
  <c r="H130" i="6"/>
  <c r="H128" i="6"/>
  <c r="H126" i="6"/>
  <c r="H124" i="6"/>
  <c r="H122" i="6"/>
  <c r="H120" i="6"/>
  <c r="H118" i="6"/>
  <c r="H116" i="6"/>
  <c r="H114" i="6"/>
  <c r="H112" i="6"/>
  <c r="H110" i="6"/>
  <c r="H108" i="6"/>
  <c r="H106" i="6"/>
  <c r="H104" i="6"/>
  <c r="H102" i="6"/>
  <c r="H100" i="6"/>
  <c r="H98" i="6"/>
  <c r="H96" i="6"/>
  <c r="H94" i="6"/>
  <c r="H92" i="6"/>
  <c r="H90" i="6"/>
  <c r="H88" i="6"/>
  <c r="H86" i="6"/>
  <c r="H84" i="6"/>
  <c r="H82" i="6"/>
  <c r="H80" i="6"/>
  <c r="H78" i="6"/>
  <c r="H76" i="6"/>
  <c r="H74" i="6"/>
  <c r="H72" i="6"/>
  <c r="H70" i="6"/>
  <c r="H68" i="6"/>
  <c r="H66" i="6"/>
  <c r="H64" i="6"/>
  <c r="H62" i="6"/>
  <c r="H60" i="6"/>
  <c r="H58" i="6"/>
  <c r="H56" i="6"/>
  <c r="H54" i="6"/>
  <c r="H52" i="6"/>
  <c r="H50" i="6"/>
  <c r="H48" i="6"/>
  <c r="H46" i="6"/>
  <c r="G284" i="6"/>
  <c r="G268" i="6"/>
  <c r="G252" i="6"/>
  <c r="G243" i="6"/>
  <c r="G239" i="6"/>
  <c r="G235" i="6"/>
  <c r="G231" i="6"/>
  <c r="G227" i="6"/>
  <c r="H224" i="6"/>
  <c r="H220" i="6"/>
  <c r="H216" i="6"/>
  <c r="H212" i="6"/>
  <c r="H208" i="6"/>
  <c r="G204" i="6"/>
  <c r="G202" i="6"/>
  <c r="G200" i="6"/>
  <c r="G198" i="6"/>
  <c r="G196" i="6"/>
  <c r="G194" i="6"/>
  <c r="G192" i="6"/>
  <c r="G190" i="6"/>
  <c r="G188" i="6"/>
  <c r="G186" i="6"/>
  <c r="G184" i="6"/>
  <c r="G182" i="6"/>
  <c r="G180" i="6"/>
  <c r="G178" i="6"/>
  <c r="G176" i="6"/>
  <c r="G174" i="6"/>
  <c r="G172" i="6"/>
  <c r="G170" i="6"/>
  <c r="G168" i="6"/>
  <c r="G166" i="6"/>
  <c r="G164" i="6"/>
  <c r="G162" i="6"/>
  <c r="G160" i="6"/>
  <c r="G158" i="6"/>
  <c r="G156" i="6"/>
  <c r="G154" i="6"/>
  <c r="G152" i="6"/>
  <c r="G150" i="6"/>
  <c r="G148" i="6"/>
  <c r="G146" i="6"/>
  <c r="G144" i="6"/>
  <c r="G142" i="6"/>
  <c r="G140" i="6"/>
  <c r="G138" i="6"/>
  <c r="G136" i="6"/>
  <c r="G134" i="6"/>
  <c r="G132" i="6"/>
  <c r="G130" i="6"/>
  <c r="G128" i="6"/>
  <c r="G126" i="6"/>
  <c r="G124" i="6"/>
  <c r="G122" i="6"/>
  <c r="G120" i="6"/>
  <c r="G118" i="6"/>
  <c r="G116" i="6"/>
  <c r="G114" i="6"/>
  <c r="G112" i="6"/>
  <c r="G110" i="6"/>
  <c r="G108" i="6"/>
  <c r="G106" i="6"/>
  <c r="G104" i="6"/>
  <c r="G102" i="6"/>
  <c r="G100" i="6"/>
  <c r="G98" i="6"/>
  <c r="G96" i="6"/>
  <c r="G94" i="6"/>
  <c r="G92" i="6"/>
  <c r="G90" i="6"/>
  <c r="G88" i="6"/>
  <c r="G86" i="6"/>
  <c r="G84" i="6"/>
  <c r="G82" i="6"/>
  <c r="G80" i="6"/>
  <c r="G78" i="6"/>
  <c r="G76" i="6"/>
  <c r="G74" i="6"/>
  <c r="G72" i="6"/>
  <c r="G70" i="6"/>
  <c r="G68" i="6"/>
  <c r="G66" i="6"/>
  <c r="G64" i="6"/>
  <c r="G62" i="6"/>
  <c r="G60" i="6"/>
  <c r="G58" i="6"/>
  <c r="G56" i="6"/>
  <c r="G54" i="6"/>
  <c r="G52" i="6"/>
  <c r="G50" i="6"/>
  <c r="G48" i="6"/>
  <c r="G46" i="6"/>
  <c r="G44" i="6"/>
  <c r="G42" i="6"/>
  <c r="G40" i="6"/>
  <c r="G39" i="6"/>
  <c r="G37" i="6"/>
  <c r="G35" i="6"/>
  <c r="H38" i="6"/>
  <c r="H36" i="6"/>
  <c r="H34" i="6"/>
  <c r="G38" i="6"/>
  <c r="G36" i="6"/>
  <c r="G34" i="6"/>
  <c r="H33" i="6"/>
  <c r="H32" i="6"/>
  <c r="H31" i="6"/>
  <c r="H30" i="6"/>
  <c r="H29" i="6"/>
  <c r="H28" i="6"/>
  <c r="H27" i="6"/>
  <c r="H26" i="6"/>
  <c r="H25" i="6"/>
  <c r="H24" i="6"/>
  <c r="H23" i="6"/>
  <c r="H22" i="6"/>
  <c r="H21" i="6"/>
  <c r="H20" i="6"/>
  <c r="H19" i="6"/>
  <c r="H18" i="6"/>
  <c r="H17" i="6"/>
  <c r="H16" i="6"/>
  <c r="H15" i="6"/>
  <c r="H14" i="6"/>
  <c r="H13" i="6"/>
  <c r="H12" i="6"/>
  <c r="H11" i="6"/>
  <c r="H44" i="6"/>
  <c r="H42" i="6"/>
  <c r="H40" i="6"/>
  <c r="H39" i="6"/>
  <c r="H37" i="6"/>
  <c r="H35" i="6"/>
  <c r="G33" i="6"/>
  <c r="G32" i="6"/>
  <c r="G10" i="6"/>
  <c r="J10" i="6" s="1"/>
  <c r="E11" i="6"/>
  <c r="E12" i="6"/>
  <c r="E13" i="6"/>
  <c r="E14" i="6"/>
  <c r="E15" i="6"/>
  <c r="E16" i="6"/>
  <c r="E17" i="6"/>
  <c r="E18" i="6"/>
  <c r="E19" i="6"/>
  <c r="E20" i="6"/>
  <c r="E21" i="6"/>
  <c r="E22" i="6"/>
  <c r="E23" i="6"/>
  <c r="E24" i="6"/>
  <c r="E25" i="6"/>
  <c r="E26" i="6"/>
  <c r="E27" i="6"/>
  <c r="E28" i="6"/>
  <c r="E29" i="6"/>
  <c r="E30" i="6"/>
  <c r="E31" i="6"/>
  <c r="K4" i="6"/>
  <c r="H9" i="6"/>
  <c r="H10" i="6"/>
  <c r="G11" i="6"/>
  <c r="G12" i="6"/>
  <c r="G13" i="6"/>
  <c r="G14" i="6"/>
  <c r="G15" i="6"/>
  <c r="G16" i="6"/>
  <c r="G17" i="6"/>
  <c r="G18" i="6"/>
  <c r="G19" i="6"/>
  <c r="G20" i="6"/>
  <c r="G21" i="6"/>
  <c r="G22" i="6"/>
  <c r="G23" i="6"/>
  <c r="G24" i="6"/>
  <c r="G25" i="6"/>
  <c r="G26" i="6"/>
  <c r="G27" i="6"/>
  <c r="G28" i="6"/>
  <c r="G29" i="6"/>
  <c r="G30" i="6"/>
  <c r="G31" i="6"/>
  <c r="B12" i="5"/>
  <c r="J28" i="5"/>
  <c r="J41" i="5"/>
  <c r="J29" i="5"/>
  <c r="J42" i="5"/>
  <c r="J31" i="5"/>
  <c r="J76" i="5"/>
  <c r="B9" i="5" s="1"/>
  <c r="J30" i="5"/>
  <c r="B11" i="5"/>
  <c r="J27" i="5"/>
  <c r="J9" i="6" l="1"/>
  <c r="L4" i="14"/>
  <c r="M4" i="14" s="1"/>
  <c r="L10" i="14"/>
  <c r="M10" i="14" s="1"/>
  <c r="L21" i="14"/>
  <c r="M21" i="14" s="1"/>
  <c r="L7" i="14"/>
  <c r="M7" i="14" s="1"/>
  <c r="L15" i="14"/>
  <c r="M15" i="14" s="1"/>
  <c r="L62" i="14"/>
  <c r="M62" i="14" s="1"/>
  <c r="L27" i="14"/>
  <c r="M27" i="14" s="1"/>
  <c r="L31" i="14"/>
  <c r="M31" i="14" s="1"/>
  <c r="L35" i="14"/>
  <c r="M35" i="14" s="1"/>
  <c r="L39" i="14"/>
  <c r="M39" i="14" s="1"/>
  <c r="L43" i="14"/>
  <c r="M43" i="14" s="1"/>
  <c r="L47" i="14"/>
  <c r="M47" i="14" s="1"/>
  <c r="L51" i="14"/>
  <c r="M51" i="14" s="1"/>
  <c r="L55" i="14"/>
  <c r="M55" i="14" s="1"/>
  <c r="L59" i="14"/>
  <c r="M59" i="14" s="1"/>
  <c r="L66" i="14"/>
  <c r="M66" i="14" s="1"/>
  <c r="L74" i="14"/>
  <c r="M74" i="14" s="1"/>
  <c r="L82" i="14"/>
  <c r="M82" i="14" s="1"/>
  <c r="L90" i="14"/>
  <c r="M90" i="14" s="1"/>
  <c r="L96" i="14"/>
  <c r="M96" i="14" s="1"/>
  <c r="L69" i="14"/>
  <c r="M69" i="14" s="1"/>
  <c r="L77" i="14"/>
  <c r="M77" i="14" s="1"/>
  <c r="L85" i="14"/>
  <c r="M85" i="14" s="1"/>
  <c r="L93" i="14"/>
  <c r="M93" i="14" s="1"/>
  <c r="L24" i="14"/>
  <c r="M24" i="14" s="1"/>
  <c r="L2" i="14"/>
  <c r="M2" i="14" s="1"/>
  <c r="S2" i="14" a="1"/>
  <c r="S2" i="14" s="1"/>
  <c r="L9" i="14"/>
  <c r="M9" i="14" s="1"/>
  <c r="L61" i="14"/>
  <c r="M61" i="14" s="1"/>
  <c r="L6" i="14"/>
  <c r="M6" i="14" s="1"/>
  <c r="L14" i="14"/>
  <c r="M14" i="14" s="1"/>
  <c r="L3" i="14"/>
  <c r="M3" i="14" s="1"/>
  <c r="L11" i="14"/>
  <c r="M11" i="14" s="1"/>
  <c r="L65" i="14"/>
  <c r="M65" i="14" s="1"/>
  <c r="L17" i="14"/>
  <c r="M17" i="14" s="1"/>
  <c r="L25" i="14"/>
  <c r="M25" i="14" s="1"/>
  <c r="L29" i="14"/>
  <c r="M29" i="14" s="1"/>
  <c r="L33" i="14"/>
  <c r="M33" i="14" s="1"/>
  <c r="L37" i="14"/>
  <c r="M37" i="14" s="1"/>
  <c r="L41" i="14"/>
  <c r="M41" i="14" s="1"/>
  <c r="L45" i="14"/>
  <c r="M45" i="14" s="1"/>
  <c r="L49" i="14"/>
  <c r="M49" i="14" s="1"/>
  <c r="L53" i="14"/>
  <c r="M53" i="14" s="1"/>
  <c r="L57" i="14"/>
  <c r="M57" i="14" s="1"/>
  <c r="L70" i="14"/>
  <c r="M70" i="14" s="1"/>
  <c r="L78" i="14"/>
  <c r="M78" i="14" s="1"/>
  <c r="L86" i="14"/>
  <c r="M86" i="14" s="1"/>
  <c r="L94" i="14"/>
  <c r="M94" i="14" s="1"/>
  <c r="L73" i="14"/>
  <c r="M73" i="14" s="1"/>
  <c r="L81" i="14"/>
  <c r="M81" i="14" s="1"/>
  <c r="L89" i="14"/>
  <c r="M89"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6" i="11"/>
  <c r="P16" i="11" s="1"/>
  <c r="D26" i="10"/>
  <c r="C26" i="10" s="1"/>
  <c r="J15" i="10"/>
  <c r="J13" i="10"/>
  <c r="D24" i="10"/>
  <c r="C24" i="10" s="1"/>
  <c r="K16" i="10"/>
  <c r="J16" i="10"/>
  <c r="D27" i="10"/>
  <c r="C27" i="10" s="1"/>
  <c r="J17" i="10"/>
  <c r="J14" i="10"/>
  <c r="D25" i="10"/>
  <c r="C25" i="10" s="1"/>
  <c r="J30" i="6"/>
  <c r="J26" i="6"/>
  <c r="J22" i="6"/>
  <c r="J18" i="6"/>
  <c r="J14" i="6"/>
  <c r="J41" i="6"/>
  <c r="J33" i="6"/>
  <c r="J47" i="6"/>
  <c r="J55" i="6"/>
  <c r="J63" i="6"/>
  <c r="J71" i="6"/>
  <c r="J79" i="6"/>
  <c r="J87" i="6"/>
  <c r="J95" i="6"/>
  <c r="J103" i="6"/>
  <c r="J111" i="6"/>
  <c r="J119" i="6"/>
  <c r="J127" i="6"/>
  <c r="J135" i="6"/>
  <c r="J143" i="6"/>
  <c r="J151" i="6"/>
  <c r="J159" i="6"/>
  <c r="J167" i="6"/>
  <c r="J175" i="6"/>
  <c r="J183" i="6"/>
  <c r="J191" i="6"/>
  <c r="J199" i="6"/>
  <c r="J44" i="6"/>
  <c r="J52" i="6"/>
  <c r="J60" i="6"/>
  <c r="J68" i="6"/>
  <c r="J76" i="6"/>
  <c r="J84" i="6"/>
  <c r="J92" i="6"/>
  <c r="J100" i="6"/>
  <c r="J108" i="6"/>
  <c r="J116" i="6"/>
  <c r="J124" i="6"/>
  <c r="J132" i="6"/>
  <c r="J140" i="6"/>
  <c r="J148" i="6"/>
  <c r="J156" i="6"/>
  <c r="J164" i="6"/>
  <c r="J172" i="6"/>
  <c r="J180" i="6"/>
  <c r="J188" i="6"/>
  <c r="J196" i="6"/>
  <c r="J204" i="6"/>
  <c r="J208" i="6"/>
  <c r="J212" i="6"/>
  <c r="J216" i="6"/>
  <c r="J220" i="6"/>
  <c r="J224" i="6"/>
  <c r="J230" i="6"/>
  <c r="J238" i="6"/>
  <c r="J227" i="6"/>
  <c r="J235" i="6"/>
  <c r="J243" i="6"/>
  <c r="J248" i="6"/>
  <c r="J249" i="6"/>
  <c r="J253" i="6"/>
  <c r="J257" i="6"/>
  <c r="J261" i="6"/>
  <c r="J265" i="6"/>
  <c r="J269" i="6"/>
  <c r="J273" i="6"/>
  <c r="J277" i="6"/>
  <c r="J281" i="6"/>
  <c r="J285" i="6"/>
  <c r="J289" i="6"/>
  <c r="J293" i="6"/>
  <c r="J297" i="6"/>
  <c r="J301" i="6"/>
  <c r="J305" i="6"/>
  <c r="J309" i="6"/>
  <c r="J313" i="6"/>
  <c r="J317" i="6"/>
  <c r="J321" i="6"/>
  <c r="J325" i="6"/>
  <c r="J329" i="6"/>
  <c r="J333" i="6"/>
  <c r="J337" i="6"/>
  <c r="J341" i="6"/>
  <c r="J345" i="6"/>
  <c r="J349" i="6"/>
  <c r="J353" i="6"/>
  <c r="J357" i="6"/>
  <c r="J361" i="6"/>
  <c r="J365" i="6"/>
  <c r="J369" i="6"/>
  <c r="J373" i="6"/>
  <c r="J377" i="6"/>
  <c r="J381" i="6"/>
  <c r="J385" i="6"/>
  <c r="J389" i="6"/>
  <c r="J393" i="6"/>
  <c r="J397" i="6"/>
  <c r="J401" i="6"/>
  <c r="J405" i="6"/>
  <c r="J409" i="6"/>
  <c r="J413" i="6"/>
  <c r="J417" i="6"/>
  <c r="J421" i="6"/>
  <c r="J425" i="6"/>
  <c r="J429" i="6"/>
  <c r="J433" i="6"/>
  <c r="J437" i="6"/>
  <c r="J440" i="6"/>
  <c r="J444" i="6"/>
  <c r="J448" i="6"/>
  <c r="J452" i="6"/>
  <c r="J456" i="6"/>
  <c r="J460" i="6"/>
  <c r="J464" i="6"/>
  <c r="J468" i="6"/>
  <c r="J472" i="6"/>
  <c r="J476" i="6"/>
  <c r="J480" i="6"/>
  <c r="J484" i="6"/>
  <c r="J488" i="6"/>
  <c r="J492" i="6"/>
  <c r="J496" i="6"/>
  <c r="J500" i="6"/>
  <c r="J504" i="6"/>
  <c r="J508" i="6"/>
  <c r="J512" i="6"/>
  <c r="J516" i="6"/>
  <c r="J520" i="6"/>
  <c r="J532" i="6"/>
  <c r="J536" i="6"/>
  <c r="J540" i="6"/>
  <c r="J544" i="6"/>
  <c r="J548" i="6"/>
  <c r="J552" i="6"/>
  <c r="J556" i="6"/>
  <c r="J560" i="6"/>
  <c r="J564" i="6"/>
  <c r="J568" i="6"/>
  <c r="J572" i="6"/>
  <c r="J576" i="6"/>
  <c r="J580" i="6"/>
  <c r="J584" i="6"/>
  <c r="J588" i="6"/>
  <c r="J592" i="6"/>
  <c r="J596" i="6"/>
  <c r="J600" i="6"/>
  <c r="J604" i="6"/>
  <c r="J608" i="6"/>
  <c r="J523" i="6"/>
  <c r="J527" i="6"/>
  <c r="J614" i="6"/>
  <c r="J618" i="6"/>
  <c r="J622" i="6"/>
  <c r="J630" i="6"/>
  <c r="J623" i="6"/>
  <c r="J631" i="6"/>
  <c r="J636" i="6"/>
  <c r="J640" i="6"/>
  <c r="J644" i="6"/>
  <c r="J648" i="6"/>
  <c r="J652" i="6"/>
  <c r="J656" i="6"/>
  <c r="J660" i="6"/>
  <c r="J665" i="6"/>
  <c r="J670" i="6"/>
  <c r="J674" i="6"/>
  <c r="J678" i="6"/>
  <c r="J682" i="6"/>
  <c r="J686" i="6"/>
  <c r="J690" i="6"/>
  <c r="J694" i="6"/>
  <c r="J698" i="6"/>
  <c r="J702" i="6"/>
  <c r="J706" i="6"/>
  <c r="J710" i="6"/>
  <c r="J714" i="6"/>
  <c r="J718" i="6"/>
  <c r="J722" i="6"/>
  <c r="J726" i="6"/>
  <c r="J730" i="6"/>
  <c r="J734" i="6"/>
  <c r="J742" i="6"/>
  <c r="J739" i="6"/>
  <c r="J746" i="6"/>
  <c r="J750" i="6"/>
  <c r="J754" i="6"/>
  <c r="J760" i="6"/>
  <c r="J761" i="6"/>
  <c r="J767" i="6"/>
  <c r="J771" i="6"/>
  <c r="J775" i="6"/>
  <c r="J779" i="6"/>
  <c r="J769" i="6"/>
  <c r="J785" i="6"/>
  <c r="J788" i="6"/>
  <c r="J797" i="6"/>
  <c r="J798" i="6"/>
  <c r="J799" i="6"/>
  <c r="J803" i="6"/>
  <c r="J29" i="6"/>
  <c r="J25" i="6"/>
  <c r="J21" i="6"/>
  <c r="J17" i="6"/>
  <c r="J13" i="6"/>
  <c r="J34" i="6"/>
  <c r="J43" i="6"/>
  <c r="J35" i="6"/>
  <c r="J49" i="6"/>
  <c r="J57" i="6"/>
  <c r="J65" i="6"/>
  <c r="J73" i="6"/>
  <c r="J81" i="6"/>
  <c r="J89" i="6"/>
  <c r="J97" i="6"/>
  <c r="J105" i="6"/>
  <c r="J113" i="6"/>
  <c r="J121" i="6"/>
  <c r="J129" i="6"/>
  <c r="J137" i="6"/>
  <c r="J145" i="6"/>
  <c r="J153" i="6"/>
  <c r="J161" i="6"/>
  <c r="J169" i="6"/>
  <c r="J177" i="6"/>
  <c r="J185" i="6"/>
  <c r="J193" i="6"/>
  <c r="J201" i="6"/>
  <c r="J46" i="6"/>
  <c r="J54" i="6"/>
  <c r="J62" i="6"/>
  <c r="J70" i="6"/>
  <c r="J78" i="6"/>
  <c r="J86" i="6"/>
  <c r="J94" i="6"/>
  <c r="J102" i="6"/>
  <c r="J110" i="6"/>
  <c r="J118" i="6"/>
  <c r="J126" i="6"/>
  <c r="J134" i="6"/>
  <c r="J142" i="6"/>
  <c r="J150" i="6"/>
  <c r="J158" i="6"/>
  <c r="J166" i="6"/>
  <c r="J174" i="6"/>
  <c r="J182" i="6"/>
  <c r="J190" i="6"/>
  <c r="J198" i="6"/>
  <c r="J205" i="6"/>
  <c r="J209" i="6"/>
  <c r="J213" i="6"/>
  <c r="J217" i="6"/>
  <c r="J221" i="6"/>
  <c r="J225" i="6"/>
  <c r="J232" i="6"/>
  <c r="J240" i="6"/>
  <c r="J229" i="6"/>
  <c r="J237" i="6"/>
  <c r="J245" i="6"/>
  <c r="J250" i="6"/>
  <c r="J254" i="6"/>
  <c r="J258" i="6"/>
  <c r="J262" i="6"/>
  <c r="J266" i="6"/>
  <c r="J270" i="6"/>
  <c r="J274" i="6"/>
  <c r="J278" i="6"/>
  <c r="J282" i="6"/>
  <c r="J286" i="6"/>
  <c r="J290" i="6"/>
  <c r="J294" i="6"/>
  <c r="J298" i="6"/>
  <c r="J302" i="6"/>
  <c r="J306" i="6"/>
  <c r="J310" i="6"/>
  <c r="J314" i="6"/>
  <c r="J318" i="6"/>
  <c r="J322" i="6"/>
  <c r="J326" i="6"/>
  <c r="J330" i="6"/>
  <c r="J334" i="6"/>
  <c r="J338" i="6"/>
  <c r="J342" i="6"/>
  <c r="J346" i="6"/>
  <c r="J350" i="6"/>
  <c r="J354" i="6"/>
  <c r="J358" i="6"/>
  <c r="J362" i="6"/>
  <c r="J366" i="6"/>
  <c r="J370" i="6"/>
  <c r="J374" i="6"/>
  <c r="J378" i="6"/>
  <c r="J382" i="6"/>
  <c r="J386" i="6"/>
  <c r="J390" i="6"/>
  <c r="J394" i="6"/>
  <c r="J398" i="6"/>
  <c r="J402" i="6"/>
  <c r="J406" i="6"/>
  <c r="J410" i="6"/>
  <c r="J414" i="6"/>
  <c r="J418" i="6"/>
  <c r="J422" i="6"/>
  <c r="J426" i="6"/>
  <c r="J430" i="6"/>
  <c r="J434" i="6"/>
  <c r="J441" i="6"/>
  <c r="J445" i="6"/>
  <c r="J449" i="6"/>
  <c r="J453" i="6"/>
  <c r="J457" i="6"/>
  <c r="J461" i="6"/>
  <c r="J465" i="6"/>
  <c r="J469" i="6"/>
  <c r="J473" i="6"/>
  <c r="J477" i="6"/>
  <c r="J481" i="6"/>
  <c r="J485" i="6"/>
  <c r="J489" i="6"/>
  <c r="J493" i="6"/>
  <c r="J497" i="6"/>
  <c r="J501" i="6"/>
  <c r="J505" i="6"/>
  <c r="J509" i="6"/>
  <c r="J513" i="6"/>
  <c r="J517" i="6"/>
  <c r="J521" i="6"/>
  <c r="J533" i="6"/>
  <c r="J537" i="6"/>
  <c r="J541" i="6"/>
  <c r="J545" i="6"/>
  <c r="J549" i="6"/>
  <c r="J553" i="6"/>
  <c r="J557" i="6"/>
  <c r="J561" i="6"/>
  <c r="J565" i="6"/>
  <c r="J569" i="6"/>
  <c r="J573" i="6"/>
  <c r="J577" i="6"/>
  <c r="J581" i="6"/>
  <c r="J585" i="6"/>
  <c r="J589" i="6"/>
  <c r="J593" i="6"/>
  <c r="J597" i="6"/>
  <c r="J601" i="6"/>
  <c r="J605" i="6"/>
  <c r="J609" i="6"/>
  <c r="J524" i="6"/>
  <c r="J528" i="6"/>
  <c r="J611" i="6"/>
  <c r="J615" i="6"/>
  <c r="J619" i="6"/>
  <c r="J624" i="6"/>
  <c r="J632" i="6"/>
  <c r="J625" i="6"/>
  <c r="J633" i="6"/>
  <c r="J637" i="6"/>
  <c r="J641" i="6"/>
  <c r="J645" i="6"/>
  <c r="J649" i="6"/>
  <c r="J653" i="6"/>
  <c r="J657" i="6"/>
  <c r="J661" i="6"/>
  <c r="J666" i="6"/>
  <c r="J671" i="6"/>
  <c r="J675" i="6"/>
  <c r="J679" i="6"/>
  <c r="J683" i="6"/>
  <c r="J687" i="6"/>
  <c r="J691" i="6"/>
  <c r="J695" i="6"/>
  <c r="J699" i="6"/>
  <c r="J703" i="6"/>
  <c r="J707" i="6"/>
  <c r="J711" i="6"/>
  <c r="J715" i="6"/>
  <c r="J719" i="6"/>
  <c r="J723" i="6"/>
  <c r="J727" i="6"/>
  <c r="J731" i="6"/>
  <c r="J735" i="6"/>
  <c r="J736" i="6"/>
  <c r="J744" i="6"/>
  <c r="J741" i="6"/>
  <c r="J747" i="6"/>
  <c r="J751" i="6"/>
  <c r="J762" i="6"/>
  <c r="J763" i="6"/>
  <c r="J755" i="6"/>
  <c r="J772" i="6"/>
  <c r="J776" i="6"/>
  <c r="J780" i="6"/>
  <c r="J782" i="6"/>
  <c r="J786" i="6"/>
  <c r="J789" i="6"/>
  <c r="J792" i="6"/>
  <c r="J800" i="6"/>
  <c r="J804" i="6"/>
  <c r="I804" i="6"/>
  <c r="I803" i="6"/>
  <c r="I802" i="6"/>
  <c r="I801" i="6"/>
  <c r="I800" i="6"/>
  <c r="I797" i="6"/>
  <c r="I795" i="6"/>
  <c r="I799" i="6"/>
  <c r="I798" i="6"/>
  <c r="I796" i="6"/>
  <c r="I794" i="6"/>
  <c r="I793" i="6"/>
  <c r="I792" i="6"/>
  <c r="I791" i="6"/>
  <c r="I790" i="6"/>
  <c r="I789" i="6"/>
  <c r="I788" i="6"/>
  <c r="I787" i="6"/>
  <c r="I781" i="6"/>
  <c r="I786" i="6"/>
  <c r="I785" i="6"/>
  <c r="I784" i="6"/>
  <c r="I783" i="6"/>
  <c r="I782" i="6"/>
  <c r="I780" i="6"/>
  <c r="I779" i="6"/>
  <c r="I778" i="6"/>
  <c r="I777" i="6"/>
  <c r="I776" i="6"/>
  <c r="I775" i="6"/>
  <c r="I774" i="6"/>
  <c r="I773" i="6"/>
  <c r="I772" i="6"/>
  <c r="I771" i="6"/>
  <c r="I769" i="6"/>
  <c r="I768" i="6"/>
  <c r="I770" i="6"/>
  <c r="I764" i="6"/>
  <c r="I762" i="6"/>
  <c r="I760" i="6"/>
  <c r="I758" i="6"/>
  <c r="I757" i="6"/>
  <c r="I756" i="6"/>
  <c r="I755" i="6"/>
  <c r="I763" i="6"/>
  <c r="I761" i="6"/>
  <c r="I759" i="6"/>
  <c r="I767" i="6"/>
  <c r="I766" i="6"/>
  <c r="I765" i="6"/>
  <c r="I744" i="6"/>
  <c r="I742" i="6"/>
  <c r="I740" i="6"/>
  <c r="I738" i="6"/>
  <c r="I736" i="6"/>
  <c r="I743" i="6"/>
  <c r="I741" i="6"/>
  <c r="I739" i="6"/>
  <c r="I737" i="6"/>
  <c r="I754" i="6"/>
  <c r="I753" i="6"/>
  <c r="I752" i="6"/>
  <c r="I751" i="6"/>
  <c r="I750" i="6"/>
  <c r="I749" i="6"/>
  <c r="I748" i="6"/>
  <c r="I747" i="6"/>
  <c r="I746" i="6"/>
  <c r="I745" i="6"/>
  <c r="I735" i="6"/>
  <c r="I734" i="6"/>
  <c r="I733" i="6"/>
  <c r="I732" i="6"/>
  <c r="I731" i="6"/>
  <c r="I730" i="6"/>
  <c r="I729" i="6"/>
  <c r="I728" i="6"/>
  <c r="I727" i="6"/>
  <c r="I726" i="6"/>
  <c r="I725" i="6"/>
  <c r="I724" i="6"/>
  <c r="I723" i="6"/>
  <c r="I722" i="6"/>
  <c r="I721" i="6"/>
  <c r="I720" i="6"/>
  <c r="I719" i="6"/>
  <c r="I718" i="6"/>
  <c r="I717" i="6"/>
  <c r="I716" i="6"/>
  <c r="I715" i="6"/>
  <c r="I714" i="6"/>
  <c r="I713" i="6"/>
  <c r="I712" i="6"/>
  <c r="I711" i="6"/>
  <c r="I710" i="6"/>
  <c r="I666" i="6"/>
  <c r="I665" i="6"/>
  <c r="I709"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4" i="6"/>
  <c r="I631" i="6"/>
  <c r="I629" i="6"/>
  <c r="I627" i="6"/>
  <c r="I625" i="6"/>
  <c r="I623" i="6"/>
  <c r="I662" i="6"/>
  <c r="I661" i="6"/>
  <c r="I660" i="6"/>
  <c r="I659" i="6"/>
  <c r="I658" i="6"/>
  <c r="I657" i="6"/>
  <c r="I656" i="6"/>
  <c r="I655" i="6"/>
  <c r="I654" i="6"/>
  <c r="I653" i="6"/>
  <c r="I652" i="6"/>
  <c r="I651" i="6"/>
  <c r="I650" i="6"/>
  <c r="I649" i="6"/>
  <c r="I648" i="6"/>
  <c r="I647" i="6"/>
  <c r="I646" i="6"/>
  <c r="I645" i="6"/>
  <c r="I644" i="6"/>
  <c r="I643" i="6"/>
  <c r="I642" i="6"/>
  <c r="I641" i="6"/>
  <c r="I640" i="6"/>
  <c r="I639" i="6"/>
  <c r="I638" i="6"/>
  <c r="I637" i="6"/>
  <c r="I636" i="6"/>
  <c r="I635" i="6"/>
  <c r="I634" i="6"/>
  <c r="I633" i="6"/>
  <c r="I621" i="6"/>
  <c r="I620" i="6"/>
  <c r="I619" i="6"/>
  <c r="I618" i="6"/>
  <c r="I617" i="6"/>
  <c r="I616" i="6"/>
  <c r="I615" i="6"/>
  <c r="I614" i="6"/>
  <c r="I613" i="6"/>
  <c r="I612" i="6"/>
  <c r="I611" i="6"/>
  <c r="I663" i="6"/>
  <c r="I632" i="6"/>
  <c r="I630" i="6"/>
  <c r="I628" i="6"/>
  <c r="I626" i="6"/>
  <c r="I624" i="6"/>
  <c r="I622" i="6"/>
  <c r="I610" i="6"/>
  <c r="I609" i="6"/>
  <c r="I608" i="6"/>
  <c r="I607" i="6"/>
  <c r="I606" i="6"/>
  <c r="I605" i="6"/>
  <c r="I604" i="6"/>
  <c r="I603" i="6"/>
  <c r="I602"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29" i="6"/>
  <c r="I528" i="6"/>
  <c r="I527" i="6"/>
  <c r="I526" i="6"/>
  <c r="I525" i="6"/>
  <c r="I524" i="6"/>
  <c r="I523" i="6"/>
  <c r="I522" i="6"/>
  <c r="I530"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5" i="6"/>
  <c r="I282" i="6"/>
  <c r="I278" i="6"/>
  <c r="I274" i="6"/>
  <c r="I270" i="6"/>
  <c r="I266" i="6"/>
  <c r="I262" i="6"/>
  <c r="I258" i="6"/>
  <c r="I254" i="6"/>
  <c r="I250" i="6"/>
  <c r="I283" i="6"/>
  <c r="I279" i="6"/>
  <c r="I275" i="6"/>
  <c r="I271" i="6"/>
  <c r="I267" i="6"/>
  <c r="I263" i="6"/>
  <c r="I259" i="6"/>
  <c r="I255" i="6"/>
  <c r="I251" i="6"/>
  <c r="I247" i="6"/>
  <c r="I246" i="6"/>
  <c r="I286" i="6"/>
  <c r="I284" i="6"/>
  <c r="I280" i="6"/>
  <c r="I276" i="6"/>
  <c r="I272" i="6"/>
  <c r="I268" i="6"/>
  <c r="I264" i="6"/>
  <c r="I260" i="6"/>
  <c r="I256" i="6"/>
  <c r="I252" i="6"/>
  <c r="I277" i="6"/>
  <c r="I269" i="6"/>
  <c r="I261" i="6"/>
  <c r="I253" i="6"/>
  <c r="I248" i="6"/>
  <c r="I245" i="6"/>
  <c r="I243" i="6"/>
  <c r="I241" i="6"/>
  <c r="I239" i="6"/>
  <c r="I237" i="6"/>
  <c r="I235" i="6"/>
  <c r="I233" i="6"/>
  <c r="I231" i="6"/>
  <c r="I229" i="6"/>
  <c r="I227" i="6"/>
  <c r="I225" i="6"/>
  <c r="I224" i="6"/>
  <c r="I223" i="6"/>
  <c r="I222" i="6"/>
  <c r="I221" i="6"/>
  <c r="I220" i="6"/>
  <c r="I219" i="6"/>
  <c r="I218" i="6"/>
  <c r="I217" i="6"/>
  <c r="I216" i="6"/>
  <c r="I215" i="6"/>
  <c r="I214" i="6"/>
  <c r="I213" i="6"/>
  <c r="I212" i="6"/>
  <c r="I211" i="6"/>
  <c r="I210" i="6"/>
  <c r="I209" i="6"/>
  <c r="I208" i="6"/>
  <c r="I207" i="6"/>
  <c r="I206" i="6"/>
  <c r="I205" i="6"/>
  <c r="I242" i="6"/>
  <c r="I238" i="6"/>
  <c r="I234" i="6"/>
  <c r="I230" i="6"/>
  <c r="I273" i="6"/>
  <c r="I257" i="6"/>
  <c r="I204" i="6"/>
  <c r="I202" i="6"/>
  <c r="I200" i="6"/>
  <c r="I198" i="6"/>
  <c r="I196" i="6"/>
  <c r="I194" i="6"/>
  <c r="I192" i="6"/>
  <c r="I190" i="6"/>
  <c r="I188" i="6"/>
  <c r="I186" i="6"/>
  <c r="I184" i="6"/>
  <c r="I182" i="6"/>
  <c r="I180" i="6"/>
  <c r="I178" i="6"/>
  <c r="I176" i="6"/>
  <c r="I174" i="6"/>
  <c r="I172" i="6"/>
  <c r="I170" i="6"/>
  <c r="I168" i="6"/>
  <c r="I166" i="6"/>
  <c r="I164" i="6"/>
  <c r="I162" i="6"/>
  <c r="I160" i="6"/>
  <c r="I158" i="6"/>
  <c r="I156" i="6"/>
  <c r="I154" i="6"/>
  <c r="I152" i="6"/>
  <c r="I150" i="6"/>
  <c r="I148" i="6"/>
  <c r="I146" i="6"/>
  <c r="I144" i="6"/>
  <c r="I142" i="6"/>
  <c r="I140" i="6"/>
  <c r="I138" i="6"/>
  <c r="I136" i="6"/>
  <c r="I134" i="6"/>
  <c r="I132" i="6"/>
  <c r="I130" i="6"/>
  <c r="I128" i="6"/>
  <c r="I126" i="6"/>
  <c r="I124" i="6"/>
  <c r="I122" i="6"/>
  <c r="I120" i="6"/>
  <c r="I118" i="6"/>
  <c r="I116" i="6"/>
  <c r="I114" i="6"/>
  <c r="I112" i="6"/>
  <c r="I110" i="6"/>
  <c r="I108" i="6"/>
  <c r="I106" i="6"/>
  <c r="I104" i="6"/>
  <c r="I102" i="6"/>
  <c r="I100" i="6"/>
  <c r="I98" i="6"/>
  <c r="I96" i="6"/>
  <c r="I94" i="6"/>
  <c r="I92" i="6"/>
  <c r="I90" i="6"/>
  <c r="I88" i="6"/>
  <c r="I86" i="6"/>
  <c r="I84" i="6"/>
  <c r="I82" i="6"/>
  <c r="I80" i="6"/>
  <c r="I78" i="6"/>
  <c r="I76" i="6"/>
  <c r="I74" i="6"/>
  <c r="I72" i="6"/>
  <c r="I70" i="6"/>
  <c r="I68" i="6"/>
  <c r="I66" i="6"/>
  <c r="I64" i="6"/>
  <c r="I62" i="6"/>
  <c r="I60" i="6"/>
  <c r="I58" i="6"/>
  <c r="I56" i="6"/>
  <c r="I54" i="6"/>
  <c r="I52" i="6"/>
  <c r="I50" i="6"/>
  <c r="I48" i="6"/>
  <c r="I46" i="6"/>
  <c r="I44" i="6"/>
  <c r="I42" i="6"/>
  <c r="I40" i="6"/>
  <c r="I244" i="6"/>
  <c r="I240" i="6"/>
  <c r="I236" i="6"/>
  <c r="I232" i="6"/>
  <c r="I281" i="6"/>
  <c r="I265" i="6"/>
  <c r="I249" i="6"/>
  <c r="I228" i="6"/>
  <c r="I226" i="6"/>
  <c r="I203" i="6"/>
  <c r="I201" i="6"/>
  <c r="I199" i="6"/>
  <c r="I197" i="6"/>
  <c r="I195" i="6"/>
  <c r="I193" i="6"/>
  <c r="I191" i="6"/>
  <c r="I189" i="6"/>
  <c r="I187" i="6"/>
  <c r="I185" i="6"/>
  <c r="I183" i="6"/>
  <c r="I181" i="6"/>
  <c r="I179" i="6"/>
  <c r="I177" i="6"/>
  <c r="I175" i="6"/>
  <c r="I173" i="6"/>
  <c r="I171" i="6"/>
  <c r="I169" i="6"/>
  <c r="I167" i="6"/>
  <c r="I165" i="6"/>
  <c r="I163" i="6"/>
  <c r="I161" i="6"/>
  <c r="I159" i="6"/>
  <c r="I157" i="6"/>
  <c r="I155" i="6"/>
  <c r="I153" i="6"/>
  <c r="I151" i="6"/>
  <c r="I149" i="6"/>
  <c r="I147" i="6"/>
  <c r="I145" i="6"/>
  <c r="I143" i="6"/>
  <c r="I141" i="6"/>
  <c r="I139" i="6"/>
  <c r="I137" i="6"/>
  <c r="I135" i="6"/>
  <c r="I133" i="6"/>
  <c r="I131" i="6"/>
  <c r="I129" i="6"/>
  <c r="I127" i="6"/>
  <c r="I125" i="6"/>
  <c r="I123" i="6"/>
  <c r="I121" i="6"/>
  <c r="I119" i="6"/>
  <c r="I117" i="6"/>
  <c r="I115" i="6"/>
  <c r="I113" i="6"/>
  <c r="I111" i="6"/>
  <c r="I109" i="6"/>
  <c r="I107" i="6"/>
  <c r="I105" i="6"/>
  <c r="I103" i="6"/>
  <c r="I101" i="6"/>
  <c r="I99" i="6"/>
  <c r="I97" i="6"/>
  <c r="I95" i="6"/>
  <c r="I93" i="6"/>
  <c r="I91" i="6"/>
  <c r="I89" i="6"/>
  <c r="I87" i="6"/>
  <c r="I85" i="6"/>
  <c r="I83" i="6"/>
  <c r="I81" i="6"/>
  <c r="I79" i="6"/>
  <c r="I77" i="6"/>
  <c r="I75" i="6"/>
  <c r="I73" i="6"/>
  <c r="I71" i="6"/>
  <c r="I69" i="6"/>
  <c r="I67" i="6"/>
  <c r="I65" i="6"/>
  <c r="I63" i="6"/>
  <c r="I61" i="6"/>
  <c r="I59" i="6"/>
  <c r="I57" i="6"/>
  <c r="I55" i="6"/>
  <c r="I53" i="6"/>
  <c r="I51" i="6"/>
  <c r="I49" i="6"/>
  <c r="I47" i="6"/>
  <c r="I45" i="6"/>
  <c r="I43" i="6"/>
  <c r="I41" i="6"/>
  <c r="I38" i="6"/>
  <c r="I36" i="6"/>
  <c r="I34" i="6"/>
  <c r="I33" i="6"/>
  <c r="I32" i="6"/>
  <c r="I39" i="6"/>
  <c r="I37" i="6"/>
  <c r="I35" i="6"/>
  <c r="I31" i="6"/>
  <c r="I30" i="6"/>
  <c r="I29" i="6"/>
  <c r="I28" i="6"/>
  <c r="I27" i="6"/>
  <c r="I26" i="6"/>
  <c r="I25" i="6"/>
  <c r="I24" i="6"/>
  <c r="I23" i="6"/>
  <c r="I22" i="6"/>
  <c r="I21" i="6"/>
  <c r="I20" i="6"/>
  <c r="I19" i="6"/>
  <c r="I18" i="6"/>
  <c r="I17" i="6"/>
  <c r="I16" i="6"/>
  <c r="I15" i="6"/>
  <c r="I14" i="6"/>
  <c r="I13" i="6"/>
  <c r="I12" i="6"/>
  <c r="I11" i="6"/>
  <c r="I10" i="6"/>
  <c r="I9" i="6"/>
  <c r="J28" i="6"/>
  <c r="J24" i="6"/>
  <c r="J20" i="6"/>
  <c r="J16" i="6"/>
  <c r="J12" i="6"/>
  <c r="J36" i="6"/>
  <c r="J45" i="6"/>
  <c r="J37" i="6"/>
  <c r="J51" i="6"/>
  <c r="J59" i="6"/>
  <c r="J67" i="6"/>
  <c r="J75" i="6"/>
  <c r="J83" i="6"/>
  <c r="J91" i="6"/>
  <c r="J99" i="6"/>
  <c r="J107" i="6"/>
  <c r="J115" i="6"/>
  <c r="J123" i="6"/>
  <c r="J131" i="6"/>
  <c r="J139" i="6"/>
  <c r="J147" i="6"/>
  <c r="J155" i="6"/>
  <c r="J163" i="6"/>
  <c r="J171" i="6"/>
  <c r="J179" i="6"/>
  <c r="J187" i="6"/>
  <c r="J195" i="6"/>
  <c r="J203" i="6"/>
  <c r="J48" i="6"/>
  <c r="J56" i="6"/>
  <c r="J64" i="6"/>
  <c r="J72" i="6"/>
  <c r="J80" i="6"/>
  <c r="J88" i="6"/>
  <c r="J96" i="6"/>
  <c r="J104" i="6"/>
  <c r="J112" i="6"/>
  <c r="J120" i="6"/>
  <c r="J128" i="6"/>
  <c r="J136" i="6"/>
  <c r="J144" i="6"/>
  <c r="J152" i="6"/>
  <c r="J160" i="6"/>
  <c r="J168" i="6"/>
  <c r="J176" i="6"/>
  <c r="J184" i="6"/>
  <c r="J192" i="6"/>
  <c r="J200" i="6"/>
  <c r="J206" i="6"/>
  <c r="J210" i="6"/>
  <c r="J214" i="6"/>
  <c r="J218" i="6"/>
  <c r="J222" i="6"/>
  <c r="J226" i="6"/>
  <c r="J234" i="6"/>
  <c r="J242" i="6"/>
  <c r="J231" i="6"/>
  <c r="J239" i="6"/>
  <c r="J246" i="6"/>
  <c r="J251" i="6"/>
  <c r="J255" i="6"/>
  <c r="J259" i="6"/>
  <c r="J263" i="6"/>
  <c r="J267" i="6"/>
  <c r="J271" i="6"/>
  <c r="J275" i="6"/>
  <c r="J279" i="6"/>
  <c r="J283" i="6"/>
  <c r="J287" i="6"/>
  <c r="J291" i="6"/>
  <c r="J295" i="6"/>
  <c r="J299" i="6"/>
  <c r="J303" i="6"/>
  <c r="J307" i="6"/>
  <c r="J311" i="6"/>
  <c r="J315" i="6"/>
  <c r="J319" i="6"/>
  <c r="J323" i="6"/>
  <c r="J327" i="6"/>
  <c r="J331" i="6"/>
  <c r="J335" i="6"/>
  <c r="J339" i="6"/>
  <c r="J343" i="6"/>
  <c r="J347" i="6"/>
  <c r="J351" i="6"/>
  <c r="J355" i="6"/>
  <c r="J359" i="6"/>
  <c r="J363" i="6"/>
  <c r="J367" i="6"/>
  <c r="J371" i="6"/>
  <c r="J375" i="6"/>
  <c r="J379" i="6"/>
  <c r="J383" i="6"/>
  <c r="J387" i="6"/>
  <c r="J391" i="6"/>
  <c r="J395" i="6"/>
  <c r="J399" i="6"/>
  <c r="J403" i="6"/>
  <c r="J407" i="6"/>
  <c r="J411" i="6"/>
  <c r="J415" i="6"/>
  <c r="J419" i="6"/>
  <c r="J423" i="6"/>
  <c r="J427" i="6"/>
  <c r="J431" i="6"/>
  <c r="J435" i="6"/>
  <c r="J438" i="6"/>
  <c r="J442" i="6"/>
  <c r="J446" i="6"/>
  <c r="J450" i="6"/>
  <c r="J454" i="6"/>
  <c r="J458" i="6"/>
  <c r="J462" i="6"/>
  <c r="J466" i="6"/>
  <c r="J470" i="6"/>
  <c r="J474" i="6"/>
  <c r="J478" i="6"/>
  <c r="J482" i="6"/>
  <c r="J486" i="6"/>
  <c r="J490" i="6"/>
  <c r="J494" i="6"/>
  <c r="J498" i="6"/>
  <c r="J502" i="6"/>
  <c r="J506" i="6"/>
  <c r="J510" i="6"/>
  <c r="J514" i="6"/>
  <c r="J518" i="6"/>
  <c r="J534" i="6"/>
  <c r="J538" i="6"/>
  <c r="J542" i="6"/>
  <c r="J546" i="6"/>
  <c r="J550" i="6"/>
  <c r="J554" i="6"/>
  <c r="J558" i="6"/>
  <c r="J562" i="6"/>
  <c r="J566" i="6"/>
  <c r="J570" i="6"/>
  <c r="J574" i="6"/>
  <c r="J578" i="6"/>
  <c r="J582" i="6"/>
  <c r="J586" i="6"/>
  <c r="J590" i="6"/>
  <c r="J594" i="6"/>
  <c r="J598" i="6"/>
  <c r="J602" i="6"/>
  <c r="J606" i="6"/>
  <c r="J610" i="6"/>
  <c r="J525" i="6"/>
  <c r="J529" i="6"/>
  <c r="J612" i="6"/>
  <c r="J616" i="6"/>
  <c r="J620" i="6"/>
  <c r="J626" i="6"/>
  <c r="J627" i="6"/>
  <c r="J634" i="6"/>
  <c r="J638" i="6"/>
  <c r="J642" i="6"/>
  <c r="J646" i="6"/>
  <c r="J650" i="6"/>
  <c r="J654" i="6"/>
  <c r="J658" i="6"/>
  <c r="J662" i="6"/>
  <c r="J667" i="6"/>
  <c r="J668" i="6"/>
  <c r="J672" i="6"/>
  <c r="J676" i="6"/>
  <c r="J680" i="6"/>
  <c r="J684" i="6"/>
  <c r="J688" i="6"/>
  <c r="J692" i="6"/>
  <c r="J696" i="6"/>
  <c r="J700" i="6"/>
  <c r="J704" i="6"/>
  <c r="J708" i="6"/>
  <c r="J712" i="6"/>
  <c r="J716" i="6"/>
  <c r="J720" i="6"/>
  <c r="J724" i="6"/>
  <c r="J728" i="6"/>
  <c r="J732" i="6"/>
  <c r="J738" i="6"/>
  <c r="J743" i="6"/>
  <c r="J748" i="6"/>
  <c r="J752" i="6"/>
  <c r="J764" i="6"/>
  <c r="J765" i="6"/>
  <c r="J756" i="6"/>
  <c r="J773" i="6"/>
  <c r="J777" i="6"/>
  <c r="J770" i="6"/>
  <c r="J783" i="6"/>
  <c r="J781" i="6"/>
  <c r="J790" i="6"/>
  <c r="J793" i="6"/>
  <c r="J794" i="6"/>
  <c r="J801" i="6"/>
  <c r="J31" i="6"/>
  <c r="J27" i="6"/>
  <c r="J23" i="6"/>
  <c r="J19" i="6"/>
  <c r="J15" i="6"/>
  <c r="J11" i="6"/>
  <c r="J38" i="6"/>
  <c r="J32" i="6"/>
  <c r="J39" i="6"/>
  <c r="J40" i="6"/>
  <c r="J53" i="6"/>
  <c r="J61" i="6"/>
  <c r="J69" i="6"/>
  <c r="J77" i="6"/>
  <c r="J85" i="6"/>
  <c r="J93" i="6"/>
  <c r="J101" i="6"/>
  <c r="J109" i="6"/>
  <c r="J117" i="6"/>
  <c r="J125" i="6"/>
  <c r="J133" i="6"/>
  <c r="J141" i="6"/>
  <c r="J149" i="6"/>
  <c r="J157" i="6"/>
  <c r="J165" i="6"/>
  <c r="J173" i="6"/>
  <c r="J181" i="6"/>
  <c r="J189" i="6"/>
  <c r="J197" i="6"/>
  <c r="J42" i="6"/>
  <c r="J50" i="6"/>
  <c r="J58" i="6"/>
  <c r="J66" i="6"/>
  <c r="J74" i="6"/>
  <c r="J82" i="6"/>
  <c r="J90" i="6"/>
  <c r="J98" i="6"/>
  <c r="J106" i="6"/>
  <c r="J114" i="6"/>
  <c r="J122" i="6"/>
  <c r="J130" i="6"/>
  <c r="J138" i="6"/>
  <c r="J146" i="6"/>
  <c r="J154" i="6"/>
  <c r="J162" i="6"/>
  <c r="J170" i="6"/>
  <c r="J178" i="6"/>
  <c r="J186" i="6"/>
  <c r="J194" i="6"/>
  <c r="J202" i="6"/>
  <c r="J207" i="6"/>
  <c r="J211" i="6"/>
  <c r="J215" i="6"/>
  <c r="J219" i="6"/>
  <c r="J223" i="6"/>
  <c r="J228" i="6"/>
  <c r="J236" i="6"/>
  <c r="J244" i="6"/>
  <c r="J233" i="6"/>
  <c r="J241" i="6"/>
  <c r="J247" i="6"/>
  <c r="J252" i="6"/>
  <c r="J256" i="6"/>
  <c r="J260" i="6"/>
  <c r="J264" i="6"/>
  <c r="J268" i="6"/>
  <c r="J272" i="6"/>
  <c r="J276" i="6"/>
  <c r="J280" i="6"/>
  <c r="J284" i="6"/>
  <c r="J288" i="6"/>
  <c r="J292" i="6"/>
  <c r="J296" i="6"/>
  <c r="J300" i="6"/>
  <c r="J304" i="6"/>
  <c r="J308" i="6"/>
  <c r="J312" i="6"/>
  <c r="J316" i="6"/>
  <c r="J320" i="6"/>
  <c r="J324" i="6"/>
  <c r="J328" i="6"/>
  <c r="J332" i="6"/>
  <c r="J336" i="6"/>
  <c r="J340" i="6"/>
  <c r="J344" i="6"/>
  <c r="J348" i="6"/>
  <c r="J352" i="6"/>
  <c r="J356" i="6"/>
  <c r="J360" i="6"/>
  <c r="J364" i="6"/>
  <c r="J368" i="6"/>
  <c r="J372" i="6"/>
  <c r="J376" i="6"/>
  <c r="J380" i="6"/>
  <c r="J384" i="6"/>
  <c r="J388" i="6"/>
  <c r="J392" i="6"/>
  <c r="J396" i="6"/>
  <c r="J400" i="6"/>
  <c r="J404" i="6"/>
  <c r="J408" i="6"/>
  <c r="J412" i="6"/>
  <c r="J416" i="6"/>
  <c r="J420" i="6"/>
  <c r="J424" i="6"/>
  <c r="J428" i="6"/>
  <c r="J432" i="6"/>
  <c r="J436" i="6"/>
  <c r="J439" i="6"/>
  <c r="J443" i="6"/>
  <c r="J447" i="6"/>
  <c r="J451" i="6"/>
  <c r="J455" i="6"/>
  <c r="J459" i="6"/>
  <c r="J463" i="6"/>
  <c r="J467" i="6"/>
  <c r="J471" i="6"/>
  <c r="J475" i="6"/>
  <c r="J479" i="6"/>
  <c r="J483" i="6"/>
  <c r="J487" i="6"/>
  <c r="J491" i="6"/>
  <c r="J495" i="6"/>
  <c r="J499" i="6"/>
  <c r="J503" i="6"/>
  <c r="J507" i="6"/>
  <c r="J511" i="6"/>
  <c r="J515" i="6"/>
  <c r="J519" i="6"/>
  <c r="J531" i="6"/>
  <c r="J535" i="6"/>
  <c r="J539" i="6"/>
  <c r="J543" i="6"/>
  <c r="J547" i="6"/>
  <c r="J551" i="6"/>
  <c r="J555" i="6"/>
  <c r="J559" i="6"/>
  <c r="J563" i="6"/>
  <c r="J567" i="6"/>
  <c r="J571" i="6"/>
  <c r="J575" i="6"/>
  <c r="J579" i="6"/>
  <c r="J583" i="6"/>
  <c r="J587" i="6"/>
  <c r="J591" i="6"/>
  <c r="J595" i="6"/>
  <c r="J599" i="6"/>
  <c r="J603" i="6"/>
  <c r="J607" i="6"/>
  <c r="J522" i="6"/>
  <c r="J526" i="6"/>
  <c r="J530" i="6"/>
  <c r="J613" i="6"/>
  <c r="J617" i="6"/>
  <c r="J621" i="6"/>
  <c r="J628" i="6"/>
  <c r="J664" i="6"/>
  <c r="J629" i="6"/>
  <c r="J635" i="6"/>
  <c r="J639" i="6"/>
  <c r="J643" i="6"/>
  <c r="J647" i="6"/>
  <c r="J651" i="6"/>
  <c r="J655" i="6"/>
  <c r="J659" i="6"/>
  <c r="J663" i="6"/>
  <c r="J669" i="6"/>
  <c r="J673" i="6"/>
  <c r="J677" i="6"/>
  <c r="J681" i="6"/>
  <c r="J685" i="6"/>
  <c r="J689" i="6"/>
  <c r="J693" i="6"/>
  <c r="J697" i="6"/>
  <c r="J701" i="6"/>
  <c r="J705" i="6"/>
  <c r="J709" i="6"/>
  <c r="J713" i="6"/>
  <c r="J717" i="6"/>
  <c r="J721" i="6"/>
  <c r="J725" i="6"/>
  <c r="J729" i="6"/>
  <c r="J733" i="6"/>
  <c r="J740" i="6"/>
  <c r="J737" i="6"/>
  <c r="J745" i="6"/>
  <c r="J749" i="6"/>
  <c r="J753" i="6"/>
  <c r="J758" i="6"/>
  <c r="J759" i="6"/>
  <c r="J766" i="6"/>
  <c r="J757" i="6"/>
  <c r="J774" i="6"/>
  <c r="J778" i="6"/>
  <c r="J768" i="6"/>
  <c r="J784" i="6"/>
  <c r="J787" i="6"/>
  <c r="J791" i="6"/>
  <c r="J795" i="6"/>
  <c r="J796" i="6"/>
  <c r="J802" i="6"/>
  <c r="X12" i="14" l="1"/>
  <c r="X8" i="14"/>
  <c r="X4" i="14"/>
  <c r="X11" i="14"/>
  <c r="X7" i="14"/>
  <c r="X3" i="14"/>
  <c r="X18" i="14"/>
  <c r="Y16" i="14"/>
  <c r="X13" i="14"/>
  <c r="Y3" i="14"/>
  <c r="X22" i="14"/>
  <c r="Y17" i="14"/>
  <c r="Y12" i="14"/>
  <c r="X9" i="14"/>
  <c r="X5" i="14"/>
  <c r="Y19" i="14"/>
  <c r="Y4" i="14"/>
  <c r="Y7" i="14"/>
  <c r="Y10" i="14"/>
  <c r="Y18" i="14"/>
  <c r="W22" i="14"/>
  <c r="W5" i="14"/>
  <c r="W12" i="14"/>
  <c r="W15" i="14"/>
  <c r="X10" i="14"/>
  <c r="X17" i="14"/>
  <c r="W10" i="14"/>
  <c r="Y20" i="14"/>
  <c r="Y23" i="14"/>
  <c r="Y6" i="14"/>
  <c r="Y13" i="14"/>
  <c r="W6" i="14"/>
  <c r="W18" i="14"/>
  <c r="W19" i="14"/>
  <c r="W8" i="14"/>
  <c r="W11" i="14"/>
  <c r="W14" i="14"/>
  <c r="W21" i="14"/>
  <c r="X14" i="14"/>
  <c r="X15" i="14"/>
  <c r="X20" i="14"/>
  <c r="X16" i="14"/>
  <c r="Y15" i="14"/>
  <c r="Y21" i="14"/>
  <c r="Y9" i="14"/>
  <c r="W13" i="14"/>
  <c r="W17" i="14"/>
  <c r="W4" i="14"/>
  <c r="W7" i="14"/>
  <c r="X6" i="14"/>
  <c r="X21" i="14"/>
  <c r="X19" i="14"/>
  <c r="Y11" i="14"/>
  <c r="Y14" i="14"/>
  <c r="Y22" i="14"/>
  <c r="Y5" i="14"/>
  <c r="Y8" i="14"/>
  <c r="W9" i="14"/>
  <c r="W16" i="14"/>
  <c r="W20" i="14"/>
  <c r="W3" i="14"/>
  <c r="W24" i="14" s="1"/>
  <c r="K14" i="11"/>
  <c r="P14" i="11" s="1"/>
  <c r="K34" i="11"/>
  <c r="P34" i="11" s="1"/>
  <c r="K22" i="11"/>
  <c r="P22" i="11" s="1"/>
  <c r="K38" i="11"/>
  <c r="P38" i="11" s="1"/>
  <c r="K17" i="11"/>
  <c r="P17" i="11" s="1"/>
  <c r="K40" i="11"/>
  <c r="P40" i="11" s="1"/>
  <c r="K25" i="11"/>
  <c r="P25" i="11" s="1"/>
  <c r="K48" i="11"/>
  <c r="P48" i="11" s="1"/>
  <c r="K18" i="11"/>
  <c r="P18" i="11" s="1"/>
  <c r="K26" i="11"/>
  <c r="P26" i="11" s="1"/>
  <c r="K42" i="11"/>
  <c r="P42" i="11" s="1"/>
  <c r="K24" i="11"/>
  <c r="P24" i="11" s="1"/>
  <c r="K44" i="11"/>
  <c r="P44" i="11" s="1"/>
  <c r="K32" i="11"/>
  <c r="P32" i="11" s="1"/>
  <c r="K23" i="11"/>
  <c r="P23" i="11" s="1"/>
  <c r="Q16" i="11" s="1"/>
  <c r="K39" i="11"/>
  <c r="P39" i="11" s="1"/>
  <c r="K31" i="11"/>
  <c r="P31" i="11" s="1"/>
  <c r="K47" i="11"/>
  <c r="P47" i="11" s="1"/>
  <c r="K28" i="11"/>
  <c r="P28" i="11" s="1"/>
  <c r="K49" i="11"/>
  <c r="K27" i="11"/>
  <c r="P27" i="11" s="1"/>
  <c r="K43" i="11"/>
  <c r="P43" i="11" s="1"/>
  <c r="K35" i="11"/>
  <c r="P35" i="11" s="1"/>
  <c r="K15" i="11"/>
  <c r="P15" i="11" s="1"/>
  <c r="K33" i="11"/>
  <c r="P33" i="11" s="1"/>
  <c r="K21" i="11"/>
  <c r="P21" i="11" s="1"/>
  <c r="K41" i="11"/>
  <c r="P41" i="11" s="1"/>
  <c r="Q15" i="11" l="1"/>
  <c r="Q41" i="11"/>
  <c r="Y24" i="14"/>
  <c r="X24" i="14"/>
  <c r="Q39" i="11"/>
  <c r="Q24" i="11"/>
  <c r="Q48" i="11"/>
  <c r="Q38" i="11"/>
  <c r="Q28" i="11"/>
  <c r="Q23" i="11"/>
  <c r="Q42" i="11"/>
  <c r="Q25" i="11"/>
  <c r="Q22" i="11"/>
  <c r="Q21" i="11"/>
  <c r="Q43" i="11"/>
  <c r="Q47" i="11"/>
  <c r="Q32" i="11"/>
  <c r="Q26" i="11"/>
  <c r="Q40" i="11"/>
  <c r="Q34" i="11"/>
  <c r="Q35" i="11"/>
  <c r="Q33" i="11"/>
  <c r="Q27" i="11"/>
  <c r="Q31" i="11"/>
  <c r="Q44" i="11"/>
  <c r="Q18" i="11"/>
  <c r="Q17" i="11"/>
  <c r="Q46" i="11"/>
  <c r="Q30" i="11"/>
  <c r="Q20" i="11"/>
  <c r="Q14" i="11"/>
  <c r="Q45" i="11"/>
  <c r="Q29" i="11"/>
  <c r="Q19" i="11"/>
  <c r="Q37" i="11"/>
  <c r="Q36" i="11"/>
  <c r="B39" i="12" l="1"/>
  <c r="B37" i="12"/>
  <c r="B35" i="12"/>
  <c r="B33" i="12"/>
  <c r="B31" i="12"/>
  <c r="B29" i="12"/>
  <c r="B27" i="12"/>
  <c r="B38" i="12"/>
  <c r="B36" i="12"/>
  <c r="B34" i="12"/>
  <c r="B32" i="12"/>
  <c r="B30" i="12"/>
  <c r="B24" i="12"/>
  <c r="B23" i="12"/>
  <c r="B16" i="12"/>
  <c r="B14" i="12"/>
  <c r="B26" i="12"/>
  <c r="B25" i="12"/>
  <c r="B18" i="12"/>
  <c r="B20" i="12"/>
  <c r="B19" i="12"/>
  <c r="B17" i="12"/>
  <c r="B15" i="12"/>
  <c r="B13" i="12"/>
  <c r="B28" i="12"/>
  <c r="B22" i="12"/>
  <c r="B21" i="12"/>
  <c r="A55" i="12" l="1"/>
  <c r="S15" i="12"/>
  <c r="D15" i="12"/>
  <c r="V15" i="12"/>
  <c r="R15" i="12"/>
  <c r="C15" i="12"/>
  <c r="U15" i="12"/>
  <c r="Q15" i="12"/>
  <c r="T15" i="12"/>
  <c r="P15" i="12"/>
  <c r="A77" i="12"/>
  <c r="U37" i="12"/>
  <c r="Q37" i="12"/>
  <c r="T37" i="12"/>
  <c r="P37" i="12"/>
  <c r="S37" i="12"/>
  <c r="D37" i="12"/>
  <c r="V37" i="12"/>
  <c r="R37" i="12"/>
  <c r="C37" i="12"/>
  <c r="A73" i="12"/>
  <c r="U33" i="12"/>
  <c r="Q33" i="12"/>
  <c r="T33" i="12"/>
  <c r="P33" i="12"/>
  <c r="S33" i="12"/>
  <c r="D33" i="12"/>
  <c r="V33" i="12"/>
  <c r="R33" i="12"/>
  <c r="C33" i="12"/>
  <c r="A63" i="12"/>
  <c r="T23" i="12"/>
  <c r="P23" i="12"/>
  <c r="R23" i="12"/>
  <c r="V23" i="12"/>
  <c r="Q23" i="12"/>
  <c r="U23" i="12"/>
  <c r="D23" i="12"/>
  <c r="S23" i="12"/>
  <c r="C23" i="12"/>
  <c r="A71" i="12"/>
  <c r="U31" i="12"/>
  <c r="Q31" i="12"/>
  <c r="T31" i="12"/>
  <c r="P31" i="12"/>
  <c r="S31" i="12"/>
  <c r="D31" i="12"/>
  <c r="V31" i="12"/>
  <c r="R31" i="12"/>
  <c r="C31" i="12"/>
  <c r="A60" i="12"/>
  <c r="V20" i="12"/>
  <c r="R20" i="12"/>
  <c r="C20" i="12"/>
  <c r="U20" i="12"/>
  <c r="P20" i="12"/>
  <c r="T20" i="12"/>
  <c r="D20" i="12"/>
  <c r="S20" i="12"/>
  <c r="Q20" i="12"/>
  <c r="A54" i="12"/>
  <c r="U14" i="12"/>
  <c r="Q14" i="12"/>
  <c r="T14" i="12"/>
  <c r="P14" i="12"/>
  <c r="S14" i="12"/>
  <c r="D14" i="12"/>
  <c r="V14" i="12"/>
  <c r="R14" i="12"/>
  <c r="C14" i="12"/>
  <c r="A53" i="12"/>
  <c r="S13" i="12"/>
  <c r="D13" i="12"/>
  <c r="V13" i="12"/>
  <c r="R13" i="12"/>
  <c r="C13" i="12"/>
  <c r="U13" i="12"/>
  <c r="Q13" i="12"/>
  <c r="T13" i="12"/>
  <c r="P13" i="12"/>
  <c r="A67" i="12"/>
  <c r="U27" i="12"/>
  <c r="Q27" i="12"/>
  <c r="T27" i="12"/>
  <c r="P27" i="12"/>
  <c r="V27" i="12"/>
  <c r="C27" i="12"/>
  <c r="S27" i="12"/>
  <c r="R27" i="12"/>
  <c r="D27" i="12"/>
  <c r="T17" i="12"/>
  <c r="A57" i="12"/>
  <c r="S17" i="12"/>
  <c r="D17" i="12"/>
  <c r="R17" i="12"/>
  <c r="C17" i="12"/>
  <c r="V17" i="12"/>
  <c r="Q17" i="12"/>
  <c r="U17" i="12"/>
  <c r="P17" i="12"/>
  <c r="A74" i="12"/>
  <c r="S34" i="12"/>
  <c r="D34" i="12"/>
  <c r="V34" i="12"/>
  <c r="R34" i="12"/>
  <c r="C34" i="12"/>
  <c r="U34" i="12"/>
  <c r="Q34" i="12"/>
  <c r="T34" i="12"/>
  <c r="P34" i="12"/>
  <c r="A66" i="12"/>
  <c r="S26" i="12"/>
  <c r="D26" i="12"/>
  <c r="V26" i="12"/>
  <c r="R26" i="12"/>
  <c r="C26" i="12"/>
  <c r="P26" i="12"/>
  <c r="U26" i="12"/>
  <c r="T26" i="12"/>
  <c r="Q26" i="12"/>
  <c r="A75" i="12"/>
  <c r="U35" i="12"/>
  <c r="Q35" i="12"/>
  <c r="T35" i="12"/>
  <c r="P35" i="12"/>
  <c r="S35" i="12"/>
  <c r="D35" i="12"/>
  <c r="V35" i="12"/>
  <c r="R35" i="12"/>
  <c r="C35" i="12"/>
  <c r="A65" i="12"/>
  <c r="T25" i="12"/>
  <c r="P25" i="12"/>
  <c r="S25" i="12"/>
  <c r="C25" i="12"/>
  <c r="R25" i="12"/>
  <c r="V25" i="12"/>
  <c r="Q25" i="12"/>
  <c r="U25" i="12"/>
  <c r="D25" i="12"/>
  <c r="A61" i="12"/>
  <c r="T21" i="12"/>
  <c r="P21" i="12"/>
  <c r="V21" i="12"/>
  <c r="Q21" i="12"/>
  <c r="U21" i="12"/>
  <c r="D21" i="12"/>
  <c r="S21" i="12"/>
  <c r="C21" i="12"/>
  <c r="R21" i="12"/>
  <c r="A78" i="12"/>
  <c r="S38" i="12"/>
  <c r="D38" i="12"/>
  <c r="V38" i="12"/>
  <c r="R38" i="12"/>
  <c r="C38" i="12"/>
  <c r="U38" i="12"/>
  <c r="Q38" i="12"/>
  <c r="T38" i="12"/>
  <c r="P38" i="12"/>
  <c r="A64" i="12"/>
  <c r="V24" i="12"/>
  <c r="R24" i="12"/>
  <c r="C24" i="12"/>
  <c r="S24" i="12"/>
  <c r="Q24" i="12"/>
  <c r="U24" i="12"/>
  <c r="P24" i="12"/>
  <c r="T24" i="12"/>
  <c r="D24" i="12"/>
  <c r="V18" i="12"/>
  <c r="R18" i="12"/>
  <c r="C18" i="12"/>
  <c r="A58" i="12"/>
  <c r="T18" i="12"/>
  <c r="D18" i="12"/>
  <c r="S18" i="12"/>
  <c r="Q18" i="12"/>
  <c r="U18" i="12"/>
  <c r="P18" i="12"/>
  <c r="A69" i="12"/>
  <c r="U29" i="12"/>
  <c r="Q29" i="12"/>
  <c r="T29" i="12"/>
  <c r="P29" i="12"/>
  <c r="V29" i="12"/>
  <c r="R29" i="12"/>
  <c r="C29" i="12"/>
  <c r="S29" i="12"/>
  <c r="D29" i="12"/>
  <c r="A59" i="12"/>
  <c r="T19" i="12"/>
  <c r="P19" i="12"/>
  <c r="U19" i="12"/>
  <c r="D19" i="12"/>
  <c r="S19" i="12"/>
  <c r="C19" i="12"/>
  <c r="R19" i="12"/>
  <c r="V19" i="12"/>
  <c r="Q19" i="12"/>
  <c r="A56" i="12"/>
  <c r="U16" i="12"/>
  <c r="Q16" i="12"/>
  <c r="T16" i="12"/>
  <c r="P16" i="12"/>
  <c r="S16" i="12"/>
  <c r="D16" i="12"/>
  <c r="V16" i="12"/>
  <c r="R16" i="12"/>
  <c r="C16" i="12"/>
  <c r="A68" i="12"/>
  <c r="S28" i="12"/>
  <c r="D28" i="12"/>
  <c r="V28" i="12"/>
  <c r="R28" i="12"/>
  <c r="C28" i="12"/>
  <c r="T28" i="12"/>
  <c r="Q28" i="12"/>
  <c r="P28" i="12"/>
  <c r="U28" i="12"/>
  <c r="A62" i="12"/>
  <c r="V22" i="12"/>
  <c r="R22" i="12"/>
  <c r="C22" i="12"/>
  <c r="Q22" i="12"/>
  <c r="U22" i="12"/>
  <c r="P22" i="12"/>
  <c r="T22" i="12"/>
  <c r="D22" i="12"/>
  <c r="S22" i="12"/>
  <c r="A79" i="12"/>
  <c r="U39" i="12"/>
  <c r="Q39" i="12"/>
  <c r="T39" i="12"/>
  <c r="P39" i="12"/>
  <c r="S39" i="12"/>
  <c r="D39" i="12"/>
  <c r="V39" i="12"/>
  <c r="R39" i="12"/>
  <c r="C39" i="12"/>
  <c r="A72" i="12"/>
  <c r="S32" i="12"/>
  <c r="D32" i="12"/>
  <c r="V32" i="12"/>
  <c r="R32" i="12"/>
  <c r="C32" i="12"/>
  <c r="U32" i="12"/>
  <c r="Q32" i="12"/>
  <c r="T32" i="12"/>
  <c r="P32" i="12"/>
  <c r="A76" i="12"/>
  <c r="S36" i="12"/>
  <c r="D36" i="12"/>
  <c r="V36" i="12"/>
  <c r="R36" i="12"/>
  <c r="C36" i="12"/>
  <c r="U36" i="12"/>
  <c r="Q36" i="12"/>
  <c r="T36" i="12"/>
  <c r="P36" i="12"/>
  <c r="A70" i="12"/>
  <c r="S30" i="12"/>
  <c r="D30" i="12"/>
  <c r="V30" i="12"/>
  <c r="R30" i="12"/>
  <c r="C30" i="12"/>
  <c r="U30" i="12"/>
  <c r="Q30" i="12"/>
  <c r="T30" i="12"/>
  <c r="P30" i="12"/>
  <c r="AB70" i="12" l="1"/>
  <c r="X70" i="12"/>
  <c r="T70" i="12"/>
  <c r="P70" i="12"/>
  <c r="L70" i="12"/>
  <c r="H70" i="12"/>
  <c r="D70" i="12"/>
  <c r="AA70" i="12"/>
  <c r="W70" i="12"/>
  <c r="S70" i="12"/>
  <c r="O70" i="12"/>
  <c r="K70" i="12"/>
  <c r="G70" i="12"/>
  <c r="C70" i="12"/>
  <c r="Z70" i="12"/>
  <c r="V70" i="12"/>
  <c r="R70" i="12"/>
  <c r="N70" i="12"/>
  <c r="J70" i="12"/>
  <c r="F70" i="12"/>
  <c r="B70" i="12"/>
  <c r="U70" i="12"/>
  <c r="E70" i="12"/>
  <c r="Q70" i="12"/>
  <c r="M70" i="12"/>
  <c r="Y70" i="12"/>
  <c r="I70" i="12"/>
  <c r="Y62" i="12"/>
  <c r="U62" i="12"/>
  <c r="Q62" i="12"/>
  <c r="M62" i="12"/>
  <c r="I62" i="12"/>
  <c r="E62" i="12"/>
  <c r="AB62" i="12"/>
  <c r="X62" i="12"/>
  <c r="T62" i="12"/>
  <c r="P62" i="12"/>
  <c r="L62" i="12"/>
  <c r="H62" i="12"/>
  <c r="D62" i="12"/>
  <c r="AA62" i="12"/>
  <c r="W62" i="12"/>
  <c r="S62" i="12"/>
  <c r="O62" i="12"/>
  <c r="K62" i="12"/>
  <c r="G62" i="12"/>
  <c r="C62" i="12"/>
  <c r="Z62" i="12"/>
  <c r="V62" i="12"/>
  <c r="R62" i="12"/>
  <c r="N62" i="12"/>
  <c r="J62" i="12"/>
  <c r="F62" i="12"/>
  <c r="B62" i="12"/>
  <c r="AB69" i="12"/>
  <c r="X69" i="12"/>
  <c r="T69" i="12"/>
  <c r="P69" i="12"/>
  <c r="L69" i="12"/>
  <c r="H69" i="12"/>
  <c r="D69" i="12"/>
  <c r="AA69" i="12"/>
  <c r="W69" i="12"/>
  <c r="S69" i="12"/>
  <c r="O69" i="12"/>
  <c r="K69" i="12"/>
  <c r="G69" i="12"/>
  <c r="C69" i="12"/>
  <c r="Z69" i="12"/>
  <c r="V69" i="12"/>
  <c r="R69" i="12"/>
  <c r="N69" i="12"/>
  <c r="J69" i="12"/>
  <c r="F69" i="12"/>
  <c r="B69" i="12"/>
  <c r="Q69" i="12"/>
  <c r="M69" i="12"/>
  <c r="Y69" i="12"/>
  <c r="I69" i="12"/>
  <c r="U69" i="12"/>
  <c r="E69" i="12"/>
  <c r="Y58" i="12"/>
  <c r="AB58" i="12"/>
  <c r="X58" i="12"/>
  <c r="W58" i="12"/>
  <c r="S58" i="12"/>
  <c r="O58" i="12"/>
  <c r="K58" i="12"/>
  <c r="G58" i="12"/>
  <c r="C58" i="12"/>
  <c r="V58" i="12"/>
  <c r="R58" i="12"/>
  <c r="N58" i="12"/>
  <c r="J58" i="12"/>
  <c r="F58" i="12"/>
  <c r="B58" i="12"/>
  <c r="AA58" i="12"/>
  <c r="U58" i="12"/>
  <c r="Q58" i="12"/>
  <c r="M58" i="12"/>
  <c r="I58" i="12"/>
  <c r="E58" i="12"/>
  <c r="Z58" i="12"/>
  <c r="T58" i="12"/>
  <c r="P58" i="12"/>
  <c r="L58" i="12"/>
  <c r="H58" i="12"/>
  <c r="D58" i="12"/>
  <c r="Y61" i="12"/>
  <c r="U61" i="12"/>
  <c r="Q61" i="12"/>
  <c r="M61" i="12"/>
  <c r="I61" i="12"/>
  <c r="E61" i="12"/>
  <c r="AB61" i="12"/>
  <c r="X61" i="12"/>
  <c r="T61" i="12"/>
  <c r="P61" i="12"/>
  <c r="L61" i="12"/>
  <c r="H61" i="12"/>
  <c r="D61" i="12"/>
  <c r="AA61" i="12"/>
  <c r="W61" i="12"/>
  <c r="S61" i="12"/>
  <c r="O61" i="12"/>
  <c r="K61" i="12"/>
  <c r="G61" i="12"/>
  <c r="Z61" i="12"/>
  <c r="V61" i="12"/>
  <c r="R61" i="12"/>
  <c r="N61" i="12"/>
  <c r="J61" i="12"/>
  <c r="F61" i="12"/>
  <c r="C61" i="12"/>
  <c r="B61" i="12"/>
  <c r="AB74" i="12"/>
  <c r="X74" i="12"/>
  <c r="T74" i="12"/>
  <c r="P74" i="12"/>
  <c r="L74" i="12"/>
  <c r="H74" i="12"/>
  <c r="D74" i="12"/>
  <c r="AA74" i="12"/>
  <c r="W74" i="12"/>
  <c r="S74" i="12"/>
  <c r="O74" i="12"/>
  <c r="K74" i="12"/>
  <c r="G74" i="12"/>
  <c r="C74" i="12"/>
  <c r="Z74" i="12"/>
  <c r="V74" i="12"/>
  <c r="R74" i="12"/>
  <c r="N74" i="12"/>
  <c r="J74" i="12"/>
  <c r="F74" i="12"/>
  <c r="B74" i="12"/>
  <c r="U74" i="12"/>
  <c r="E74" i="12"/>
  <c r="Q74" i="12"/>
  <c r="M74" i="12"/>
  <c r="Y74" i="12"/>
  <c r="I74" i="12"/>
  <c r="P41" i="12"/>
  <c r="AA54" i="12"/>
  <c r="W54" i="12"/>
  <c r="S54" i="12"/>
  <c r="O54" i="12"/>
  <c r="K54" i="12"/>
  <c r="G54" i="12"/>
  <c r="C54" i="12"/>
  <c r="Z54" i="12"/>
  <c r="V54" i="12"/>
  <c r="R54" i="12"/>
  <c r="N54" i="12"/>
  <c r="J54" i="12"/>
  <c r="F54" i="12"/>
  <c r="B54" i="12"/>
  <c r="Y54" i="12"/>
  <c r="U54" i="12"/>
  <c r="Q54" i="12"/>
  <c r="M54" i="12"/>
  <c r="I54" i="12"/>
  <c r="E54" i="12"/>
  <c r="AB54" i="12"/>
  <c r="X54" i="12"/>
  <c r="T54" i="12"/>
  <c r="P54" i="12"/>
  <c r="L54" i="12"/>
  <c r="H54" i="12"/>
  <c r="D54" i="12"/>
  <c r="AB73" i="12"/>
  <c r="X73" i="12"/>
  <c r="T73" i="12"/>
  <c r="P73" i="12"/>
  <c r="L73" i="12"/>
  <c r="H73" i="12"/>
  <c r="D73" i="12"/>
  <c r="AA73" i="12"/>
  <c r="W73" i="12"/>
  <c r="S73" i="12"/>
  <c r="O73" i="12"/>
  <c r="K73" i="12"/>
  <c r="G73" i="12"/>
  <c r="C73" i="12"/>
  <c r="Z73" i="12"/>
  <c r="V73" i="12"/>
  <c r="R73" i="12"/>
  <c r="N73" i="12"/>
  <c r="J73" i="12"/>
  <c r="F73" i="12"/>
  <c r="B73" i="12"/>
  <c r="Q73" i="12"/>
  <c r="M73" i="12"/>
  <c r="Y73" i="12"/>
  <c r="I73" i="12"/>
  <c r="U73" i="12"/>
  <c r="E73" i="12"/>
  <c r="AB79" i="12"/>
  <c r="X79" i="12"/>
  <c r="T79" i="12"/>
  <c r="P79" i="12"/>
  <c r="L79" i="12"/>
  <c r="H79" i="12"/>
  <c r="D79" i="12"/>
  <c r="AA79" i="12"/>
  <c r="W79" i="12"/>
  <c r="S79" i="12"/>
  <c r="O79" i="12"/>
  <c r="K79" i="12"/>
  <c r="G79" i="12"/>
  <c r="C79" i="12"/>
  <c r="Z79" i="12"/>
  <c r="V79" i="12"/>
  <c r="R79" i="12"/>
  <c r="N79" i="12"/>
  <c r="J79" i="12"/>
  <c r="F79" i="12"/>
  <c r="B79" i="12"/>
  <c r="Y79" i="12"/>
  <c r="I79" i="12"/>
  <c r="U79" i="12"/>
  <c r="E79" i="12"/>
  <c r="Q79" i="12"/>
  <c r="M79" i="12"/>
  <c r="Y59" i="12"/>
  <c r="U59" i="12"/>
  <c r="Q59" i="12"/>
  <c r="M59" i="12"/>
  <c r="I59" i="12"/>
  <c r="E59" i="12"/>
  <c r="AB59" i="12"/>
  <c r="X59" i="12"/>
  <c r="T59" i="12"/>
  <c r="P59" i="12"/>
  <c r="L59" i="12"/>
  <c r="H59" i="12"/>
  <c r="D59" i="12"/>
  <c r="AA59" i="12"/>
  <c r="S59" i="12"/>
  <c r="K59" i="12"/>
  <c r="C59" i="12"/>
  <c r="Z59" i="12"/>
  <c r="R59" i="12"/>
  <c r="J59" i="12"/>
  <c r="B59" i="12"/>
  <c r="W59" i="12"/>
  <c r="O59" i="12"/>
  <c r="G59" i="12"/>
  <c r="V59" i="12"/>
  <c r="N59" i="12"/>
  <c r="F59" i="12"/>
  <c r="AB78" i="12"/>
  <c r="X78" i="12"/>
  <c r="T78" i="12"/>
  <c r="P78" i="12"/>
  <c r="L78" i="12"/>
  <c r="H78" i="12"/>
  <c r="D78" i="12"/>
  <c r="AA78" i="12"/>
  <c r="W78" i="12"/>
  <c r="S78" i="12"/>
  <c r="O78" i="12"/>
  <c r="K78" i="12"/>
  <c r="G78" i="12"/>
  <c r="C78" i="12"/>
  <c r="Z78" i="12"/>
  <c r="V78" i="12"/>
  <c r="R78" i="12"/>
  <c r="N78" i="12"/>
  <c r="J78" i="12"/>
  <c r="F78" i="12"/>
  <c r="B78" i="12"/>
  <c r="U78" i="12"/>
  <c r="E78" i="12"/>
  <c r="Q78" i="12"/>
  <c r="M78" i="12"/>
  <c r="Y78" i="12"/>
  <c r="I78" i="12"/>
  <c r="Y66" i="12"/>
  <c r="U66" i="12"/>
  <c r="Q66" i="12"/>
  <c r="M66" i="12"/>
  <c r="I66" i="12"/>
  <c r="E66" i="12"/>
  <c r="AB66" i="12"/>
  <c r="X66" i="12"/>
  <c r="T66" i="12"/>
  <c r="P66" i="12"/>
  <c r="L66" i="12"/>
  <c r="H66" i="12"/>
  <c r="D66" i="12"/>
  <c r="AA66" i="12"/>
  <c r="W66" i="12"/>
  <c r="S66" i="12"/>
  <c r="O66" i="12"/>
  <c r="K66" i="12"/>
  <c r="G66" i="12"/>
  <c r="C66" i="12"/>
  <c r="Z66" i="12"/>
  <c r="V66" i="12"/>
  <c r="R66" i="12"/>
  <c r="N66" i="12"/>
  <c r="J66" i="12"/>
  <c r="F66" i="12"/>
  <c r="B66" i="12"/>
  <c r="R41" i="12"/>
  <c r="AA53" i="12"/>
  <c r="W53" i="12"/>
  <c r="S53" i="12"/>
  <c r="O53" i="12"/>
  <c r="K53" i="12"/>
  <c r="G53" i="12"/>
  <c r="C53" i="12"/>
  <c r="Z53" i="12"/>
  <c r="V53" i="12"/>
  <c r="R53" i="12"/>
  <c r="N53" i="12"/>
  <c r="J53" i="12"/>
  <c r="F53" i="12"/>
  <c r="B53" i="12"/>
  <c r="Y53" i="12"/>
  <c r="U53" i="12"/>
  <c r="Q53" i="12"/>
  <c r="M53" i="12"/>
  <c r="I53" i="12"/>
  <c r="E53" i="12"/>
  <c r="AB53" i="12"/>
  <c r="X53" i="12"/>
  <c r="T53" i="12"/>
  <c r="P53" i="12"/>
  <c r="L53" i="12"/>
  <c r="H53" i="12"/>
  <c r="D53" i="12"/>
  <c r="Y63" i="12"/>
  <c r="U63" i="12"/>
  <c r="Q63" i="12"/>
  <c r="M63" i="12"/>
  <c r="I63" i="12"/>
  <c r="E63" i="12"/>
  <c r="AB63" i="12"/>
  <c r="X63" i="12"/>
  <c r="T63" i="12"/>
  <c r="P63" i="12"/>
  <c r="L63" i="12"/>
  <c r="H63" i="12"/>
  <c r="D63" i="12"/>
  <c r="AA63" i="12"/>
  <c r="W63" i="12"/>
  <c r="S63" i="12"/>
  <c r="O63" i="12"/>
  <c r="K63" i="12"/>
  <c r="G63" i="12"/>
  <c r="C63" i="12"/>
  <c r="Z63" i="12"/>
  <c r="V63" i="12"/>
  <c r="R63" i="12"/>
  <c r="N63" i="12"/>
  <c r="J63" i="12"/>
  <c r="F63" i="12"/>
  <c r="B63" i="12"/>
  <c r="AB72" i="12"/>
  <c r="X72" i="12"/>
  <c r="T72" i="12"/>
  <c r="P72" i="12"/>
  <c r="L72" i="12"/>
  <c r="H72" i="12"/>
  <c r="D72" i="12"/>
  <c r="AA72" i="12"/>
  <c r="W72" i="12"/>
  <c r="S72" i="12"/>
  <c r="O72" i="12"/>
  <c r="K72" i="12"/>
  <c r="G72" i="12"/>
  <c r="C72" i="12"/>
  <c r="Z72" i="12"/>
  <c r="V72" i="12"/>
  <c r="R72" i="12"/>
  <c r="N72" i="12"/>
  <c r="J72" i="12"/>
  <c r="F72" i="12"/>
  <c r="B72" i="12"/>
  <c r="M72" i="12"/>
  <c r="Y72" i="12"/>
  <c r="I72" i="12"/>
  <c r="U72" i="12"/>
  <c r="E72" i="12"/>
  <c r="Q72" i="12"/>
  <c r="AA56" i="12"/>
  <c r="W56" i="12"/>
  <c r="S56" i="12"/>
  <c r="O56" i="12"/>
  <c r="K56" i="12"/>
  <c r="G56" i="12"/>
  <c r="C56" i="12"/>
  <c r="Z56" i="12"/>
  <c r="V56" i="12"/>
  <c r="R56" i="12"/>
  <c r="N56" i="12"/>
  <c r="J56" i="12"/>
  <c r="F56" i="12"/>
  <c r="B56" i="12"/>
  <c r="Y56" i="12"/>
  <c r="U56" i="12"/>
  <c r="Q56" i="12"/>
  <c r="M56" i="12"/>
  <c r="I56" i="12"/>
  <c r="E56" i="12"/>
  <c r="AB56" i="12"/>
  <c r="X56" i="12"/>
  <c r="T56" i="12"/>
  <c r="P56" i="12"/>
  <c r="L56" i="12"/>
  <c r="H56" i="12"/>
  <c r="D56" i="12"/>
  <c r="Y64" i="12"/>
  <c r="U64" i="12"/>
  <c r="Q64" i="12"/>
  <c r="M64" i="12"/>
  <c r="I64" i="12"/>
  <c r="E64" i="12"/>
  <c r="AB64" i="12"/>
  <c r="X64" i="12"/>
  <c r="T64" i="12"/>
  <c r="P64" i="12"/>
  <c r="L64" i="12"/>
  <c r="H64" i="12"/>
  <c r="D64" i="12"/>
  <c r="AA64" i="12"/>
  <c r="W64" i="12"/>
  <c r="S64" i="12"/>
  <c r="O64" i="12"/>
  <c r="K64" i="12"/>
  <c r="G64" i="12"/>
  <c r="C64" i="12"/>
  <c r="Z64" i="12"/>
  <c r="V64" i="12"/>
  <c r="R64" i="12"/>
  <c r="N64" i="12"/>
  <c r="J64" i="12"/>
  <c r="F64" i="12"/>
  <c r="B64" i="12"/>
  <c r="AB75" i="12"/>
  <c r="X75" i="12"/>
  <c r="T75" i="12"/>
  <c r="P75" i="12"/>
  <c r="L75" i="12"/>
  <c r="H75" i="12"/>
  <c r="D75" i="12"/>
  <c r="AA75" i="12"/>
  <c r="W75" i="12"/>
  <c r="S75" i="12"/>
  <c r="O75" i="12"/>
  <c r="K75" i="12"/>
  <c r="G75" i="12"/>
  <c r="C75" i="12"/>
  <c r="Z75" i="12"/>
  <c r="V75" i="12"/>
  <c r="R75" i="12"/>
  <c r="N75" i="12"/>
  <c r="J75" i="12"/>
  <c r="F75" i="12"/>
  <c r="B75" i="12"/>
  <c r="Y75" i="12"/>
  <c r="I75" i="12"/>
  <c r="U75" i="12"/>
  <c r="E75" i="12"/>
  <c r="Q75" i="12"/>
  <c r="M75" i="12"/>
  <c r="AA57" i="12"/>
  <c r="W57" i="12"/>
  <c r="S57" i="12"/>
  <c r="O57" i="12"/>
  <c r="K57" i="12"/>
  <c r="G57" i="12"/>
  <c r="C57" i="12"/>
  <c r="Z57" i="12"/>
  <c r="V57" i="12"/>
  <c r="R57" i="12"/>
  <c r="N57" i="12"/>
  <c r="J57" i="12"/>
  <c r="F57" i="12"/>
  <c r="B57" i="12"/>
  <c r="Y57" i="12"/>
  <c r="U57" i="12"/>
  <c r="Q57" i="12"/>
  <c r="M57" i="12"/>
  <c r="I57" i="12"/>
  <c r="E57" i="12"/>
  <c r="AB57" i="12"/>
  <c r="X57" i="12"/>
  <c r="T57" i="12"/>
  <c r="P57" i="12"/>
  <c r="L57" i="12"/>
  <c r="H57" i="12"/>
  <c r="D57" i="12"/>
  <c r="AB67" i="12"/>
  <c r="AA67" i="12"/>
  <c r="Z67" i="12"/>
  <c r="Y67" i="12"/>
  <c r="U67" i="12"/>
  <c r="Q67" i="12"/>
  <c r="M67" i="12"/>
  <c r="I67" i="12"/>
  <c r="E67" i="12"/>
  <c r="X67" i="12"/>
  <c r="T67" i="12"/>
  <c r="P67" i="12"/>
  <c r="L67" i="12"/>
  <c r="H67" i="12"/>
  <c r="D67" i="12"/>
  <c r="W67" i="12"/>
  <c r="S67" i="12"/>
  <c r="O67" i="12"/>
  <c r="K67" i="12"/>
  <c r="G67" i="12"/>
  <c r="C67" i="12"/>
  <c r="V67" i="12"/>
  <c r="R67" i="12"/>
  <c r="N67" i="12"/>
  <c r="J67" i="12"/>
  <c r="F67" i="12"/>
  <c r="B67" i="12"/>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AA55" i="12"/>
  <c r="W55" i="12"/>
  <c r="S55" i="12"/>
  <c r="O55" i="12"/>
  <c r="K55" i="12"/>
  <c r="G55" i="12"/>
  <c r="C55" i="12"/>
  <c r="Z55" i="12"/>
  <c r="V55" i="12"/>
  <c r="R55" i="12"/>
  <c r="N55" i="12"/>
  <c r="J55" i="12"/>
  <c r="F55" i="12"/>
  <c r="B55" i="12"/>
  <c r="Y55" i="12"/>
  <c r="U55" i="12"/>
  <c r="Q55" i="12"/>
  <c r="M55" i="12"/>
  <c r="I55" i="12"/>
  <c r="E55" i="12"/>
  <c r="AB55" i="12"/>
  <c r="X55" i="12"/>
  <c r="T55" i="12"/>
  <c r="P55" i="12"/>
  <c r="L55" i="12"/>
  <c r="H55" i="12"/>
  <c r="D55" i="12"/>
  <c r="AB76" i="12"/>
  <c r="X76" i="12"/>
  <c r="T76" i="12"/>
  <c r="P76" i="12"/>
  <c r="L76" i="12"/>
  <c r="H76" i="12"/>
  <c r="D76" i="12"/>
  <c r="AA76" i="12"/>
  <c r="W76" i="12"/>
  <c r="S76" i="12"/>
  <c r="O76" i="12"/>
  <c r="K76" i="12"/>
  <c r="G76" i="12"/>
  <c r="C76" i="12"/>
  <c r="Z76" i="12"/>
  <c r="V76" i="12"/>
  <c r="R76" i="12"/>
  <c r="N76" i="12"/>
  <c r="J76" i="12"/>
  <c r="F76" i="12"/>
  <c r="B76" i="12"/>
  <c r="M76" i="12"/>
  <c r="Y76" i="12"/>
  <c r="I76" i="12"/>
  <c r="U76" i="12"/>
  <c r="E76" i="12"/>
  <c r="Q76" i="12"/>
  <c r="AB68" i="12"/>
  <c r="X68" i="12"/>
  <c r="T68" i="12"/>
  <c r="P68" i="12"/>
  <c r="L68" i="12"/>
  <c r="H68" i="12"/>
  <c r="D68" i="12"/>
  <c r="AA68" i="12"/>
  <c r="W68" i="12"/>
  <c r="S68" i="12"/>
  <c r="O68" i="12"/>
  <c r="K68" i="12"/>
  <c r="G68" i="12"/>
  <c r="C68" i="12"/>
  <c r="Z68" i="12"/>
  <c r="V68" i="12"/>
  <c r="R68" i="12"/>
  <c r="N68" i="12"/>
  <c r="J68" i="12"/>
  <c r="F68" i="12"/>
  <c r="B68" i="12"/>
  <c r="M68" i="12"/>
  <c r="Y68" i="12"/>
  <c r="I68" i="12"/>
  <c r="U68" i="12"/>
  <c r="E68" i="12"/>
  <c r="Q68" i="12"/>
  <c r="Y65" i="12"/>
  <c r="U65" i="12"/>
  <c r="Q65" i="12"/>
  <c r="M65" i="12"/>
  <c r="I65" i="12"/>
  <c r="E65" i="12"/>
  <c r="AB65" i="12"/>
  <c r="X65" i="12"/>
  <c r="T65" i="12"/>
  <c r="P65" i="12"/>
  <c r="L65" i="12"/>
  <c r="H65" i="12"/>
  <c r="D65" i="12"/>
  <c r="AA65" i="12"/>
  <c r="W65" i="12"/>
  <c r="S65" i="12"/>
  <c r="O65" i="12"/>
  <c r="K65" i="12"/>
  <c r="G65" i="12"/>
  <c r="C65" i="12"/>
  <c r="Z65" i="12"/>
  <c r="V65" i="12"/>
  <c r="R65" i="12"/>
  <c r="N65" i="12"/>
  <c r="J65" i="12"/>
  <c r="F65" i="12"/>
  <c r="B65" i="12"/>
  <c r="Y60" i="12"/>
  <c r="U60" i="12"/>
  <c r="Q60" i="12"/>
  <c r="M60" i="12"/>
  <c r="I60" i="12"/>
  <c r="E60" i="12"/>
  <c r="AB60" i="12"/>
  <c r="X60" i="12"/>
  <c r="T60" i="12"/>
  <c r="P60" i="12"/>
  <c r="L60" i="12"/>
  <c r="H60" i="12"/>
  <c r="D60" i="12"/>
  <c r="W60" i="12"/>
  <c r="O60" i="12"/>
  <c r="G60" i="12"/>
  <c r="V60" i="12"/>
  <c r="N60" i="12"/>
  <c r="F60" i="12"/>
  <c r="AA60" i="12"/>
  <c r="S60" i="12"/>
  <c r="K60" i="12"/>
  <c r="C60" i="12"/>
  <c r="Z60" i="12"/>
  <c r="R60" i="12"/>
  <c r="J60" i="12"/>
  <c r="B60" i="12"/>
  <c r="AB77" i="12"/>
  <c r="X77" i="12"/>
  <c r="T77" i="12"/>
  <c r="P77" i="12"/>
  <c r="L77" i="12"/>
  <c r="H77" i="12"/>
  <c r="D77" i="12"/>
  <c r="AA77" i="12"/>
  <c r="W77" i="12"/>
  <c r="S77" i="12"/>
  <c r="O77" i="12"/>
  <c r="K77" i="12"/>
  <c r="G77" i="12"/>
  <c r="C77" i="12"/>
  <c r="Z77" i="12"/>
  <c r="V77" i="12"/>
  <c r="R77" i="12"/>
  <c r="N77" i="12"/>
  <c r="J77" i="12"/>
  <c r="F77" i="12"/>
  <c r="B77" i="12"/>
  <c r="Q77" i="12"/>
  <c r="M77" i="12"/>
  <c r="Y77" i="12"/>
  <c r="I77" i="12"/>
  <c r="U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<sst xmlns="http://schemas.openxmlformats.org/spreadsheetml/2006/main" count="9581" uniqueCount="1808">
  <si>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</si>
  <si>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</si>
  <si>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</si>
  <si>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</si>
  <si>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</si>
  <si>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</si>
  <si>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</si>
  <si>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</si>
  <si>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</si>
  <si>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</si>
  <si>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</si>
  <si>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</si>
  <si>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</si>
  <si>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</si>
  <si>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</si>
  <si>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</si>
  <si>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</si>
  <si>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</si>
  <si>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</si>
  <si>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</si>
  <si>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</si>
  <si>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</si>
  <si>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</si>
  <si>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</si>
  <si>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</si>
  <si>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</si>
  <si>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</si>
  <si>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</si>
  <si>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</si>
  <si>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</si>
  <si>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</si>
  <si>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</si>
  <si>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</si>
  <si>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</si>
  <si>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</si>
  <si>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</si>
  <si>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</si>
  <si>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</si>
  <si>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</si>
  <si>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</si>
  <si>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</si>
  <si>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</si>
  <si>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</si>
  <si>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</si>
  <si>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</si>
  <si>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</si>
  <si>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</si>
  <si>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</si>
  <si>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</si>
  <si>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</si>
  <si>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</si>
  <si>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</si>
  <si>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</si>
  <si>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</si>
  <si>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</si>
  <si>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</si>
  <si>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</si>
  <si>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</si>
  <si>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</si>
  <si>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</si>
  <si>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</si>
  <si>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</si>
  <si>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</si>
  <si>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</si>
  <si>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</si>
  <si>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</si>
  <si>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</si>
  <si>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</si>
  <si>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</si>
  <si>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</si>
  <si>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</si>
  <si>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</si>
  <si>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</si>
  <si>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</si>
  <si>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</si>
  <si>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</si>
  <si>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</si>
  <si>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</si>
  <si>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</si>
  <si>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</si>
  <si>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</si>
  <si>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</si>
  <si>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</si>
  <si>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</si>
  <si>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</si>
  <si>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</si>
  <si>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</si>
  <si>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</si>
  <si>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</si>
  <si>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</si>
  <si>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</si>
  <si>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</si>
  <si>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</si>
  <si>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</si>
  <si>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</si>
  <si>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</si>
  <si>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</si>
  <si>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</si>
  <si>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</si>
  <si>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</si>
  <si>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</si>
  <si>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</si>
  <si>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</si>
  <si>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</si>
  <si>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</si>
  <si>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</si>
  <si>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</si>
  <si>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</si>
  <si>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</si>
  <si>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</si>
  <si>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</si>
  <si>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</si>
  <si>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</si>
  <si>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</si>
  <si>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</si>
  <si>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</si>
  <si>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</si>
  <si>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</si>
  <si>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</si>
  <si>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</si>
  <si>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</si>
  <si>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</si>
  <si>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</si>
  <si>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</si>
  <si>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</si>
  <si>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</si>
  <si>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</si>
  <si>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</si>
  <si>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</si>
  <si>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</si>
  <si>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</si>
  <si>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</si>
  <si>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</si>
  <si>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</si>
  <si>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</si>
  <si>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</si>
  <si>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</si>
  <si>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</si>
  <si>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</si>
  <si>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</si>
  <si>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</si>
  <si>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</si>
  <si>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</si>
  <si>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</si>
  <si>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</si>
  <si>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</si>
  <si>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</si>
  <si>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</si>
  <si>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</si>
  <si>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</si>
  <si>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</si>
  <si>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</si>
  <si>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</si>
  <si>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</si>
  <si>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</si>
  <si>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</si>
  <si>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</si>
  <si>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</si>
  <si>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</si>
  <si>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</si>
  <si>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</si>
  <si>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</si>
  <si>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</si>
  <si>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</si>
  <si>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</si>
  <si>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</si>
  <si>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</si>
  <si>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</si>
  <si>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</si>
  <si>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</si>
  <si>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</si>
  <si>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</si>
  <si>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</si>
  <si>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</si>
  <si>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</si>
  <si>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</si>
  <si>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</si>
  <si>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</si>
  <si>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</si>
  <si>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</si>
  <si>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</si>
  <si>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</si>
  <si>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</si>
  <si>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</si>
  <si>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</si>
  <si>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</si>
  <si>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</si>
  <si>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</si>
  <si>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</si>
  <si>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</si>
  <si>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</si>
  <si>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</si>
  <si>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</si>
  <si>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</si>
  <si>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</si>
  <si>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</si>
  <si>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</si>
  <si>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</si>
  <si>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</si>
  <si>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</si>
  <si>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</si>
  <si>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</si>
  <si>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</si>
  <si>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</si>
  <si>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</si>
  <si>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</si>
  <si>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</si>
  <si>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</si>
  <si>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</si>
  <si>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</si>
  <si>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</si>
  <si>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</si>
  <si>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</si>
  <si>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</si>
  <si>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</si>
  <si>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</si>
  <si>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</si>
  <si>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</si>
  <si>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</si>
  <si>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</si>
  <si>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</si>
  <si>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</si>
  <si>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</si>
  <si>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</si>
  <si>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</si>
  <si>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</si>
  <si>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</si>
  <si>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</si>
  <si>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</si>
  <si>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</si>
  <si>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</si>
  <si>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</si>
  <si>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</si>
  <si>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</si>
  <si>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</si>
  <si>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</si>
  <si>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</si>
  <si>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</si>
  <si>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</si>
  <si>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</si>
  <si>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</si>
  <si>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</si>
  <si>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</si>
  <si>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</si>
  <si>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</si>
  <si>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</si>
  <si>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</si>
  <si>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</si>
  <si>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</si>
  <si>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</si>
  <si>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</si>
  <si>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</si>
  <si>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</si>
  <si>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</si>
  <si>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</si>
  <si>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</si>
  <si>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</si>
  <si>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</si>
  <si>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</si>
  <si>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</si>
  <si>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</si>
  <si>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</si>
  <si>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</si>
  <si>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</si>
  <si>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</si>
  <si>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</si>
  <si>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</si>
  <si>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</si>
  <si>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</si>
  <si>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</si>
  <si>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</si>
  <si>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</si>
  <si>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</si>
  <si>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</si>
  <si>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</si>
  <si>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</si>
  <si>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</si>
  <si>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</si>
  <si>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</si>
  <si>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</si>
  <si>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</si>
  <si>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</si>
  <si>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</si>
  <si>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</si>
  <si>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</si>
  <si>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</si>
  <si>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</si>
  <si>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</si>
  <si>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</si>
  <si>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</si>
  <si>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</si>
  <si>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</si>
  <si>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</si>
  <si>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</si>
  <si>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</si>
  <si>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</si>
  <si>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</si>
  <si>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</si>
  <si>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</si>
  <si>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</si>
  <si>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</si>
  <si>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</si>
  <si>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</si>
  <si>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</si>
  <si>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</si>
  <si>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</si>
  <si>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</si>
  <si>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</si>
  <si>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</si>
  <si>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</si>
  <si>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</si>
  <si>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</si>
  <si>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</si>
  <si>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</si>
  <si>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</si>
  <si>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</si>
  <si>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</si>
  <si>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</si>
  <si>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</si>
  <si>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</si>
  <si>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</si>
  <si>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</si>
  <si>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</si>
  <si>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</si>
  <si>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</si>
  <si>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</si>
  <si>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</si>
  <si>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</si>
  <si>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</si>
  <si>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</si>
  <si>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</si>
  <si>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</si>
  <si>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</si>
  <si>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</si>
  <si>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</si>
  <si>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</si>
  <si>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</si>
  <si>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</si>
  <si>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</si>
  <si>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</si>
  <si>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</si>
  <si>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</si>
  <si>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</si>
  <si>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</si>
  <si>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</si>
  <si>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</si>
  <si>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</si>
  <si>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</si>
  <si>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</si>
  <si>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</si>
  <si>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</si>
  <si>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</si>
  <si>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</si>
  <si>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</si>
  <si>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</si>
  <si>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</si>
  <si>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</si>
  <si>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</si>
  <si>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</si>
  <si>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</si>
  <si>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</si>
  <si>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</si>
  <si>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</si>
  <si>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</si>
  <si>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</si>
  <si>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</si>
  <si>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</si>
  <si>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</si>
  <si>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</si>
  <si>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</si>
  <si>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</si>
  <si>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</si>
  <si>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</si>
  <si>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</si>
  <si>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</si>
  <si>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</si>
  <si>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</si>
  <si>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</si>
  <si>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</si>
  <si>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</si>
  <si>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</si>
  <si>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</si>
  <si>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</si>
  <si>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</si>
  <si>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</si>
  <si>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</si>
  <si>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</si>
  <si>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</si>
  <si>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</si>
  <si>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</si>
  <si>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</si>
  <si>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</si>
  <si>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</si>
  <si>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</si>
  <si>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</si>
  <si>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</si>
  <si>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</si>
  <si>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</si>
  <si>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</si>
  <si>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</si>
  <si>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</si>
  <si>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</si>
  <si>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</si>
  <si>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</si>
  <si>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</si>
  <si>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</si>
  <si>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</si>
  <si>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</si>
  <si>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</si>
  <si>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</si>
  <si>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</si>
  <si>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</si>
  <si>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</si>
  <si>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</si>
  <si>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</si>
  <si>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</si>
  <si>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</si>
  <si>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</si>
  <si>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</si>
  <si>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</si>
  <si>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</si>
  <si>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</si>
  <si>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</si>
  <si>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</si>
  <si>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</si>
  <si>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</si>
  <si>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</si>
  <si>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</si>
  <si>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</si>
  <si>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</si>
  <si>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</si>
  <si>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</si>
  <si>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</si>
  <si>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</si>
  <si>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</si>
  <si>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</si>
  <si>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</si>
  <si>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</si>
  <si>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</si>
  <si>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</si>
  <si>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</si>
  <si>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</si>
  <si>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</si>
  <si>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</si>
  <si>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</si>
  <si>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</si>
  <si>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</si>
  <si>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</si>
  <si>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</si>
  <si>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</si>
  <si>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</si>
  <si>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</si>
  <si>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</si>
  <si>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</si>
  <si>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</si>
  <si>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</si>
  <si>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</si>
  <si>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</si>
  <si>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</si>
  <si>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</si>
  <si>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</si>
  <si>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</si>
  <si>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</si>
  <si>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</si>
  <si>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</si>
  <si>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</si>
  <si>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</si>
  <si>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</si>
  <si>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</si>
  <si>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</si>
  <si>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</si>
  <si>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</si>
  <si>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</si>
  <si>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</si>
  <si>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</si>
  <si>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</si>
  <si>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</si>
  <si>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</si>
  <si>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</si>
  <si>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</si>
  <si>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</si>
  <si>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</si>
  <si>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</si>
  <si>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</si>
  <si>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</si>
  <si>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</si>
  <si>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</si>
  <si>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</si>
  <si>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</si>
  <si>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</si>
  <si>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</si>
  <si>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</si>
  <si>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</si>
  <si>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</si>
  <si>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</si>
  <si>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</si>
  <si>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</si>
  <si>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</si>
  <si>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</si>
  <si>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</si>
  <si>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</si>
  <si>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</si>
  <si>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</si>
  <si>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</si>
  <si>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</si>
  <si>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</si>
  <si>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</si>
  <si>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</si>
  <si>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</si>
  <si>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</si>
  <si>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</si>
  <si>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</si>
  <si>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</si>
  <si>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</si>
  <si>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</si>
  <si>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</si>
  <si>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</si>
  <si>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</si>
  <si>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</si>
  <si>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</si>
  <si>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</si>
  <si>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</si>
  <si>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</si>
  <si>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</si>
  <si>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</si>
  <si>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</si>
  <si>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</si>
  <si>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</si>
  <si>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</si>
  <si>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</si>
  <si>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</si>
  <si>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</si>
  <si>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</si>
  <si>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</si>
  <si>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</si>
  <si>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</si>
  <si>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</si>
  <si>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</si>
  <si>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</si>
  <si>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</si>
  <si>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</si>
  <si>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</si>
  <si>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</si>
  <si>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</si>
  <si>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</si>
  <si>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</si>
  <si>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</si>
  <si>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</si>
  <si>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</si>
  <si>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</si>
  <si>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</si>
  <si>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</si>
  <si>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</si>
  <si>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</si>
  <si>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</si>
  <si>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</si>
  <si>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</si>
  <si>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</si>
  <si>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</si>
  <si>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</si>
  <si>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</si>
  <si>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</si>
  <si>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</si>
  <si>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</si>
  <si>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</si>
  <si>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</si>
  <si>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</si>
  <si>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</si>
  <si>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</si>
  <si>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</si>
  <si>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</si>
  <si>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</si>
  <si>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</si>
  <si>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</si>
  <si>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</si>
  <si>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</si>
  <si>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</si>
  <si>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</si>
  <si>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</si>
  <si>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</si>
  <si>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</si>
  <si>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</si>
  <si>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</si>
  <si>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</si>
  <si>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</si>
  <si>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</si>
  <si>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</si>
  <si>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</si>
  <si>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</si>
  <si>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</si>
  <si>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</si>
  <si>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</si>
  <si>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</si>
  <si>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</si>
  <si>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</si>
  <si>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</si>
  <si>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</si>
  <si>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</si>
  <si>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</si>
  <si>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</si>
  <si>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</si>
  <si>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</si>
  <si>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</si>
  <si>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</si>
  <si>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</si>
  <si>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</si>
  <si>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</si>
  <si>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</si>
  <si>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</si>
  <si>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</si>
  <si>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</si>
  <si>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</si>
  <si>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</si>
  <si>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</si>
  <si>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</si>
  <si>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</si>
  <si>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</si>
  <si>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</si>
  <si>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</si>
  <si>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</si>
  <si>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</si>
  <si>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</si>
  <si>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</si>
  <si>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</si>
  <si>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</si>
  <si>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</si>
  <si>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</si>
  <si>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</si>
  <si>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</si>
  <si>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</si>
  <si>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</si>
  <si>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</si>
  <si>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</si>
  <si>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</si>
  <si>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</si>
  <si>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</si>
  <si>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</si>
  <si>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</si>
  <si>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</si>
  <si>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</si>
  <si>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</si>
  <si>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</si>
  <si>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</si>
  <si>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</si>
  <si>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</si>
  <si>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</si>
  <si>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</si>
  <si>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</si>
  <si>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</si>
  <si>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</si>
  <si>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</si>
  <si>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</si>
  <si>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</si>
  <si>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</si>
  <si>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</si>
  <si>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</si>
  <si>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</si>
  <si>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</si>
  <si>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</si>
  <si>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</si>
  <si>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</si>
  <si>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</si>
  <si>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</si>
  <si>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</si>
  <si>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</si>
  <si>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</si>
  <si>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</si>
  <si>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</si>
  <si>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</si>
  <si>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</si>
  <si>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</si>
  <si>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</si>
  <si>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</si>
  <si>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</si>
  <si>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</si>
  <si>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</si>
  <si>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</si>
  <si>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</si>
  <si>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</si>
  <si>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</si>
  <si>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</si>
  <si>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</si>
  <si>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</si>
  <si>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</si>
  <si>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</si>
  <si>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</si>
  <si>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</si>
  <si>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</si>
  <si>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</si>
  <si>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</si>
  <si>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</si>
  <si>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</si>
  <si>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</si>
  <si>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</si>
  <si>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</si>
  <si>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</si>
  <si>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</si>
  <si>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</si>
  <si>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</si>
  <si>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</si>
  <si>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</si>
  <si>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</si>
  <si>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</si>
  <si>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</si>
  <si>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</si>
  <si>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</si>
  <si>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</si>
  <si>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</si>
  <si>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</si>
  <si>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</si>
  <si>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</si>
  <si>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</si>
  <si>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</si>
  <si>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</si>
  <si>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</si>
  <si>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</si>
  <si>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</si>
  <si>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</si>
  <si>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</si>
  <si>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</si>
  <si>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</si>
  <si>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</si>
  <si>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</si>
  <si>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</si>
  <si>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</si>
  <si>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</si>
  <si>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</si>
  <si>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</si>
  <si>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</si>
  <si>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</si>
  <si>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</si>
  <si>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</si>
  <si>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</si>
  <si>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</si>
  <si>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</si>
  <si>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</si>
  <si>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</si>
  <si>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</si>
  <si>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</si>
  <si>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</si>
  <si>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</si>
  <si>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</si>
  <si>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</si>
  <si>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</si>
  <si>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</si>
  <si>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</si>
  <si>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</si>
  <si>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</si>
  <si>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</si>
  <si>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</si>
  <si>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</si>
  <si>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</si>
  <si>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</si>
  <si>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</si>
  <si>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</si>
  <si>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</si>
  <si>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</si>
  <si>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</si>
  <si>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</si>
  <si>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</si>
  <si>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</si>
  <si>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</si>
  <si>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</si>
  <si>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</si>
  <si>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</si>
  <si>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</si>
  <si>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</si>
  <si>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</si>
  <si>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</si>
  <si>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</si>
  <si>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</si>
  <si>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</si>
  <si>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</si>
  <si>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</si>
  <si>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</si>
  <si>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</si>
  <si>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</si>
  <si>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</si>
  <si>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</si>
  <si>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</si>
  <si>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</si>
  <si>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</si>
  <si>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</si>
  <si>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</si>
  <si>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</si>
  <si>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</si>
  <si>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</si>
  <si>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</si>
  <si>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</si>
  <si>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</si>
  <si>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</si>
  <si>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</si>
  <si>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</si>
  <si>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</si>
  <si>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</si>
  <si>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</si>
  <si>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</si>
  <si>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</si>
  <si>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</si>
  <si>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</si>
  <si>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</si>
  <si>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</si>
  <si>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</si>
  <si>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</si>
  <si>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</si>
  <si>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</si>
  <si>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</si>
  <si>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</si>
  <si>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</si>
  <si>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</si>
  <si>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</si>
  <si>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</si>
  <si>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</si>
  <si>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</si>
  <si>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</si>
  <si>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</si>
  <si>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</si>
  <si>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</si>
  <si>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</si>
  <si>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</si>
  <si>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</si>
  <si>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</si>
  <si>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</si>
  <si>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</si>
  <si>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</si>
  <si>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</si>
  <si>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</si>
  <si>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</si>
  <si>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</si>
  <si>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</si>
  <si>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</si>
  <si>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</si>
  <si>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</si>
  <si>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</si>
  <si>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</si>
  <si>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</si>
  <si>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</si>
  <si>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</si>
  <si>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</si>
  <si>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</si>
  <si>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</si>
  <si>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</si>
  <si>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</si>
  <si>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</si>
  <si>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</si>
  <si>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</si>
  <si>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</si>
  <si>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</si>
  <si>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</si>
  <si>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</si>
  <si>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</si>
  <si>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</si>
  <si>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</si>
  <si>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</si>
  <si>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</si>
  <si>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</si>
  <si>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</si>
  <si>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</si>
  <si>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</si>
  <si>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</si>
  <si>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</si>
  <si>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</si>
  <si>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</si>
  <si>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</si>
  <si>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</si>
  <si>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</si>
  <si>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</si>
  <si>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</si>
  <si>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</si>
  <si>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</si>
  <si>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</si>
  <si>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</si>
  <si>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</si>
  <si>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</si>
  <si>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</si>
  <si>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</si>
  <si>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</si>
  <si>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</si>
  <si>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</si>
  <si>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</si>
  <si>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</si>
  <si>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</si>
  <si>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</si>
  <si>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</si>
  <si>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</si>
  <si>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</si>
  <si>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</si>
  <si>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</si>
  <si>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</si>
  <si>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</si>
  <si>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</si>
  <si>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</si>
  <si>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</si>
  <si>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</si>
  <si>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</si>
  <si>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</si>
  <si>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</si>
  <si>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</si>
  <si>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</si>
  <si>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</si>
  <si>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</si>
  <si>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</si>
  <si>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</si>
  <si>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</si>
  <si>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</si>
  <si>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</si>
  <si>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</si>
  <si>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</si>
  <si>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</si>
  <si>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</si>
  <si>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</si>
  <si>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</si>
  <si>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</si>
  <si>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</si>
  <si>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</si>
  <si>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</si>
  <si>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</si>
  <si>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</si>
  <si>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</si>
  <si>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</si>
  <si>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</si>
  <si>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</si>
  <si>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</si>
  <si>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</si>
  <si>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</si>
  <si>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</si>
  <si>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</si>
  <si>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</si>
  <si>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</si>
  <si>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</si>
  <si>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</si>
  <si>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</si>
  <si>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</si>
  <si>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</si>
  <si>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</si>
  <si>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</si>
  <si>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</si>
  <si>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</si>
  <si>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</si>
  <si>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</si>
  <si>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</si>
  <si>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</si>
  <si>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</si>
  <si>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</si>
  <si>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</si>
  <si>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</si>
  <si>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</si>
  <si>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</si>
  <si>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</si>
  <si>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</si>
  <si>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</si>
  <si>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</si>
  <si>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</si>
  <si>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</si>
  <si>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</si>
  <si>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</si>
  <si>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</si>
  <si>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</si>
  <si>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</si>
  <si>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</si>
  <si>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</si>
  <si>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</si>
  <si>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</si>
  <si>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</si>
  <si>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</si>
  <si>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</si>
  <si>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</si>
  <si>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</si>
  <si>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</si>
  <si>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</si>
  <si>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</si>
  <si>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</si>
  <si>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</si>
  <si>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</si>
  <si>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</si>
  <si>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</si>
  <si>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</si>
  <si>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</si>
  <si>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</si>
  <si>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</si>
  <si>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</si>
  <si>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</si>
  <si>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</si>
  <si>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</si>
  <si>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</si>
  <si>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</si>
  <si>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</si>
  <si>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</si>
  <si>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</si>
  <si>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</si>
  <si>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</si>
  <si>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</si>
  <si>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</si>
  <si>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</si>
  <si>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</si>
  <si>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</si>
  <si>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</si>
  <si>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</si>
  <si>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</si>
  <si>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</si>
  <si>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</si>
  <si>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</si>
  <si>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</si>
  <si>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</si>
  <si>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</si>
  <si>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</si>
  <si>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</si>
  <si>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</si>
  <si>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</si>
  <si>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</si>
  <si>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</si>
  <si>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</si>
  <si>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</si>
  <si>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</si>
  <si>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</si>
  <si>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</si>
  <si>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</si>
  <si>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</si>
  <si>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</si>
  <si>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</si>
  <si>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</si>
  <si>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</si>
  <si>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</si>
  <si>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</si>
  <si>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</si>
  <si>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</si>
  <si>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</si>
  <si>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</si>
  <si>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</si>
  <si>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</si>
  <si>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</si>
  <si>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</si>
  <si>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</si>
  <si>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</si>
  <si>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</si>
  <si>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</si>
  <si>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</si>
  <si>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</si>
  <si>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</si>
  <si>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</si>
  <si>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</si>
  <si>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</si>
  <si>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</si>
  <si>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</si>
  <si>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</si>
  <si>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</si>
  <si>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</si>
  <si>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</si>
  <si>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</si>
  <si>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</si>
  <si>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</si>
  <si>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</si>
  <si>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</si>
  <si>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</si>
  <si>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</si>
  <si>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</si>
  <si>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</si>
  <si>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</si>
  <si>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</si>
  <si>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</si>
  <si>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</si>
  <si>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</si>
  <si>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</si>
  <si>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</si>
  <si>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</si>
  <si>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</si>
  <si>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</si>
  <si>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</si>
  <si>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</si>
  <si>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</si>
  <si>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</si>
  <si>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</si>
  <si>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</si>
  <si>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</si>
  <si>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</si>
  <si>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</si>
  <si>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</si>
  <si>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</si>
  <si>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</si>
  <si>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</si>
  <si>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</si>
  <si>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</si>
  <si>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</si>
  <si>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</si>
  <si>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</si>
  <si>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</si>
  <si>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</si>
  <si>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</si>
  <si>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</si>
  <si>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</si>
  <si>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</si>
  <si>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</si>
  <si>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</si>
  <si>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</si>
  <si>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</si>
  <si>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</si>
  <si>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</si>
  <si>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</si>
  <si>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</si>
  <si>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</si>
  <si>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</si>
  <si>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</si>
  <si>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</si>
  <si>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</si>
  <si>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</si>
  <si>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</si>
  <si>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</si>
  <si>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</si>
  <si>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</si>
  <si>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</si>
  <si>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</si>
  <si>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</si>
  <si>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</si>
  <si>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</si>
  <si>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</si>
  <si>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</si>
  <si>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</si>
  <si>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</si>
  <si>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</si>
  <si>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</si>
  <si>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</si>
  <si>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</si>
  <si>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</si>
  <si>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</si>
  <si>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</si>
  <si>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</si>
  <si>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</si>
  <si>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</si>
  <si>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</si>
  <si>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</si>
  <si>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</si>
  <si>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</si>
  <si>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</si>
  <si>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</si>
  <si>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</si>
  <si>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</si>
  <si>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</si>
  <si>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</si>
  <si>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</si>
  <si>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</si>
  <si>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</si>
  <si>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</si>
  <si>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</si>
  <si>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</si>
  <si>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</si>
  <si>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</si>
  <si>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</si>
  <si>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</si>
  <si>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</si>
  <si>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</si>
  <si>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</si>
  <si>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</si>
  <si>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</si>
  <si>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</si>
  <si>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</si>
  <si>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</si>
  <si>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</si>
  <si>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</si>
  <si>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</si>
  <si>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</si>
  <si>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</si>
  <si>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</si>
  <si>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</si>
  <si>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</si>
  <si>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</si>
  <si>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</si>
  <si>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</si>
  <si>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</si>
  <si>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</si>
  <si>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</si>
  <si>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</si>
  <si>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</si>
  <si>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</si>
  <si>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</si>
  <si>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</si>
  <si>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</si>
  <si>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</si>
  <si>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</si>
  <si>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</si>
  <si>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</si>
  <si>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</si>
  <si>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</si>
  <si>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</si>
  <si>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</si>
  <si>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</si>
  <si>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</si>
  <si>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</si>
  <si>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</si>
  <si>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</si>
  <si>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</si>
  <si>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</si>
  <si>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</si>
  <si>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</si>
  <si>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</si>
  <si>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</si>
  <si>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</si>
  <si>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</si>
  <si>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</si>
  <si>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</si>
  <si>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</si>
  <si>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</si>
  <si>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</si>
  <si>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</si>
  <si>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</si>
  <si>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</si>
  <si>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</si>
  <si>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</si>
  <si>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</si>
  <si>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</si>
  <si>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</si>
  <si>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</si>
  <si>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</si>
  <si>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</si>
  <si>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</si>
  <si>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</si>
  <si>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</si>
  <si>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</si>
  <si>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</si>
  <si>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</si>
  <si>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</si>
  <si>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</si>
  <si>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</si>
  <si>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</si>
  <si>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</si>
  <si>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</si>
  <si>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</si>
  <si>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</si>
  <si>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</si>
  <si>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</si>
  <si>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</si>
  <si>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</si>
  <si>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</si>
  <si>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</si>
  <si>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</si>
  <si>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</si>
  <si>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</si>
  <si>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</si>
  <si>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</si>
  <si>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</si>
  <si>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</si>
  <si>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</si>
  <si>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</si>
  <si>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</si>
  <si>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</si>
  <si>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</si>
  <si>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</si>
  <si>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</si>
  <si>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</si>
  <si>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</si>
  <si>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</si>
  <si>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</si>
  <si>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</si>
  <si>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</si>
  <si>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</si>
  <si>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</si>
  <si>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</si>
  <si>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</si>
  <si>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</si>
  <si>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</si>
  <si>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</si>
  <si>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</si>
  <si>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</si>
  <si>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</si>
  <si>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</si>
  <si>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</si>
  <si>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</si>
  <si>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</si>
  <si>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</si>
  <si>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</si>
  <si>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</si>
  <si>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</si>
  <si>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</si>
  <si>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</si>
  <si>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</si>
  <si>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</si>
  <si>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</si>
  <si>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</si>
  <si>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</si>
  <si>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</si>
  <si>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</si>
  <si>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</si>
  <si>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</si>
  <si>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</si>
  <si>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</si>
  <si>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</si>
  <si>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</si>
  <si>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</si>
  <si>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</si>
  <si>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</si>
  <si>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</si>
  <si>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</si>
  <si>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</si>
  <si>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</si>
  <si>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</si>
  <si>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</si>
  <si>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</si>
  <si>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</si>
  <si>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</si>
  <si>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</si>
  <si>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</si>
  <si>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</si>
  <si>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</si>
  <si>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</si>
  <si>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</si>
  <si>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</si>
  <si>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</si>
  <si>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</si>
  <si>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</si>
  <si>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</si>
  <si>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</si>
  <si>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</si>
  <si>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</si>
  <si>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</si>
  <si>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</si>
  <si>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</si>
  <si>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</si>
  <si>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</si>
  <si>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</si>
  <si>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</si>
  <si>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</si>
  <si>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</si>
  <si>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</si>
  <si>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</si>
  <si>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</si>
  <si>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</si>
  <si>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</si>
  <si>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</si>
  <si>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</si>
  <si>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</si>
  <si>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</si>
  <si>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</si>
  <si>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</si>
  <si>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</si>
  <si>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</si>
  <si>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</si>
  <si>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</si>
  <si>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</si>
  <si>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</si>
  <si>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</si>
  <si>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</si>
  <si>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</si>
  <si>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</si>
  <si>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</si>
  <si>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</si>
  <si>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</si>
  <si>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</si>
  <si>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</si>
  <si>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</si>
  <si>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</si>
  <si>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</si>
  <si>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</si>
  <si>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</si>
  <si>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</si>
  <si>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</si>
  <si>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</si>
  <si>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</si>
  <si>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</si>
  <si>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</si>
  <si>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</si>
  <si>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</si>
  <si>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</si>
  <si>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</si>
  <si>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</si>
  <si>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</si>
  <si>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</si>
  <si>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</si>
  <si>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</si>
  <si>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</si>
  <si>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</si>
  <si>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</si>
  <si>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</si>
  <si>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</si>
  <si>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</si>
  <si>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</si>
  <si>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</si>
  <si>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</si>
  <si>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</si>
  <si>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</si>
  <si>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</si>
  <si>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</si>
  <si>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</si>
  <si>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</si>
  <si>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</si>
  <si>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</si>
  <si>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</si>
  <si>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</si>
  <si>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</si>
  <si>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</si>
  <si>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</si>
  <si>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</si>
  <si>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</si>
  <si>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</si>
  <si>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</si>
  <si>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</si>
  <si>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</si>
  <si>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</si>
  <si>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</si>
  <si>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</si>
  <si>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</si>
  <si>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</si>
  <si>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</si>
  <si>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</si>
  <si>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</si>
  <si>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</si>
  <si>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</si>
  <si>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</si>
  <si>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</si>
  <si>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</si>
  <si>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</si>
  <si>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</si>
  <si>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</si>
  <si>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</si>
  <si>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</si>
  <si>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</si>
  <si>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</si>
  <si>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</si>
  <si>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</si>
  <si>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</si>
  <si>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</si>
  <si>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</si>
  <si>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</si>
  <si>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</si>
  <si>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</si>
  <si>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</si>
  <si>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</si>
  <si>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</si>
  <si>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</si>
  <si>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</si>
  <si>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</si>
  <si>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</si>
  <si>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</si>
  <si>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</si>
  <si>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</si>
  <si>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</si>
  <si>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</si>
  <si>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</si>
  <si>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</si>
  <si>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</si>
  <si>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</si>
  <si>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</si>
  <si>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</si>
  <si>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</si>
  <si>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</si>
  <si>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</si>
  <si>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</si>
  <si>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</si>
  <si>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</si>
  <si>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</si>
  <si>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</si>
  <si>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</si>
  <si>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</si>
  <si>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</si>
  <si>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</si>
  <si>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</si>
  <si>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</si>
  <si>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</si>
  <si>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</si>
  <si>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</si>
  <si>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</si>
  <si>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</si>
  <si>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</si>
  <si>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</si>
  <si>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</si>
  <si>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</si>
  <si>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</si>
  <si>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</si>
  <si>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</si>
  <si>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</si>
  <si>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</si>
  <si>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</si>
  <si>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</si>
  <si>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</si>
  <si>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</si>
  <si>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</si>
  <si>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</si>
  <si>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</si>
  <si>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</si>
  <si>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</si>
  <si>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</si>
  <si>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</si>
  <si>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</si>
  <si>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</si>
  <si>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</si>
  <si>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</si>
  <si>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</si>
  <si>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</si>
  <si>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</si>
  <si>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</si>
  <si>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</si>
  <si>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</si>
  <si>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</si>
  <si>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</si>
  <si>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</si>
  <si>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</si>
  <si>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</si>
  <si>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</si>
  <si>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</si>
  <si>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</si>
  <si>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</si>
  <si>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</si>
  <si>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</si>
  <si>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</si>
  <si>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</si>
  <si>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</si>
  <si>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</si>
  <si>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</si>
  <si>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</si>
  <si>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</si>
  <si>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</si>
  <si>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</si>
  <si>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</si>
  <si>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</si>
  <si>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</si>
  <si>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</si>
  <si>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</si>
  <si>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</si>
  <si>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</si>
  <si>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</si>
  <si>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</si>
  <si>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</si>
  <si>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</si>
  <si>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</si>
  <si>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</si>
  <si>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</si>
  <si>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</si>
  <si>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</si>
  <si>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</si>
  <si>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</si>
  <si>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</si>
  <si>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</si>
  <si>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</si>
  <si>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</si>
  <si>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</si>
  <si>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</si>
  <si>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</si>
  <si>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</si>
  <si>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</si>
  <si>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</si>
  <si>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</si>
  <si>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</si>
  <si>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</si>
  <si>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</si>
  <si>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</si>
  <si>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</si>
  <si>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</si>
  <si>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</si>
  <si>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</si>
  <si>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</si>
  <si>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</si>
  <si>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</si>
  <si>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</si>
  <si>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</si>
  <si>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</si>
  <si>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</si>
  <si>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</si>
  <si>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</si>
  <si>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</si>
  <si>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</si>
  <si>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</si>
  <si>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</si>
  <si>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</si>
  <si>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</si>
  <si>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</si>
  <si>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</si>
  <si>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</si>
  <si>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</si>
  <si>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</si>
  <si>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</si>
  <si>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</si>
  <si>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</si>
  <si>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</si>
  <si>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</si>
  <si>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</si>
  <si>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</si>
  <si>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</si>
  <si>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</si>
  <si>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</si>
  <si>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</si>
  <si>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</si>
  <si>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</si>
  <si>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</si>
  <si>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</si>
  <si>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</si>
  <si>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</si>
  <si>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</si>
  <si>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</si>
  <si>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</si>
  <si>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</si>
  <si>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</si>
  <si>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</si>
  <si>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</si>
  <si>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</si>
  <si>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</si>
  <si>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</si>
  <si>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</si>
  <si>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</si>
  <si>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</si>
  <si>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</si>
  <si>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</si>
  <si>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</si>
  <si>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</si>
  <si>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</si>
  <si>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</si>
  <si>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</si>
  <si>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</si>
  <si>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</si>
  <si>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</si>
  <si>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</si>
  <si>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</si>
  <si>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</si>
  <si>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</si>
  <si>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</si>
  <si>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</si>
  <si>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</si>
  <si>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</si>
  <si>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</si>
  <si>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</si>
  <si>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</si>
  <si>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</si>
  <si>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</si>
  <si>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</si>
  <si>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</si>
  <si>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</si>
  <si>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</si>
  <si>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</si>
  <si>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</si>
  <si>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</si>
  <si>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</si>
  <si>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</si>
  <si>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</si>
  <si>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</si>
  <si>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</si>
  <si>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</si>
  <si>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</si>
  <si>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</si>
  <si>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</si>
  <si>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</si>
  <si>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</si>
  <si>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</si>
  <si>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</si>
  <si>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</si>
  <si>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</si>
  <si>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</si>
  <si>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</si>
  <si>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</si>
  <si>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</si>
  <si>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</si>
  <si>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</si>
  <si>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</si>
  <si>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</si>
  <si>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</si>
  <si>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</si>
  <si>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</si>
  <si>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</si>
  <si>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</si>
  <si>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</si>
  <si>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</si>
  <si>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</si>
  <si>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</si>
  <si>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</si>
  <si>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</si>
  <si>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</si>
  <si>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</si>
  <si>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</si>
  <si>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</si>
  <si>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</si>
  <si>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</si>
  <si>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</si>
  <si>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</si>
  <si>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</si>
  <si>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</si>
  <si>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</si>
  <si>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</si>
  <si>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</si>
  <si>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</si>
  <si>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</si>
  <si>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</si>
  <si>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</si>
  <si>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</si>
  <si>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</si>
  <si>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</si>
  <si>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</si>
  <si>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</si>
  <si>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</si>
  <si>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</si>
  <si>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</si>
  <si>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</si>
  <si>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</si>
  <si>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</si>
  <si>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</si>
  <si>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</si>
  <si>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</si>
  <si>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</si>
  <si>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</si>
  <si>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</si>
  <si>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</si>
  <si>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</si>
  <si>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</si>
  <si>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</si>
  <si>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</si>
  <si>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</si>
  <si>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</si>
  <si>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</si>
  <si>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</si>
  <si>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</si>
  <si>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</si>
  <si>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</si>
  <si>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</si>
  <si>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</si>
  <si>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</si>
  <si>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</si>
  <si>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</si>
  <si>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</si>
  <si>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</si>
  <si>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</si>
  <si>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</si>
  <si>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</si>
  <si>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</si>
  <si>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</si>
  <si>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</si>
  <si>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</si>
  <si>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</si>
  <si>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</si>
  <si>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</si>
  <si>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</si>
  <si>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</si>
  <si>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</si>
  <si>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</si>
  <si>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</si>
  <si>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</si>
  <si>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</si>
  <si>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</si>
  <si>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</si>
  <si>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</si>
  <si>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</si>
  <si>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</si>
  <si>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</si>
  <si>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</si>
  <si>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</si>
  <si>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</si>
  <si>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</si>
  <si>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</si>
  <si>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</si>
  <si>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</si>
  <si>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</si>
  <si>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</si>
  <si>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</si>
  <si>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</si>
  <si>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</si>
  <si>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</si>
  <si>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</si>
  <si>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</si>
  <si>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</si>
  <si>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</si>
  <si>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</si>
  <si>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</si>
  <si>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</si>
  <si>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</si>
  <si>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</si>
  <si>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</si>
  <si>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</si>
  <si>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</si>
  <si>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</si>
  <si>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</si>
  <si>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</si>
  <si>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</si>
  <si>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</si>
  <si>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</si>
  <si>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</si>
  <si>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</si>
  <si>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</si>
  <si>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</si>
  <si>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</si>
  <si>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</si>
  <si>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</si>
  <si>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</si>
  <si>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</si>
  <si>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</si>
  <si>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</si>
  <si>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</si>
  <si>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</si>
  <si>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</si>
  <si>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</si>
  <si>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</si>
  <si>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</si>
  <si>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</si>
  <si>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</si>
  <si>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</si>
  <si>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</si>
  <si>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</si>
  <si>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</si>
  <si>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</si>
  <si>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</si>
  <si>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</si>
  <si>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</si>
  <si>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</si>
  <si>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</si>
  <si>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</si>
  <si>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</si>
  <si>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</si>
  <si>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</si>
  <si>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</si>
  <si>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</si>
  <si>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</si>
  <si>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</si>
  <si>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Gowy Rural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</si>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</sst>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9F4D41F8-6E0F-47F7-90A4-01F7F31648E4}"/>
    <cellStyle name="Bad 2" xfId="7" xr:uid="{DA2EAE86-9CA3-437C-BC27-406B6F54F196}"/>
    <cellStyle name="Calculation 2" xfId="10" xr:uid="{F9FED6B7-2BE6-4B46-A354-2B8748614019}"/>
    <cellStyle name="Normal" xfId="0" builtinId="0"/>
    <cellStyle name="Normal 10" xfId="8" xr:uid="{00C041A1-502A-4027-8EE3-5237EA2AED80}"/>
    <cellStyle name="Normal 2" xfId="1" xr:uid="{94BC6280-C020-42AE-B0BC-E162631916AC}"/>
    <cellStyle name="Normal 2 2" xfId="2" xr:uid="{933F2DF0-DE5B-4C85-99CC-730C25E1DF90}"/>
    <cellStyle name="Normal 2 3" xfId="11" xr:uid="{8105BA26-0077-4D7C-A912-FCF0662E26A2}"/>
    <cellStyle name="Normal 6" xfId="6" xr:uid="{DD4832C2-86F6-427E-B76A-BBB3C3F9C7D7}"/>
    <cellStyle name="Normal 7" xfId="4" xr:uid="{3272550B-10BD-4784-8D4E-86E07986E1BC}"/>
    <cellStyle name="Percent 2" xfId="3" xr:uid="{88713A21-7A51-44E4-BDCE-82A117F8AE49}"/>
    <cellStyle name="Percent 3" xfId="5" xr:uid="{7ED52BD6-F026-48A1-A76F-603CC32BB10B}"/>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116F-4D53-A779-08C0BDA6145C}"/>
              </c:ext>
            </c:extLst>
          </c:dPt>
          <c:dPt>
            <c:idx val="1"/>
            <c:bubble3D val="0"/>
            <c:spPr>
              <a:solidFill>
                <a:srgbClr val="F7EBD9"/>
              </a:solidFill>
            </c:spPr>
            <c:extLst>
              <c:ext xmlns:c16="http://schemas.microsoft.com/office/drawing/2014/chart" uri="{C3380CC4-5D6E-409C-BE32-E72D297353CC}">
                <c16:uniqueId val="{00000003-116F-4D53-A779-08C0BDA6145C}"/>
              </c:ext>
            </c:extLst>
          </c:dPt>
          <c:val>
            <c:numRef>
              <c:f>'Data - Overview'!$D$89:$D$90</c:f>
              <c:numCache>
                <c:formatCode>0%</c:formatCode>
                <c:ptCount val="2"/>
                <c:pt idx="0">
                  <c:v>0.31129864253393663</c:v>
                </c:pt>
                <c:pt idx="1">
                  <c:v>0.68870135746606342</c:v>
                </c:pt>
              </c:numCache>
            </c:numRef>
          </c:val>
          <c:extLst>
            <c:ext xmlns:c16="http://schemas.microsoft.com/office/drawing/2014/chart" uri="{C3380CC4-5D6E-409C-BE32-E72D297353CC}">
              <c16:uniqueId val="{00000004-116F-4D53-A779-08C0BDA6145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008C-4DA8-BB8D-09883FFAE41E}"/>
              </c:ext>
            </c:extLst>
          </c:dPt>
          <c:dPt>
            <c:idx val="1"/>
            <c:bubble3D val="0"/>
            <c:spPr>
              <a:solidFill>
                <a:srgbClr val="6C6F71"/>
              </a:solidFill>
            </c:spPr>
            <c:extLst>
              <c:ext xmlns:c16="http://schemas.microsoft.com/office/drawing/2014/chart" uri="{C3380CC4-5D6E-409C-BE32-E72D297353CC}">
                <c16:uniqueId val="{00000003-008C-4DA8-BB8D-09883FFAE41E}"/>
              </c:ext>
            </c:extLst>
          </c:dPt>
          <c:dPt>
            <c:idx val="2"/>
            <c:bubble3D val="0"/>
            <c:spPr>
              <a:solidFill>
                <a:srgbClr val="7A19C1"/>
              </a:solidFill>
            </c:spPr>
            <c:extLst>
              <c:ext xmlns:c16="http://schemas.microsoft.com/office/drawing/2014/chart" uri="{C3380CC4-5D6E-409C-BE32-E72D297353CC}">
                <c16:uniqueId val="{00000005-008C-4DA8-BB8D-09883FFAE41E}"/>
              </c:ext>
            </c:extLst>
          </c:dPt>
          <c:dPt>
            <c:idx val="3"/>
            <c:bubble3D val="0"/>
            <c:spPr>
              <a:solidFill>
                <a:srgbClr val="8CC119"/>
              </a:solidFill>
            </c:spPr>
            <c:extLst>
              <c:ext xmlns:c16="http://schemas.microsoft.com/office/drawing/2014/chart" uri="{C3380CC4-5D6E-409C-BE32-E72D297353CC}">
                <c16:uniqueId val="{00000007-008C-4DA8-BB8D-09883FFAE41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008C-4DA8-BB8D-09883FFAE41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008C-4DA8-BB8D-09883FFAE41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008C-4DA8-BB8D-09883FFAE41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008C-4DA8-BB8D-09883FFAE41E}"/>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008C-4DA8-BB8D-09883FFAE41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103</c:v>
                </c:pt>
                <c:pt idx="1">
                  <c:v>1 
Index: 93</c:v>
                </c:pt>
                <c:pt idx="2">
                  <c:v>2 
Index: 97</c:v>
                </c:pt>
                <c:pt idx="3">
                  <c:v>3+ 
Index: 83</c:v>
                </c:pt>
              </c:strCache>
            </c:strRef>
          </c:cat>
          <c:val>
            <c:numRef>
              <c:f>'Data - Overview'!$D$128:$D$131</c:f>
              <c:numCache>
                <c:formatCode>0%</c:formatCode>
                <c:ptCount val="4"/>
                <c:pt idx="0">
                  <c:v>0.7468778280542987</c:v>
                </c:pt>
                <c:pt idx="1">
                  <c:v>0.11732579185520361</c:v>
                </c:pt>
                <c:pt idx="2">
                  <c:v>0.10309502262443439</c:v>
                </c:pt>
                <c:pt idx="3">
                  <c:v>3.2936651583710404E-2</c:v>
                </c:pt>
              </c:numCache>
            </c:numRef>
          </c:val>
          <c:extLst>
            <c:ext xmlns:c16="http://schemas.microsoft.com/office/drawing/2014/chart" uri="{C3380CC4-5D6E-409C-BE32-E72D297353CC}">
              <c16:uniqueId val="{00000009-008C-4DA8-BB8D-09883FFAE41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BF0C-42BD-9E28-6DEEC9E422D7}"/>
              </c:ext>
            </c:extLst>
          </c:dPt>
          <c:dPt>
            <c:idx val="1"/>
            <c:bubble3D val="0"/>
            <c:spPr>
              <a:solidFill>
                <a:srgbClr val="6C6F71"/>
              </a:solidFill>
            </c:spPr>
            <c:extLst>
              <c:ext xmlns:c16="http://schemas.microsoft.com/office/drawing/2014/chart" uri="{C3380CC4-5D6E-409C-BE32-E72D297353CC}">
                <c16:uniqueId val="{00000003-BF0C-42BD-9E28-6DEEC9E422D7}"/>
              </c:ext>
            </c:extLst>
          </c:dPt>
          <c:dPt>
            <c:idx val="2"/>
            <c:bubble3D val="0"/>
            <c:spPr>
              <a:solidFill>
                <a:srgbClr val="7A19C1"/>
              </a:solidFill>
            </c:spPr>
            <c:extLst>
              <c:ext xmlns:c16="http://schemas.microsoft.com/office/drawing/2014/chart" uri="{C3380CC4-5D6E-409C-BE32-E72D297353CC}">
                <c16:uniqueId val="{00000005-BF0C-42BD-9E28-6DEEC9E422D7}"/>
              </c:ext>
            </c:extLst>
          </c:dPt>
          <c:dPt>
            <c:idx val="3"/>
            <c:bubble3D val="0"/>
            <c:spPr>
              <a:solidFill>
                <a:srgbClr val="8CC119"/>
              </a:solidFill>
            </c:spPr>
            <c:extLst>
              <c:ext xmlns:c16="http://schemas.microsoft.com/office/drawing/2014/chart" uri="{C3380CC4-5D6E-409C-BE32-E72D297353CC}">
                <c16:uniqueId val="{00000007-BF0C-42BD-9E28-6DEEC9E422D7}"/>
              </c:ext>
            </c:extLst>
          </c:dPt>
          <c:dPt>
            <c:idx val="4"/>
            <c:bubble3D val="0"/>
            <c:spPr>
              <a:solidFill>
                <a:srgbClr val="EBC61C"/>
              </a:solidFill>
            </c:spPr>
            <c:extLst>
              <c:ext xmlns:c16="http://schemas.microsoft.com/office/drawing/2014/chart" uri="{C3380CC4-5D6E-409C-BE32-E72D297353CC}">
                <c16:uniqueId val="{00000009-BF0C-42BD-9E28-6DEEC9E422D7}"/>
              </c:ext>
            </c:extLst>
          </c:dPt>
          <c:dPt>
            <c:idx val="5"/>
            <c:bubble3D val="0"/>
            <c:spPr>
              <a:solidFill>
                <a:srgbClr val="1964C1"/>
              </a:solidFill>
            </c:spPr>
            <c:extLst>
              <c:ext xmlns:c16="http://schemas.microsoft.com/office/drawing/2014/chart" uri="{C3380CC4-5D6E-409C-BE32-E72D297353CC}">
                <c16:uniqueId val="{0000000B-BF0C-42BD-9E28-6DEEC9E422D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BF0C-42BD-9E28-6DEEC9E422D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BF0C-42BD-9E28-6DEEC9E422D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BF0C-42BD-9E28-6DEEC9E422D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BF0C-42BD-9E28-6DEEC9E422D7}"/>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BF0C-42BD-9E28-6DEEC9E422D7}"/>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BF0C-42BD-9E28-6DEEC9E422D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78</c:v>
                </c:pt>
                <c:pt idx="1">
                  <c:v>20k - 40k 
Index: 91</c:v>
                </c:pt>
                <c:pt idx="2">
                  <c:v>40k - 60k 
Index: 100</c:v>
                </c:pt>
                <c:pt idx="3">
                  <c:v>60k - 80k 
Index: 107</c:v>
                </c:pt>
                <c:pt idx="4">
                  <c:v>80k - 100k 
Index: 125</c:v>
                </c:pt>
                <c:pt idx="5">
                  <c:v>100k+ 
Index: 142</c:v>
                </c:pt>
              </c:strCache>
            </c:strRef>
          </c:cat>
          <c:val>
            <c:numRef>
              <c:f>'Data - Overview'!$D$146:$D$151</c:f>
              <c:numCache>
                <c:formatCode>0%</c:formatCode>
                <c:ptCount val="6"/>
                <c:pt idx="0">
                  <c:v>0.13082805429864253</c:v>
                </c:pt>
                <c:pt idx="1">
                  <c:v>0.28521719457013578</c:v>
                </c:pt>
                <c:pt idx="2">
                  <c:v>0.21166968325791857</c:v>
                </c:pt>
                <c:pt idx="3">
                  <c:v>0.14990950226244343</c:v>
                </c:pt>
                <c:pt idx="4">
                  <c:v>9.1447963800905002E-2</c:v>
                </c:pt>
                <c:pt idx="5">
                  <c:v>0.1307556561085973</c:v>
                </c:pt>
              </c:numCache>
            </c:numRef>
          </c:val>
          <c:extLst>
            <c:ext xmlns:c16="http://schemas.microsoft.com/office/drawing/2014/chart" uri="{C3380CC4-5D6E-409C-BE32-E72D297353CC}">
              <c16:uniqueId val="{0000000C-BF0C-42BD-9E28-6DEEC9E422D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4.6787330316742079E-2</c:v>
                </c:pt>
                <c:pt idx="1">
                  <c:v>0.15176470588235291</c:v>
                </c:pt>
                <c:pt idx="2">
                  <c:v>6.1674208144796391E-2</c:v>
                </c:pt>
                <c:pt idx="3">
                  <c:v>9.7339366515837106E-2</c:v>
                </c:pt>
                <c:pt idx="4">
                  <c:v>0.18142081447963804</c:v>
                </c:pt>
                <c:pt idx="5">
                  <c:v>0.22828054298642533</c:v>
                </c:pt>
                <c:pt idx="6">
                  <c:v>0.12774208144796381</c:v>
                </c:pt>
                <c:pt idx="7">
                  <c:v>0.10531674208144798</c:v>
                </c:pt>
              </c:numCache>
            </c:numRef>
          </c:val>
          <c:extLst>
            <c:ext xmlns:c16="http://schemas.microsoft.com/office/drawing/2014/chart" uri="{C3380CC4-5D6E-409C-BE32-E72D297353CC}">
              <c16:uniqueId val="{00000000-AA77-41D6-976C-A4D3D6F8BB9B}"/>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0.34782805429864255</c:v>
                </c:pt>
              </c:numCache>
            </c:numRef>
          </c:val>
          <c:extLst>
            <c:ext xmlns:c16="http://schemas.microsoft.com/office/drawing/2014/chart" uri="{C3380CC4-5D6E-409C-BE32-E72D297353CC}">
              <c16:uniqueId val="{00000000-0192-4F2A-85DE-C8C059C71AE6}"/>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0192-4F2A-85DE-C8C059C71AE6}"/>
              </c:ext>
            </c:extLst>
          </c:dPt>
          <c:val>
            <c:numRef>
              <c:f>'Data - Overview'!$D$116</c:f>
              <c:numCache>
                <c:formatCode>0%</c:formatCode>
                <c:ptCount val="1"/>
                <c:pt idx="0">
                  <c:v>0.19023981900452491</c:v>
                </c:pt>
              </c:numCache>
            </c:numRef>
          </c:val>
          <c:extLst>
            <c:ext xmlns:c16="http://schemas.microsoft.com/office/drawing/2014/chart" uri="{C3380CC4-5D6E-409C-BE32-E72D297353CC}">
              <c16:uniqueId val="{00000003-0192-4F2A-85DE-C8C059C71AE6}"/>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2.2312217194570133E-2</c:v>
                </c:pt>
              </c:numCache>
            </c:numRef>
          </c:val>
          <c:extLst>
            <c:ext xmlns:c16="http://schemas.microsoft.com/office/drawing/2014/chart" uri="{C3380CC4-5D6E-409C-BE32-E72D297353CC}">
              <c16:uniqueId val="{00000004-0192-4F2A-85DE-C8C059C71AE6}"/>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0.13789140271493214</c:v>
                </c:pt>
              </c:numCache>
            </c:numRef>
          </c:val>
          <c:extLst>
            <c:ext xmlns:c16="http://schemas.microsoft.com/office/drawing/2014/chart" uri="{C3380CC4-5D6E-409C-BE32-E72D297353CC}">
              <c16:uniqueId val="{00000005-0192-4F2A-85DE-C8C059C71AE6}"/>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0.30183710407239817</c:v>
                </c:pt>
              </c:numCache>
            </c:numRef>
          </c:val>
          <c:extLst>
            <c:ext xmlns:c16="http://schemas.microsoft.com/office/drawing/2014/chart" uri="{C3380CC4-5D6E-409C-BE32-E72D297353CC}">
              <c16:uniqueId val="{00000006-0192-4F2A-85DE-C8C059C71AE6}"/>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81B3-4406-93AF-AA43574765F2}"/>
              </c:ext>
            </c:extLst>
          </c:dPt>
          <c:dPt>
            <c:idx val="1"/>
            <c:bubble3D val="0"/>
            <c:spPr>
              <a:solidFill>
                <a:srgbClr val="DBE6C4"/>
              </a:solidFill>
            </c:spPr>
            <c:extLst>
              <c:ext xmlns:c16="http://schemas.microsoft.com/office/drawing/2014/chart" uri="{C3380CC4-5D6E-409C-BE32-E72D297353CC}">
                <c16:uniqueId val="{00000003-81B3-4406-93AF-AA43574765F2}"/>
              </c:ext>
            </c:extLst>
          </c:dPt>
          <c:val>
            <c:numRef>
              <c:f>'Data - Overview'!$A$89:$A$90</c:f>
              <c:numCache>
                <c:formatCode>0%</c:formatCode>
                <c:ptCount val="2"/>
                <c:pt idx="0">
                  <c:v>0.31072398190045247</c:v>
                </c:pt>
                <c:pt idx="1">
                  <c:v>0.68927601809954753</c:v>
                </c:pt>
              </c:numCache>
            </c:numRef>
          </c:val>
          <c:extLst>
            <c:ext xmlns:c16="http://schemas.microsoft.com/office/drawing/2014/chart" uri="{C3380CC4-5D6E-409C-BE32-E72D297353CC}">
              <c16:uniqueId val="{00000004-81B3-4406-93AF-AA43574765F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008B-4C66-878E-65EC32A75B9C}"/>
              </c:ext>
            </c:extLst>
          </c:dPt>
          <c:dPt>
            <c:idx val="1"/>
            <c:bubble3D val="0"/>
            <c:spPr>
              <a:solidFill>
                <a:schemeClr val="accent2">
                  <a:lumMod val="20000"/>
                  <a:lumOff val="80000"/>
                </a:schemeClr>
              </a:solidFill>
            </c:spPr>
            <c:extLst>
              <c:ext xmlns:c16="http://schemas.microsoft.com/office/drawing/2014/chart" uri="{C3380CC4-5D6E-409C-BE32-E72D297353CC}">
                <c16:uniqueId val="{00000003-008B-4C66-878E-65EC32A75B9C}"/>
              </c:ext>
            </c:extLst>
          </c:dPt>
          <c:val>
            <c:numRef>
              <c:f>'Data - Overview'!$A$89:$A$90</c:f>
              <c:numCache>
                <c:formatCode>0%</c:formatCode>
                <c:ptCount val="2"/>
                <c:pt idx="0">
                  <c:v>0.31072398190045247</c:v>
                </c:pt>
                <c:pt idx="1">
                  <c:v>0.68927601809954753</c:v>
                </c:pt>
              </c:numCache>
            </c:numRef>
          </c:val>
          <c:extLst>
            <c:ext xmlns:c16="http://schemas.microsoft.com/office/drawing/2014/chart" uri="{C3380CC4-5D6E-409C-BE32-E72D297353CC}">
              <c16:uniqueId val="{00000004-008B-4C66-878E-65EC32A75B9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F10-4C97-AD59-2EB286C6CF19}"/>
              </c:ext>
            </c:extLst>
          </c:dPt>
          <c:dPt>
            <c:idx val="1"/>
            <c:bubble3D val="0"/>
            <c:spPr>
              <a:solidFill>
                <a:srgbClr val="F7EBD9"/>
              </a:solidFill>
            </c:spPr>
            <c:extLst>
              <c:ext xmlns:c16="http://schemas.microsoft.com/office/drawing/2014/chart" uri="{C3380CC4-5D6E-409C-BE32-E72D297353CC}">
                <c16:uniqueId val="{00000003-AF10-4C97-AD59-2EB286C6CF19}"/>
              </c:ext>
            </c:extLst>
          </c:dPt>
          <c:val>
            <c:numRef>
              <c:f>'Data - Overview'!$E$89:$E$90</c:f>
              <c:numCache>
                <c:formatCode>0%</c:formatCode>
                <c:ptCount val="2"/>
                <c:pt idx="0">
                  <c:v>0.40946606334841623</c:v>
                </c:pt>
                <c:pt idx="1">
                  <c:v>0.59053393665158382</c:v>
                </c:pt>
              </c:numCache>
            </c:numRef>
          </c:val>
          <c:extLst>
            <c:ext xmlns:c16="http://schemas.microsoft.com/office/drawing/2014/chart" uri="{C3380CC4-5D6E-409C-BE32-E72D297353CC}">
              <c16:uniqueId val="{00000004-AF10-4C97-AD59-2EB286C6CF1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87C0-4141-92D5-CCCBD15260EC}"/>
              </c:ext>
            </c:extLst>
          </c:dPt>
          <c:dPt>
            <c:idx val="1"/>
            <c:bubble3D val="0"/>
            <c:extLst>
              <c:ext xmlns:c16="http://schemas.microsoft.com/office/drawing/2014/chart" uri="{C3380CC4-5D6E-409C-BE32-E72D297353CC}">
                <c16:uniqueId val="{00000002-87C0-4141-92D5-CCCBD15260EC}"/>
              </c:ext>
            </c:extLst>
          </c:dPt>
          <c:val>
            <c:numRef>
              <c:f>'Data - Overview'!$C$89:$C$90</c:f>
              <c:numCache>
                <c:formatCode>0%</c:formatCode>
                <c:ptCount val="2"/>
                <c:pt idx="0">
                  <c:v>9.695475113122172E-2</c:v>
                </c:pt>
                <c:pt idx="1">
                  <c:v>0.90304524886877824</c:v>
                </c:pt>
              </c:numCache>
            </c:numRef>
          </c:val>
          <c:extLst>
            <c:ext xmlns:c16="http://schemas.microsoft.com/office/drawing/2014/chart" uri="{C3380CC4-5D6E-409C-BE32-E72D297353CC}">
              <c16:uniqueId val="{00000003-87C0-4141-92D5-CCCBD15260E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0.16507692307692307</c:v>
                </c:pt>
              </c:numCache>
            </c:numRef>
          </c:val>
          <c:extLst>
            <c:ext xmlns:c16="http://schemas.microsoft.com/office/drawing/2014/chart" uri="{C3380CC4-5D6E-409C-BE32-E72D297353CC}">
              <c16:uniqueId val="{00000000-02B3-4665-923C-3B06CEBDA9A1}"/>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02B3-4665-923C-3B06CEBDA9A1}"/>
              </c:ext>
            </c:extLst>
          </c:dPt>
          <c:val>
            <c:numRef>
              <c:f>'Data - Overview'!$D$138</c:f>
              <c:numCache>
                <c:formatCode>0%</c:formatCode>
                <c:ptCount val="1"/>
                <c:pt idx="0">
                  <c:v>0.41449321266968325</c:v>
                </c:pt>
              </c:numCache>
            </c:numRef>
          </c:val>
          <c:extLst>
            <c:ext xmlns:c16="http://schemas.microsoft.com/office/drawing/2014/chart" uri="{C3380CC4-5D6E-409C-BE32-E72D297353CC}">
              <c16:uniqueId val="{00000003-02B3-4665-923C-3B06CEBDA9A1}"/>
            </c:ext>
          </c:extLst>
        </c:ser>
        <c:ser>
          <c:idx val="1"/>
          <c:order val="2"/>
          <c:spPr>
            <a:solidFill>
              <a:srgbClr val="1964C1"/>
            </a:solidFill>
          </c:spPr>
          <c:invertIfNegative val="0"/>
          <c:val>
            <c:numRef>
              <c:f>'Data - Overview'!$D$139</c:f>
              <c:numCache>
                <c:formatCode>0%</c:formatCode>
                <c:ptCount val="1"/>
                <c:pt idx="0">
                  <c:v>0.34480542986425339</c:v>
                </c:pt>
              </c:numCache>
            </c:numRef>
          </c:val>
          <c:extLst>
            <c:ext xmlns:c16="http://schemas.microsoft.com/office/drawing/2014/chart" uri="{C3380CC4-5D6E-409C-BE32-E72D297353CC}">
              <c16:uniqueId val="{00000004-02B3-4665-923C-3B06CEBDA9A1}"/>
            </c:ext>
          </c:extLst>
        </c:ser>
        <c:ser>
          <c:idx val="0"/>
          <c:order val="3"/>
          <c:spPr>
            <a:solidFill>
              <a:srgbClr val="7D38BA"/>
            </a:solidFill>
          </c:spPr>
          <c:invertIfNegative val="0"/>
          <c:val>
            <c:numRef>
              <c:f>'Data - Overview'!$D$140</c:f>
              <c:numCache>
                <c:formatCode>0%</c:formatCode>
                <c:ptCount val="1"/>
                <c:pt idx="0">
                  <c:v>7.5932126696832594E-2</c:v>
                </c:pt>
              </c:numCache>
            </c:numRef>
          </c:val>
          <c:extLst>
            <c:ext xmlns:c16="http://schemas.microsoft.com/office/drawing/2014/chart" uri="{C3380CC4-5D6E-409C-BE32-E72D297353CC}">
              <c16:uniqueId val="{00000005-02B3-4665-923C-3B06CEBDA9A1}"/>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8C85-4D93-AA04-8019B8894849}"/>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8C85-4D93-AA04-8019B8894849}"/>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8C85-4D93-AA04-8019B8894849}"/>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8C85-4D93-AA04-8019B8894849}"/>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8C85-4D93-AA04-8019B8894849}"/>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8C85-4D93-AA04-8019B8894849}"/>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8C85-4D93-AA04-8019B8894849}"/>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8C85-4D93-AA04-8019B8894849}"/>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8C85-4D93-AA04-8019B8894849}"/>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8C85-4D93-AA04-8019B8894849}"/>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8C85-4D93-AA04-8019B8894849}"/>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8C85-4D93-AA04-8019B8894849}"/>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8C85-4D93-AA04-8019B8894849}"/>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8C85-4D93-AA04-8019B8894849}"/>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8C85-4D93-AA04-8019B8894849}"/>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8C85-4D93-AA04-8019B8894849}"/>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8C85-4D93-AA04-8019B8894849}"/>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8C85-4D93-AA04-8019B8894849}"/>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8C85-4D93-AA04-8019B8894849}"/>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8C85-4D93-AA04-8019B8894849}"/>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8C85-4D93-AA04-8019B8894849}"/>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8C85-4D93-AA04-8019B8894849}"/>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8C85-4D93-AA04-8019B8894849}"/>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8C85-4D93-AA04-8019B8894849}"/>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8C85-4D93-AA04-8019B8894849}"/>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{3F4B18B5-B959-4DA3-BDD4-51EE6E555085}</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8C85-4D93-AA04-8019B8894849}"/>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{ECF87066-1A57-4FA2-A1DA-67A2D3BFB8CA}</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8C85-4D93-AA04-8019B8894849}"/>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{CDED54AA-A739-490A-8EFC-EC7E2DA88AC2}</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8C85-4D93-AA04-8019B8894849}"/>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{11CEB155-D9BC-4F48-B600-804AFA4E444B}</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8C85-4D93-AA04-8019B8894849}"/>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{D07145F9-5433-40A2-95EC-DB56CD9699C0}</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8C85-4D93-AA04-8019B8894849}"/>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{9544B74C-C9D3-4F88-97A8-D5F7E46FE798}</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8C85-4D93-AA04-8019B8894849}"/>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{329C3948-179C-48FE-A190-D67393E5CDD0}</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8C85-4D93-AA04-8019B8894849}"/>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{A448D7B4-B4BE-4830-995D-5D47C1B2716D}</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8C85-4D93-AA04-8019B8894849}"/>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{043A35E4-F3ED-476D-B623-B4260EFCFA09}</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8C85-4D93-AA04-8019B8894849}"/>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{A8842044-A8EC-401D-B207-B9655944C1E7}</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8C85-4D93-AA04-8019B8894849}"/>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{0855904E-FE43-4024-89AA-66D74A02026B}</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8C85-4D93-AA04-8019B8894849}"/>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{3DADE9C4-3336-40E5-8640-32B4DFF68332}</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8C85-4D93-AA04-8019B8894849}"/>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{B38FA2EC-4937-45EA-BFF6-4F9207353CC1}</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8C85-4D93-AA04-8019B8894849}"/>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{E56855EC-14B4-4906-977E-200D71899AD3}</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8C85-4D93-AA04-8019B8894849}"/>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{DECDAC22-6FA1-4DB9-B19C-E862C38B6DF3}</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8C85-4D93-AA04-8019B8894849}"/>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{94E5A35D-30F0-44A4-BAEB-BE3B6E55DC39}</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8C85-4D93-AA04-8019B8894849}"/>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{0AA9F289-85DA-4938-AA4F-C5E4F93E9AD1}</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8C85-4D93-AA04-8019B8894849}"/>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{75E7DCF3-086D-423D-B614-3EF97D47882F}</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8C85-4D93-AA04-8019B8894849}"/>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{22612FE3-F76B-4DBC-B48A-4C321161AF3C}</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8C85-4D93-AA04-8019B8894849}"/>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{66EB3910-561F-46F6-872C-2E45E14CFED3}</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8C85-4D93-AA04-8019B8894849}"/>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{862C414A-DC04-468E-B7D3-7A849D7AC609}</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8C85-4D93-AA04-8019B8894849}"/>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{6AAF73AB-30AF-4BA7-8DA5-5725B5A88F0A}</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8C85-4D93-AA04-8019B8894849}"/>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{FEE6BA6C-D718-4DD2-8366-7AE7724CE873}</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8C85-4D93-AA04-8019B8894849}"/>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{B0F56396-DC81-46DA-8330-0C1A49239F65}</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8C85-4D93-AA04-8019B8894849}"/>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{3D32374C-7802-42E3-A9FD-4EE9DB748358}</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8C85-4D93-AA04-8019B8894849}"/>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1.3452914798206279E-2</c:v>
                </c:pt>
                <c:pt idx="1">
                  <c:v>8.9686098654708519E-3</c:v>
                </c:pt>
                <c:pt idx="2">
                  <c:v>0</c:v>
                </c:pt>
                <c:pt idx="3">
                  <c:v>2.6905829596412557E-2</c:v>
                </c:pt>
                <c:pt idx="4">
                  <c:v>4.9327354260089683E-2</c:v>
                </c:pt>
                <c:pt idx="5">
                  <c:v>0</c:v>
                </c:pt>
                <c:pt idx="6">
                  <c:v>0</c:v>
                </c:pt>
                <c:pt idx="7">
                  <c:v>0</c:v>
                </c:pt>
                <c:pt idx="8">
                  <c:v>1.7937219730941704E-2</c:v>
                </c:pt>
                <c:pt idx="9">
                  <c:v>0</c:v>
                </c:pt>
                <c:pt idx="10">
                  <c:v>0</c:v>
                </c:pt>
                <c:pt idx="11">
                  <c:v>4.4843049327354259E-3</c:v>
                </c:pt>
                <c:pt idx="12">
                  <c:v>0</c:v>
                </c:pt>
                <c:pt idx="13">
                  <c:v>1.3452914798206279E-2</c:v>
                </c:pt>
                <c:pt idx="14">
                  <c:v>2.6905829596412557E-2</c:v>
                </c:pt>
                <c:pt idx="15">
                  <c:v>4.4843049327354258E-2</c:v>
                </c:pt>
                <c:pt idx="16">
                  <c:v>5.829596412556054E-2</c:v>
                </c:pt>
                <c:pt idx="17">
                  <c:v>0</c:v>
                </c:pt>
                <c:pt idx="18">
                  <c:v>0.1</c:v>
                </c:pt>
                <c:pt idx="19">
                  <c:v>0.1</c:v>
                </c:pt>
                <c:pt idx="20">
                  <c:v>0</c:v>
                </c:pt>
                <c:pt idx="21">
                  <c:v>0</c:v>
                </c:pt>
                <c:pt idx="22">
                  <c:v>4.4843049327354258E-2</c:v>
                </c:pt>
                <c:pt idx="23">
                  <c:v>0.1</c:v>
                </c:pt>
                <c:pt idx="24">
                  <c:v>5.829596412556054E-2</c:v>
                </c:pt>
              </c:numCache>
            </c:numRef>
          </c:xVal>
          <c:yVal>
            <c:numRef>
              <c:f>'Customer View Chart'!$F$49:$F$73</c:f>
              <c:numCache>
                <c:formatCode>0</c:formatCode>
                <c:ptCount val="25"/>
                <c:pt idx="0">
                  <c:v>73.551643787614793</c:v>
                </c:pt>
                <c:pt idx="1">
                  <c:v>23.897614929005066</c:v>
                </c:pt>
                <c:pt idx="2">
                  <c:v>0</c:v>
                </c:pt>
                <c:pt idx="3">
                  <c:v>55.01021136498958</c:v>
                </c:pt>
                <c:pt idx="4">
                  <c:v>144.46901123844322</c:v>
                </c:pt>
                <c:pt idx="5">
                  <c:v>0</c:v>
                </c:pt>
                <c:pt idx="6">
                  <c:v>0</c:v>
                </c:pt>
                <c:pt idx="7">
                  <c:v>0</c:v>
                </c:pt>
                <c:pt idx="8">
                  <c:v>36.018677388036195</c:v>
                </c:pt>
                <c:pt idx="9">
                  <c:v>0</c:v>
                </c:pt>
                <c:pt idx="10">
                  <c:v>0</c:v>
                </c:pt>
                <c:pt idx="11">
                  <c:v>25.132633788385171</c:v>
                </c:pt>
                <c:pt idx="12">
                  <c:v>0</c:v>
                </c:pt>
                <c:pt idx="13">
                  <c:v>33.46214200494861</c:v>
                </c:pt>
                <c:pt idx="14">
                  <c:v>60.825763787434873</c:v>
                </c:pt>
                <c:pt idx="15">
                  <c:v>72.770740629259762</c:v>
                </c:pt>
                <c:pt idx="16">
                  <c:v>80.346401972182335</c:v>
                </c:pt>
                <c:pt idx="17">
                  <c:v>0</c:v>
                </c:pt>
                <c:pt idx="18">
                  <c:v>169.65857169753994</c:v>
                </c:pt>
                <c:pt idx="19">
                  <c:v>200</c:v>
                </c:pt>
                <c:pt idx="20">
                  <c:v>0</c:v>
                </c:pt>
                <c:pt idx="21">
                  <c:v>0</c:v>
                </c:pt>
                <c:pt idx="22">
                  <c:v>107.0844682804898</c:v>
                </c:pt>
                <c:pt idx="23">
                  <c:v>200</c:v>
                </c:pt>
                <c:pt idx="24">
                  <c:v>104.28843691829393</c:v>
                </c:pt>
              </c:numCache>
            </c:numRef>
          </c:yVal>
          <c:smooth val="0"/>
          <c:extLst>
            <c:ext xmlns:c16="http://schemas.microsoft.com/office/drawing/2014/chart" uri="{C3380CC4-5D6E-409C-BE32-E72D297353CC}">
              <c16:uniqueId val="{00000019-8C85-4D93-AA04-8019B8894849}"/>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93.290636893943656</c:v>
                </c:pt>
                <c:pt idx="1">
                  <c:v>90.535968802161676</c:v>
                </c:pt>
                <c:pt idx="2">
                  <c:v>99.103273998528223</c:v>
                </c:pt>
                <c:pt idx="3">
                  <c:v>87.595212398564527</c:v>
                </c:pt>
                <c:pt idx="4">
                  <c:v>92.879868131261873</c:v>
                </c:pt>
                <c:pt idx="5">
                  <c:v>92.573032230302331</c:v>
                </c:pt>
                <c:pt idx="6">
                  <c:v>88.996016329585231</c:v>
                </c:pt>
                <c:pt idx="7">
                  <c:v>99.711106489699304</c:v>
                </c:pt>
                <c:pt idx="8">
                  <c:v>85.726948789899396</c:v>
                </c:pt>
                <c:pt idx="9">
                  <c:v>93.874393091520986</c:v>
                </c:pt>
                <c:pt idx="10">
                  <c:v>92.226181020832428</c:v>
                </c:pt>
                <c:pt idx="11">
                  <c:v>100.75816908343711</c:v>
                </c:pt>
                <c:pt idx="12">
                  <c:v>100.35288566959912</c:v>
                </c:pt>
                <c:pt idx="13">
                  <c:v>79.349830906939175</c:v>
                </c:pt>
                <c:pt idx="14">
                  <c:v>98.680359980645051</c:v>
                </c:pt>
                <c:pt idx="15">
                  <c:v>93.535011893253554</c:v>
                </c:pt>
                <c:pt idx="16">
                  <c:v>101.31929987662483</c:v>
                </c:pt>
                <c:pt idx="17">
                  <c:v>111.26815975906463</c:v>
                </c:pt>
                <c:pt idx="18">
                  <c:v>99.080661473130121</c:v>
                </c:pt>
                <c:pt idx="19">
                  <c:v>109.53135276449149</c:v>
                </c:pt>
                <c:pt idx="20">
                  <c:v>113.45949837677651</c:v>
                </c:pt>
                <c:pt idx="21">
                  <c:v>74.016851415228828</c:v>
                </c:pt>
                <c:pt idx="22">
                  <c:v>103.05707921518501</c:v>
                </c:pt>
                <c:pt idx="23">
                  <c:v>105.37719330685837</c:v>
                </c:pt>
                <c:pt idx="24">
                  <c:v>100.2698027993991</c:v>
                </c:pt>
                <c:pt idx="25">
                  <c:v>89.73390028186698</c:v>
                </c:pt>
                <c:pt idx="26">
                  <c:v>98.352597118647353</c:v>
                </c:pt>
                <c:pt idx="27">
                  <c:v>100.00000000000004</c:v>
                </c:pt>
                <c:pt idx="28">
                  <c:v>88.798136338295848</c:v>
                </c:pt>
                <c:pt idx="29">
                  <c:v>91.374900684323563</c:v>
                </c:pt>
                <c:pt idx="30">
                  <c:v>75.494498750077938</c:v>
                </c:pt>
                <c:pt idx="31">
                  <c:v>80.339767115997788</c:v>
                </c:pt>
                <c:pt idx="32">
                  <c:v>98.812354794167916</c:v>
                </c:pt>
                <c:pt idx="33">
                  <c:v>84.517495828580451</c:v>
                </c:pt>
                <c:pt idx="34">
                  <c:v>96.86059449115119</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E5DB-4157-855E-3121951C8E0E}"/>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00CA-4C66-B122-72E964222DA6}"/>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A734-4C1B-B849-019A81482B97}"/>
              </c:ext>
            </c:extLst>
          </c:dPt>
          <c:dPt>
            <c:idx val="1"/>
            <c:invertIfNegative val="0"/>
            <c:bubble3D val="0"/>
            <c:spPr>
              <a:solidFill>
                <a:srgbClr val="89756E"/>
              </a:solidFill>
            </c:spPr>
            <c:extLst>
              <c:ext xmlns:c16="http://schemas.microsoft.com/office/drawing/2014/chart" uri="{C3380CC4-5D6E-409C-BE32-E72D297353CC}">
                <c16:uniqueId val="{00000003-A734-4C1B-B849-019A81482B97}"/>
              </c:ext>
            </c:extLst>
          </c:dPt>
          <c:dPt>
            <c:idx val="2"/>
            <c:invertIfNegative val="0"/>
            <c:bubble3D val="0"/>
            <c:spPr>
              <a:solidFill>
                <a:srgbClr val="30499F"/>
              </a:solidFill>
            </c:spPr>
            <c:extLst>
              <c:ext xmlns:c16="http://schemas.microsoft.com/office/drawing/2014/chart" uri="{C3380CC4-5D6E-409C-BE32-E72D297353CC}">
                <c16:uniqueId val="{00000005-A734-4C1B-B849-019A81482B97}"/>
              </c:ext>
            </c:extLst>
          </c:dPt>
          <c:dPt>
            <c:idx val="3"/>
            <c:invertIfNegative val="0"/>
            <c:bubble3D val="0"/>
            <c:spPr>
              <a:solidFill>
                <a:srgbClr val="C1C630"/>
              </a:solidFill>
            </c:spPr>
            <c:extLst>
              <c:ext xmlns:c16="http://schemas.microsoft.com/office/drawing/2014/chart" uri="{C3380CC4-5D6E-409C-BE32-E72D297353CC}">
                <c16:uniqueId val="{00000007-A734-4C1B-B849-019A81482B97}"/>
              </c:ext>
            </c:extLst>
          </c:dPt>
          <c:dPt>
            <c:idx val="4"/>
            <c:invertIfNegative val="0"/>
            <c:bubble3D val="0"/>
            <c:spPr>
              <a:solidFill>
                <a:srgbClr val="AB347D"/>
              </a:solidFill>
            </c:spPr>
            <c:extLst>
              <c:ext xmlns:c16="http://schemas.microsoft.com/office/drawing/2014/chart" uri="{C3380CC4-5D6E-409C-BE32-E72D297353CC}">
                <c16:uniqueId val="{00000009-A734-4C1B-B849-019A81482B97}"/>
              </c:ext>
            </c:extLst>
          </c:dPt>
          <c:val>
            <c:numRef>
              <c:f>'Wellbeing Acorn Group'!$K$13:$K$17</c:f>
              <c:numCache>
                <c:formatCode>0</c:formatCode>
                <c:ptCount val="5"/>
                <c:pt idx="0">
                  <c:v>50.817801815782161</c:v>
                </c:pt>
                <c:pt idx="1">
                  <c:v>12.996164185068226</c:v>
                </c:pt>
                <c:pt idx="2">
                  <c:v>65.526715325198765</c:v>
                </c:pt>
                <c:pt idx="3">
                  <c:v>176.47451838565021</c:v>
                </c:pt>
                <c:pt idx="4">
                  <c:v>332.11856064748991</c:v>
                </c:pt>
              </c:numCache>
            </c:numRef>
          </c:val>
          <c:extLst>
            <c:ext xmlns:c16="http://schemas.microsoft.com/office/drawing/2014/chart" uri="{C3380CC4-5D6E-409C-BE32-E72D297353CC}">
              <c16:uniqueId val="{0000000A-A734-4C1B-B849-019A81482B97}"/>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56C1-42B0-A0C4-479E18534900}"/>
              </c:ext>
            </c:extLst>
          </c:dPt>
          <c:dPt>
            <c:idx val="1"/>
            <c:invertIfNegative val="0"/>
            <c:bubble3D val="0"/>
            <c:spPr>
              <a:solidFill>
                <a:srgbClr val="89756E"/>
              </a:solidFill>
            </c:spPr>
            <c:extLst>
              <c:ext xmlns:c16="http://schemas.microsoft.com/office/drawing/2014/chart" uri="{C3380CC4-5D6E-409C-BE32-E72D297353CC}">
                <c16:uniqueId val="{00000003-56C1-42B0-A0C4-479E18534900}"/>
              </c:ext>
            </c:extLst>
          </c:dPt>
          <c:dPt>
            <c:idx val="2"/>
            <c:invertIfNegative val="0"/>
            <c:bubble3D val="0"/>
            <c:spPr>
              <a:solidFill>
                <a:srgbClr val="30499F"/>
              </a:solidFill>
            </c:spPr>
            <c:extLst>
              <c:ext xmlns:c16="http://schemas.microsoft.com/office/drawing/2014/chart" uri="{C3380CC4-5D6E-409C-BE32-E72D297353CC}">
                <c16:uniqueId val="{00000005-56C1-42B0-A0C4-479E18534900}"/>
              </c:ext>
            </c:extLst>
          </c:dPt>
          <c:dPt>
            <c:idx val="3"/>
            <c:invertIfNegative val="0"/>
            <c:bubble3D val="0"/>
            <c:spPr>
              <a:solidFill>
                <a:srgbClr val="C1C630"/>
              </a:solidFill>
            </c:spPr>
            <c:extLst>
              <c:ext xmlns:c16="http://schemas.microsoft.com/office/drawing/2014/chart" uri="{C3380CC4-5D6E-409C-BE32-E72D297353CC}">
                <c16:uniqueId val="{00000007-56C1-42B0-A0C4-479E18534900}"/>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9.8654708520179366E-2</c:v>
                </c:pt>
                <c:pt idx="1">
                  <c:v>2.2421524663677129E-2</c:v>
                </c:pt>
                <c:pt idx="2">
                  <c:v>0.14349775784753363</c:v>
                </c:pt>
                <c:pt idx="3">
                  <c:v>0.726457399103139</c:v>
                </c:pt>
              </c:numCache>
            </c:numRef>
          </c:val>
          <c:extLst>
            <c:ext xmlns:c16="http://schemas.microsoft.com/office/drawing/2014/chart" uri="{C3380CC4-5D6E-409C-BE32-E72D297353CC}">
              <c16:uniqueId val="{00000008-56C1-42B0-A0C4-479E18534900}"/>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56C1-42B0-A0C4-479E18534900}"/>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73.551643787614793</c:v>
                </c:pt>
                <c:pt idx="1">
                  <c:v>23.897614929005066</c:v>
                </c:pt>
                <c:pt idx="2">
                  <c:v>0</c:v>
                </c:pt>
                <c:pt idx="3">
                  <c:v>55.01021136498958</c:v>
                </c:pt>
                <c:pt idx="4">
                  <c:v>144.46901123844322</c:v>
                </c:pt>
              </c:numCache>
            </c:numRef>
          </c:val>
          <c:extLst>
            <c:ext xmlns:c16="http://schemas.microsoft.com/office/drawing/2014/chart" uri="{C3380CC4-5D6E-409C-BE32-E72D297353CC}">
              <c16:uniqueId val="{00000000-5D27-482E-9E11-B5CDDFE55883}"/>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36.018677388036195</c:v>
                </c:pt>
                <c:pt idx="4">
                  <c:v>0</c:v>
                </c:pt>
                <c:pt idx="5">
                  <c:v>0</c:v>
                </c:pt>
                <c:pt idx="6">
                  <c:v>25.132633788385171</c:v>
                </c:pt>
                <c:pt idx="7">
                  <c:v>0</c:v>
                </c:pt>
              </c:numCache>
            </c:numRef>
          </c:val>
          <c:extLst>
            <c:ext xmlns:c16="http://schemas.microsoft.com/office/drawing/2014/chart" uri="{C3380CC4-5D6E-409C-BE32-E72D297353CC}">
              <c16:uniqueId val="{00000000-1B7E-4AD1-9941-DA6B2363E800}"/>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33.46214200494861</c:v>
                </c:pt>
                <c:pt idx="1">
                  <c:v>60.825763787434873</c:v>
                </c:pt>
                <c:pt idx="2">
                  <c:v>72.770740629259762</c:v>
                </c:pt>
                <c:pt idx="3">
                  <c:v>80.346401972182335</c:v>
                </c:pt>
                <c:pt idx="4">
                  <c:v>0</c:v>
                </c:pt>
              </c:numCache>
            </c:numRef>
          </c:val>
          <c:extLst>
            <c:ext xmlns:c16="http://schemas.microsoft.com/office/drawing/2014/chart" uri="{C3380CC4-5D6E-409C-BE32-E72D297353CC}">
              <c16:uniqueId val="{00000000-14AA-412C-90D9-107291A8378E}"/>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169.65857169753994</c:v>
                </c:pt>
                <c:pt idx="1">
                  <c:v>260.37220847630948</c:v>
                </c:pt>
                <c:pt idx="2">
                  <c:v>0</c:v>
                </c:pt>
                <c:pt idx="3">
                  <c:v>0</c:v>
                </c:pt>
                <c:pt idx="4">
                  <c:v>107.0844682804898</c:v>
                </c:pt>
                <c:pt idx="5">
                  <c:v>248.96888443810047</c:v>
                </c:pt>
                <c:pt idx="6">
                  <c:v>104.28843691829393</c:v>
                </c:pt>
              </c:numCache>
            </c:numRef>
          </c:val>
          <c:extLst>
            <c:ext xmlns:c16="http://schemas.microsoft.com/office/drawing/2014/chart" uri="{C3380CC4-5D6E-409C-BE32-E72D297353CC}">
              <c16:uniqueId val="{00000000-44E8-4B0F-8E03-5757DBEEC50C}"/>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401.67731523737717</c:v>
                </c:pt>
                <c:pt idx="2">
                  <c:v>0</c:v>
                </c:pt>
              </c:numCache>
            </c:numRef>
          </c:val>
          <c:extLst>
            <c:ext xmlns:c16="http://schemas.microsoft.com/office/drawing/2014/chart" uri="{C3380CC4-5D6E-409C-BE32-E72D297353CC}">
              <c16:uniqueId val="{00000000-E01D-4596-B10C-643BAF6B5ECB}"/>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401.67731523737717</c:v>
                </c:pt>
                <c:pt idx="1">
                  <c:v>260.37220847630948</c:v>
                </c:pt>
                <c:pt idx="2">
                  <c:v>248.96888443810047</c:v>
                </c:pt>
                <c:pt idx="3">
                  <c:v>169.65857169753994</c:v>
                </c:pt>
                <c:pt idx="4">
                  <c:v>144.46901123844322</c:v>
                </c:pt>
                <c:pt idx="5">
                  <c:v>107.0844682804898</c:v>
                </c:pt>
                <c:pt idx="6">
                  <c:v>104.28843691829393</c:v>
                </c:pt>
                <c:pt idx="7">
                  <c:v>80.346401972182335</c:v>
                </c:pt>
                <c:pt idx="8">
                  <c:v>73.551643787614793</c:v>
                </c:pt>
                <c:pt idx="9">
                  <c:v>72.770740629259762</c:v>
                </c:pt>
                <c:pt idx="10">
                  <c:v>60.825763787434873</c:v>
                </c:pt>
                <c:pt idx="11">
                  <c:v>55.01021136498958</c:v>
                </c:pt>
                <c:pt idx="12">
                  <c:v>36.018677388036195</c:v>
                </c:pt>
                <c:pt idx="13">
                  <c:v>33.46214200494861</c:v>
                </c:pt>
                <c:pt idx="14">
                  <c:v>25.132633788385171</c:v>
                </c:pt>
                <c:pt idx="15">
                  <c:v>23.897614929005066</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00BD-4B1E-BDB7-6372B0D157A8}"/>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FFD287F-CBE2-4C1D-98D8-EDAE6A6AD1EC}"/>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5850B6D5-38F9-4748-B40B-85CC915D9823}"/>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02CB0ADC-D6B2-4723-BF42-247D048646DA}"/>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4BB925DD-ADAD-4527-A77C-86E265B267EC}"/>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C5D0138B-AC0C-4DD7-9E58-7514E70C052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C5E578AD-A336-48A7-A31A-2E89868D032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052651C9-4CBD-432E-AD35-68312C03CD35}"/>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9688D2B-481C-41A8-A116-8E6C7A0DFF8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0DA83BC-6BDB-4868-B4C1-EFE60BB222D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24FE848E-A9D8-4EB6-8CA6-D7526EB1F4F2}"/>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9E92011D-7176-4FD4-A6BA-EF6A3CFF59DD}"/>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08F4708-1E3C-43D3-98D3-F3A44BBE66D8}"/>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812819E2-53C9-441E-B5F3-59CEC44DEB16}"/>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45E0EC8A-62BC-4642-B11D-734A0C7BD973}"/>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73A6720B-7F4E-4E1B-A93A-96A457799E46}"/>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D051BFAC-3DBB-4C20-9270-E80D1FAA2C70}"/>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ED5639E8-3D2B-4EF5-A8DD-CC71F4361CF7}"/>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30F2D84D-1AFE-45CB-A8ED-BF9530931EE7}"/>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978FC8FD-48E6-4D26-969B-880A87DD4C68}"/>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4E747639-C90C-491A-A7DA-287AFE47A3D0}"/>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0BBE5EDA-FDBF-4A8B-9608-BDE6EF312C60}"/>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548A1DD3-A3E6-4C1F-9579-BAB3B3442720}"/>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0A75FD5E-13F0-41D4-BE37-D69391E68241}"/>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FE6902BA-9D8C-4A8C-84F2-8D9F899A2160}"/>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C33A6EC9-A27A-485A-98E9-8639E2573BEC}"/>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4A394445-D415-4DA2-8F6C-F1DC5249BD29}"/>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4DFAD068-A008-45B1-BF53-C8B128CE328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E31963D4-9C83-48AE-914E-25B2AFA71372}"/>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CC3FF16E-4407-4ED7-AD64-80CDE531A684}"/>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C6EF406D-5A6F-4E10-B607-01F52F35D32D}"/>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CF23EF4A-5AA7-4FC2-A4C1-D0E96288902C}"/>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50D87CBD-E3B5-4E2A-B382-934475E331D8}"/>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EA898FE2-D7A7-456F-804B-D5D4048303F5}"/>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0B25545-7673-4D37-BEE8-1AB3E98B005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435ED273-02E0-4552-881A-575FD9ABD0C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8DAF8D9F-9727-4622-9887-6A381F555CE8}"/>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BFEF4CA3-DABF-4F71-A3CE-A14605040FC1}"/>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7A58834F-B316-420D-8FFB-2DDDCDCDB15B}"/>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89E4513E-0AEC-46F1-876C-B7456EB6B25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F9CD2985-5ADF-4089-BEEA-4CD553C8B6B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28CA8D2B-F0FA-421B-B345-D6CCF7B6E1C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C62D5A34-01FF-4452-88E4-B2117F660809}"/>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95D4C66-6C1B-4C5A-81D6-234BF487348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AB1334B6-F978-408B-8866-A2B2A2046AA6}"/>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C869B12F-024E-42C0-AC1E-81C276064C0C}"/>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BA7000DA-E62C-4866-9E13-E1C7B8C109CA}"/>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A378D4CB-B571-492C-91E3-178B9C98089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9D996124-1770-4057-8331-C05D03A682A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220CA6DB-08D4-401E-BB7D-42A21F64C88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322718C-0B23-445B-8605-CF455F183BA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E2FF32F-DA2F-4E03-8E00-5C8DE421902F}"/>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31E57603-7F50-41BD-8C63-894535A149FE}"/>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4799A020-3876-41CD-B632-A5BD89C6AFA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07319E4-55F9-45A5-AA33-48F4192879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3BE6306C-44C6-4F10-81CA-588C27A6A375}"/>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796C52F4-0BCA-4E37-845E-3DA3D25DF1E7}"/>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90B0311B-FAEA-4D58-9F9D-A7D0CFBCF9C7}"/>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45F57556-9C3F-453B-AF3A-648036BEAB0F}"/>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96B19609-B432-4996-97C0-A22D9A8CC0BA}"/>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882BE405-2701-4B81-8C08-E3343D826C53}"/>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7D6F5AE-E765-414D-B369-47C784AD582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1E24013-871E-4F23-BEB5-AAE2E5FA80A1}"/>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1E10BD0-79B7-4D40-8F64-9760B5F94257}"/>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687D96C-02C4-4172-85C6-E49E2D3BAAD5}"/>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1DBB61D-9EA1-4D08-B832-5A0F2C4EFB9D}"/>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2929E9E-5AD1-4D43-B7F1-305B308D2D4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E2E644B-B886-4598-9A9A-D681AB32E30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C1F6566-700D-43A5-B58F-159EB932913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12A68D7-6400-4DFD-80C9-42C400C9CC0C}"/>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D03275FD-E9DA-40E1-8629-0C1DF11A71F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5549C723-3081-424C-B3D9-DEB27A511451}"/>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Gowy Rural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7DA3C45E-74EF-4152-A1DA-CF0A4FEB8812}"/>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9133BFCF-C88B-40A6-B138-1860F1F8734B}"/>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00F5444A-70DA-4EED-8D42-2E5BCCB6E46C}"/>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7346AFED-1C14-43FB-9CA8-AB63AE0D16DC}"/>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195F1A37-A62D-4D5D-8E73-BC9FE9E808A0}"/>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9A54F622-69FD-4637-85EB-720A11714A4A}"/>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C37A5D68-CED3-4968-ABF1-4EEAC0448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7E2E634E-53CF-457B-8C60-293881A95BDA}"/>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2A01F8C8-E18C-4637-9E83-62AA845FE1C4}"/>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20872597-B61D-4B25-9081-E461BBF43D8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F163DC48-6ED0-4379-838D-FE62321291F9}"/>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F3C8336D-CC75-4A08-8986-EA64E698D25A}"/>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98BD3454-B5DB-4FB0-90FD-DE1B7F65A5A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2D81B571-E2AD-441F-84EA-B3EDB4294E95}"/>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EA77BD32-DF4D-49F6-8A72-53BE67A5C085}"/>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DBE05294-E7C8-400B-A85D-E7CEBA6ABFF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E800AF55-2E05-45F8-B782-4993C31810B1}"/>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C9518CC2-2BB1-4447-B78B-3B67FB73A451}"/>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9CEE48C8-2A86-4B02-B191-436BD0E25096}"/>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E4339DED-E550-49F0-AF42-4880070E754B}"/>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8D1C19E9-DBEF-4EC2-99E5-42EED08C93DD}"/>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9CB4C53F-E674-428D-B67B-59B6B82FE6AE}"/>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53BF37DB-3373-455B-8A1C-3D5D6EA30B85}"/>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2D6D0207-4E63-46DA-B54D-AEF34C2B26B6}"/>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B338F00E-CEF3-47BF-86E0-0C09D0E5AA98}"/>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99</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23C5FA8F-E4B8-42DF-91CA-4A5564666D0E}"/>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93</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7B3AA6D2-85AC-4033-80FB-B02CBF098394}"/>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B9799B9D-4CFF-4537-A452-FDBA9E1373C8}"/>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89</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C91D8A26-F106-427D-B78D-4F3B5A1EF398}"/>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97</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72F53435-C7DF-4CA6-88C1-461005D91689}"/>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3662C3F1-5BE0-4ED5-9D47-79597E4EA1E2}"/>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2839A172-DDEF-46F7-9CE8-7A49F2DE8E46}"/>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678AD217-A74C-42A3-BD40-924E66D17362}"/>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0E425818-0EA6-4287-9DD6-D201E02FD11D}"/>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E26829A1-2AF6-46FF-A073-794A4ECE5C99}"/>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0D79560B-135F-4645-BDA1-546515600E75}"/>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9147404B-C2D7-4B6D-AEBE-76CB38B69E0C}"/>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8A8D4966-158B-4B09-A6B7-AD0D60429F5A}"/>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F98621BC-531E-4A76-8D52-B7DFE0EB38E9}"/>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E9911639-D64F-405E-A931-BCA104CAECB3}"/>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CEA5D17D-3335-4FEB-B6AF-DBB6B9FF8C98}"/>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03B8ED6F-192E-4989-A3C4-3CD2D518BC70}"/>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32312932-A2D5-4487-9C2D-FAB898FC3182}"/>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A9B29A75-6762-4625-AB3D-0E4FF6BF09D3}"/>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D693BEBA-8BB9-47C0-B492-D3A51172697B}"/>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17729B75-CC34-4B5E-AC61-4296A39E7F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A0777E95-16BD-4430-96E1-9AB17F2D244B}"/>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7126354F-499F-4295-B7F8-8E0CBBB2527D}"/>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BB382174-5AB7-4DF6-9BAD-752D79EE44B1}"/>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2688D9E1-47E9-4F9E-BBB3-957331543736}"/>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10C39DE2-CD2C-4994-83A5-589DA7ED998C}"/>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902A0C58-C83F-4F0A-8B5D-8E1CA292BA7E}"/>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F9FB6363-3420-4220-9061-ED8FA9DAAF43}"/>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69375F7D-4EBF-4F9B-AA9A-960E5887EDE3}"/>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1312AAF5-650D-4704-9767-7B90AEDFEF1E}"/>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93</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7729B1A0-5F7C-421B-94D3-3A27BC860A9B}"/>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438A89D2-6FAF-4988-9148-7E0FD3CA2D0C}"/>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20%</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B3D66BE7-9A5D-4265-904E-3DB2DA62D8D1}"/>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92</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2A6DC600-F47C-44B0-89DB-BA16E2E33E4E}"/>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A80DFD36-EEAC-481D-9C25-238EB6160D68}"/>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24C4149E-4C9F-4149-9CBF-B9DB181290DD}"/>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91</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6BB09889-EFA9-45EE-AA0A-00B6E40B6678}"/>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BA043040-3899-49D5-BCB8-134E2F68A7BD}"/>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B8E6029C-B4AF-4A23-A15E-C3CAF73CAD53}"/>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94</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E4BA7192-A9A1-4FDC-AC13-75289E1706C3}"/>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2109E3D5-1DD3-441D-87F0-85794C648FFB}"/>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900CD694-CCEE-4EF3-88A0-5B4B180B78BA}"/>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91</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DAA56858-36FC-4647-98A1-92FE2CCD91EA}"/>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2BF55B7D-5AB4-4498-A3CD-4FEC9D96AA67}"/>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36D7EF4C-A0CC-4C48-ABFA-5CBB4747CF8E}"/>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79</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C5D02F84-ADAA-431B-B0D6-5572282A9567}"/>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4CD24523-E938-456D-A9EC-7DEDE4B541DC}"/>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18%</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DB610C9E-4C31-457F-A5EE-F92C93EFEA8C}"/>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83</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F0CFCFE7-4D60-4EEB-B0B6-AF3394F8266C}"/>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C9DD4ACC-6364-4180-81C2-CD80AF6F987B}"/>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A6025276-26E0-443E-82BB-56FAEC60817F}"/>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93</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B2011CCD-BD6C-4A02-A1F5-5434E58EA42D}"/>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FFB551F8-8970-4169-AF33-B80E03DAEC7A}"/>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03FB5B31-783F-4D2F-A26F-2429F2D8FFD6}"/>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85</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02B5E061-A9C1-43CC-B36B-3316CB78430A}"/>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23081E55-A4AC-4858-91C7-2CEDE9DC5B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C44F0693-9085-4528-AB2D-95FF50BF125F}"/>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82383E2F-506A-4E2D-8ABC-D54A1CD98312}"/>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31%</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C4AF9A7E-93CB-4B79-A413-0A1663279195}"/>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84</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3A199CDC-1541-4DA6-856D-D8A63F797746}"/>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57262B47-623C-4C85-844B-397A543B5C09}"/>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34%</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9BE0A8E5-4933-453E-A204-E428C9A4C5A0}"/>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87</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695ACD5D-0ECA-43E1-8FA4-A5155A363B6A}"/>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06CF5982-1449-4740-8F9F-37237F9679E4}"/>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E2EB2185-A7FD-4D9D-94BC-D155BC0EEE3A}"/>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71</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2B414981-518C-49F1-B11C-C172C2F07952}"/>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FB8D7FC4-5A9F-437C-80B7-EBF044678EC5}"/>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99EF7E30-2C15-4BD9-BEAB-652DD20CF9A3}"/>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84BBC3DF-CE4C-4EDE-AF8C-FFD157DB2BF2}"/>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8CF14752-E708-43FB-8CDB-3747248DAB8C}"/>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B6893BF8-764D-4BD3-B47A-5CE8B0E67CBD}"/>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A9834255-ACAC-4870-8F24-75D07C05D329}"/>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8AF8DF9D-16E8-4423-B416-0B19F802BAB1}"/>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1C071E7A-5940-4AC8-84B5-842B28A587C9}"/>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7EC408FB-2D99-495A-ADD4-F2D5E6702402}"/>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E699472-AD4D-4035-B2A7-371C62D8E2F1}"/>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DEF4141C-8FAE-460D-ABBA-25ED9CB6F3F2}"/>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28221FF7-6E05-408A-BBB4-647BDC157DB0}"/>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980C890B-DD76-4F73-A6B5-F9C31D061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96A80A71-8D70-4EE5-B7FC-E8C379C09BFB}"/>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04FC3120-2479-4678-ABAF-FBB20814756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0FD9295F-0DBD-40B6-BD19-FC674097A53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34A87B3D-9696-43C6-9D07-7A9B53135963}"/>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0ED9834D-E16A-47D6-972D-34316AB77BC5}"/>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21318C6F-5E79-47A7-8D2E-880081231FBE}"/>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BB358D77-346B-4763-BBA8-EE534159C41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0E1A1F72-A087-430D-ACBD-F3F0DA95408A}"/>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6DAE408D-921B-4CA6-A6D1-E7B03FD8D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6307541F-F96A-41D6-8687-C64BE909833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7D81EBAF-C8C7-4A68-995F-FE3CDFFA4FA2}"/>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75142C77-7E05-4DF4-B456-37C3695C68B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A46257C9-6D3D-4534-94C2-CB21DEEB7FAE}"/>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841A2DEF-A417-49A7-A6A8-DF44EA0EF41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E13D4C10-A281-4910-B429-C00DF4D1F64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532DA944-88EF-45A8-BDCD-4C533D92F1F7}"/>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35D2752C-3E46-4A34-86FA-A358B5553B38}"/>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A22171A2-36AD-480E-9F73-B7ABE2566F33}"/>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33AD5139-1781-486C-B635-8E0E064C4D6F}"/>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06EA1899-6214-4E6F-B4F9-6515636A5134}"/>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89</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1960DF61-9F23-4787-B736-AB5111B97D52}"/>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6F5CF984-8E7C-4409-A314-C842A7CFBC0C}"/>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85</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0A244B5-6705-4F31-A471-C6AFE9AD01BC}"/>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AE94443C-C9E1-4044-9747-488CDA8E92E2}"/>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D6207F14-9265-428B-B84C-ECEE821ADC6F}"/>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109</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9857F3A2-ECFD-4ED8-B089-8B5B4D6D5C2F}"/>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113</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7254B884-6873-4091-B2C8-6704602F4A2C}"/>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110</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85C884D2-B5BB-4312-A60F-4F77B7B3B12B}"/>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FB6B3788-FC4C-4442-9DBC-02B333960584}"/>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197DFAA2-24AD-4940-8B6C-D30820731A30}"/>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35%</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BAA8BF01-41F7-45AF-9219-5139DBE1695A}"/>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63A82424-C4BA-4399-9188-DFB7880C07E3}"/>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644E2456-C0A3-4212-8C92-7FB03448BE39}"/>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EC4F5BED-7AED-4430-BFAC-1BB6AFA5F577}"/>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393EC5B9-8E99-4B2E-B5DC-0907A437A87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9A549B36-4D61-4AB0-8448-A72F3340D51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85BD4620-1C60-4793-8628-1745A2DD2E0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E40A8880-9A11-44D0-B75F-D7E353E0530B}"/>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5B2D9BCE-CAB6-46B4-819C-136F9953CCF4}"/>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4947A962-2A9A-4CA2-ACF2-4B0F61A9618A}"/>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BF1FC41B-3777-4364-A0F1-40A7692CB760}"/>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9EBC76E4-2B9E-4ACD-A5E2-72B59297B6E5}"/>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5F615305-DDD5-4987-948C-22FEA498AD64}"/>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115</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49086D99-8050-479E-9F52-F66A05B661F8}"/>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CF5E6ACD-9637-4587-B884-077FE3D6B0CA}"/>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72</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00B66685-156A-4D15-A31D-E7791E0FC783}"/>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12E96C05-9799-4314-A797-2A2E94EB3CF7}"/>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96</a:t>
            </a:fld>
            <a:endParaRPr lang="en-GB" sz="500" b="1">
              <a:solidFill>
                <a:schemeClr val="bg1"/>
              </a:solidFill>
            </a:endParaRPr>
          </a:p>
        </xdr:txBody>
      </xdr:sp>
      <xdr:pic>
        <xdr:nvPicPr>
          <xdr:cNvPr id="164" name="Picture 163">
            <a:extLst>
              <a:ext uri="{FF2B5EF4-FFF2-40B4-BE49-F238E27FC236}">
                <a16:creationId xmlns:a16="http://schemas.microsoft.com/office/drawing/2014/main" id="{31D6DA7E-741A-499E-804F-793F1BF869D8}"/>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2F55F7F9-1EFB-4FA6-8FA5-FA43E76B6BC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82C7DD21-C656-4249-A9EB-8A9465F51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6A186358-192E-46B4-B614-A4F74C9F08ED}"/>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EFEEF69A-CF40-4694-BDD0-649D9FFFC9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4AB84755-AB51-476E-A15D-C7EDEF436AEC}"/>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CA274F9D-12EE-4354-9746-BBFE844D1FCA}"/>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78A62A02-2F71-442B-9B60-D34D19816E1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C64DE0AC-E00F-46F2-AD24-D383E55813A0}"/>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38B34917-00D9-4A67-A622-0FCD5DFC2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55FD5B66-C49F-4F26-A4E9-7C4AA709A66D}"/>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A2CE9F3F-7146-4DBD-B9C8-998904C9AA34}"/>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F2CA1389-2172-4E41-A80B-7FECFCE2224F}"/>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32CCED49-36BB-4638-9446-9E01DA0424FE}"/>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BE21DB5D-DD31-4D43-BE90-072156FC9989}"/>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104</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4DCA1D72-27F3-44F5-B389-2A046BA79735}"/>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0F048CC2-919B-4349-9FC4-91FFD47B7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AE1F38ED-F4E5-4699-9EDF-081E8B77BE5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C49767E5-EC69-4B21-81F6-46BF4F71D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AB3274FE-4DDF-40F7-A80C-F294E003F8AA}"/>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D6F34833-B08E-4351-905D-25DFB3F6AE55}"/>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CBEF16D6-ADA2-4B1F-A340-59A578DA9D7C}"/>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A928D912-8AA5-4094-BB0F-E3B5E14F1FAD}"/>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41%</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0DD86F56-4218-4BAE-B269-49199EF9BEDF}"/>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CA493929-DD85-4C3F-98B5-4EF22B2AF18E}"/>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8F93AC20-1240-4329-AA52-D38AF82D5496}"/>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55D8E9FC-CD5A-4F97-8C65-060874AD357B}"/>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87</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CB7DE593-8317-493F-8CE5-E32148E11CA1}"/>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107</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0628AFB5-7C94-43C0-B734-AFC30C2455CD}"/>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58E6A3B7-E31D-4192-8396-B39037F7B85C}"/>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95</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858B84DF-AAB8-4C4C-BD1D-F4333ADB9014}"/>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83E08BA6-0D26-4705-BD08-25CA6B389E5F}"/>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EAE80FE1-F730-4D8D-93F3-FB916E08DAF0}"/>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312E49D4-A992-46EF-B7C7-D275BFFAB446}"/>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0267ECC7-48D1-411C-9032-8454B1C0099A}"/>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079534D2-D526-4D02-B798-9BD66AA88D01}"/>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2F84D907-CE71-4894-B9E2-A4AE6D2A739E}"/>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569FE257-DAA6-4D06-9730-2AFDF6ABE5C7}"/>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818644A4-F089-4E37-8410-AFE30F94D4B2}"/>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8412F828-E837-40CD-A4B3-CE1C82C9749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005E8F7B-E165-47A3-81BB-986D27B25A0A}"/>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D4FD3978-8069-4CBE-8818-D3BC1773C55A}"/>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2226679C-63C7-4F22-9BA8-21985CA869F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552BAAC3-0B05-4252-A149-22FAFBAE4A96}"/>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2C68FF7A-EEEA-4342-B7E3-24B0308FC66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B501430E-A1E3-48E2-9312-430272440894}"/>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A19A3F94-5830-4455-9803-99B81D0DDA8A}"/>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EAC212AB-7E8C-4090-B50E-A9100F8CA416}"/>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EE901DA-1332-47A9-A593-AE2E95EBEA0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C86E31E-AD7D-41B2-BD39-21CFE3AAEBC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4469F5F-A94C-4EB3-A4F9-AEE3EF59263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926BDA40-6B59-4682-AA8D-97EA1C276A88}"/>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D0A3A7A-7955-45F8-BAFD-8EA254F0792D}"/>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078E3C3-C505-4756-A8AB-CA7C1C65F61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F160545-7A71-45F3-ACA6-1FCC294185A0}"/>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8C8EF81-96CA-45C7-8CCB-8B6FB7817A7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2FCEF03-6D41-4AEA-A3F2-6C286372F27D}"/>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09B9F00F-9B47-43B3-A8CF-A3FB818C6634}"/>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14721DA-A061-4475-ADE1-0DD69B48665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34ECC1A-5F8F-4A51-A668-B8E81484098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2BDE0BD1-244A-4B38-8A4A-1C238AB89FD7}"/>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463BD7DE-15EF-4273-B7D2-40C247E391E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Gowy Rural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3ED090EA-747E-4F5A-A71B-91AB4F344C39}"/>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E93B2F82-8BE6-42C8-B104-0A1126ADFE52}"/>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DF23D2D0-AE77-4239-B332-8513DC7D9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9CA872D2-F9DE-4962-AFF1-193C4607CD3E}"/>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88CDB67F-F5A3-4669-98D1-B60A87DA351B}"/>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0E378BC0-41C0-4D63-9172-DFE4D12DF0FF}"/>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12119FE7-510D-44CE-A228-EBF99FF9CC52}"/>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C51C18D7-4E91-4D00-8ECD-6A303942900E}"/>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44B2AA28-268C-4DF8-87C6-D81C4DB2BDDB}"/>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93C0DB89-2DF4-4943-8A08-CC37C67AC02C}"/>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C5B54AFB-5231-4639-83CC-0CFA5F028883}"/>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69C38768-0FD5-4620-9EE5-AA8453D4BEB9}"/>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E6118FDD-93EA-4110-A544-C0AE2B461A91}"/>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881D72C-1448-4C02-B0EC-E8C56DFDAC89}"/>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A153ECC-AA89-42BC-84A0-A18BD00D0C7D}"/>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5C72D0B-60EE-4050-9629-12CAC47524B4}"/>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546A416-FA8D-40B2-B00F-3CF62DF5B667}"/>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6559B57-F594-4CEA-AAFF-0F9D4EC3D05E}"/>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C5D671F-E35D-42FF-ACF1-F37039D39A64}"/>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896AF10-B3BC-48CA-A25D-465C9F68340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FBE45A48-A6DD-4478-910A-78C39E15D1E9}"/>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E37E68EF-C75F-452A-9717-FB74D96ED4CA}"/>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4174AD16-9CC9-4D22-8AF9-EDE36362D95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F30EABA-A512-42E1-8A2D-41A76757D78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76E1FF4A-9DA5-4B84-87A8-1DCBF281322B}"/>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3FEDAA49-F151-425C-9C9C-2E3FBB4CE41F}"/>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Gowy Rural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4127D60C-DF6B-4042-BD96-031D731DB27C}"/>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FDD3DA38-110D-4547-9904-E25892358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A435BA75-6FA1-42EE-B1CB-901DDA808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92A1FE4A-D360-407A-B52A-E7F6687FBD4A}"/>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81D47E7-559C-462B-A760-0DEFF0F1D5EA}"/>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5F31E38-8F39-4F4D-8DC3-58E320BC2AA5}"/>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F9A99BF-CABF-4DC4-9A6A-566E023BA888}"/>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2671FD4-83E1-487F-8F39-47534E15546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A473319-E875-440C-80A2-5A15C37AD2D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851C68C-D589-4EA2-B773-376E128DBE95}"/>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3A42D41-DCDB-4B7B-81A0-554D75A25C1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3B4C0EF-2B90-44A6-B0FF-E8808C2BEDB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A24BD874-D09B-4FE0-AD5B-2CF050B95A07}"/>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01D5F4EB-4B1C-42E4-9CEF-88A4C382A06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EB791AC-A5C1-4B67-908D-35C3CF44177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A268F0A6-01BC-40EF-8123-E1325D18ECC7}"/>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B43B931A-0083-4598-9725-BB778ADDCC7E}"/>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Gowy Rural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C82550E7-F725-440C-B6AF-825848B50BC4}"/>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DCCB3E08-CE27-4BFE-B572-64AC8C1F5A0F}"/>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83B45490-F9A1-4F49-B8BD-B3442EAEDD7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B9C53A62-3F03-4735-BB6C-13F99DA7B88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77F5ECE8-EF92-4D15-B4AA-A5573A1FD4E4}"/>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2A5E5C24-1B89-453E-916B-F8A12098840F}"/>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B30FF9FE-FA66-405A-A828-BEDA6BD384A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6D774BEF-2E2B-4F23-A2E1-8784CAFB378B}"/>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3ABEB52C-709E-4F17-AF1B-8C8217984660}"/>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396DB7B2-329F-4E55-9329-19DB67C6FF4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A53B2C6A-43AF-4D6D-BAA2-44FDF13B3FB6}"/>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F071EF67-A35C-4F0D-B68F-D8EA6005CBB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15DF9938-5DFB-4B88-A724-6BA056DACD5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0FDBACDB-56B2-4B4C-9974-9A63B1A2ADCA}"/>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1FAC4EDA-8059-4805-BF07-7B7C87B6A35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F534560-FA98-4F2A-B232-D456055CD22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A9334626-2FEB-4335-814F-E6ECA9B28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181CEF97-12F9-402D-A039-79AF48D2D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6A3C984F-4880-487B-956C-B6A9D6DEB34E}"/>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D75E6FFD-EA08-447A-B6CE-D39971121B34}"/>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D94D7E4-48AE-49B4-860C-F67CFCDDBC78}"/>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F0A3C34-FB31-4F4B-B000-F10812B5389D}"/>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83E42BC-D28A-476A-8ECB-052A7B550AE5}"/>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45C85A4-DA38-4A1B-8F25-FEACAF2CAC4A}"/>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917F886-31E8-4CEC-8B71-931ED748AC24}"/>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36547A3-A975-434D-A57A-3E444965697F}"/>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8D24FEA-F4D9-4B22-89DD-A2F3255AC1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397A580E-F6FF-4E47-810C-7F408F9BAC3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081660F6-CD7E-4517-BDAA-493106E9A334}"/>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C190E137-4C4A-4DCF-AFB4-3A6A8EB243C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2F9C745-06A4-4988-A678-6EF14656436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C2577213-29E8-4C16-B728-DE4CA3D11E9B}"/>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7002F105-2962-4B4E-A78D-75EC0C38FFC7}"/>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Gowy Rural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B5166A3-3C7B-4FB4-A8FE-A1B3027A8753}"/>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6FAB1140-35F1-4935-9734-37F665C74C8E}"/>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A94FADBB-8742-48CA-A0D5-A2631D1D55F8}"/>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1BDA936-2A19-4A9D-90FF-2A378E92527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A6C41CEB-E11F-4969-B240-13DA99BC32DA}"/>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4F2A0EE8-1EC8-4CEF-B5D1-B1215CDB41DB}"/>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1E5D1E12-40DC-4EED-A063-11FB919F7CC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43A4E19D-2DBB-4590-8255-CECA5AE0A4CE}"/>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4A71A923-99CC-4E12-A110-2B723B25B5A4}"/>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DF701432-1256-47B5-8DE0-167C8A85FE1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32785278-C594-4977-850D-487584BE3A04}"/>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BCF0A874-29C5-4C83-9B89-D46B28ADE1A0}"/>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4091D974-725E-4621-B1C1-F8ECD71D31B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99B2AD3F-6877-4BA0-B7B8-22DB2FA74C5B}"/>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CDE11577-52AF-4E6C-8A4D-63E1A146C6A3}"/>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74CDC162-E854-47F8-8FF6-969E83540DF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F32DE8AE-76DE-4D9C-ABD1-ACA92246B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A49B6966-1E62-46D2-8278-7E91C97E9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A699EAD3-303B-48DD-A200-A8FE34719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A6A0330C-9CF0-4D32-B44F-B60CAC0A6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98454306-3888-4B2C-9B52-7191FB7676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096905F8-E7D8-4AD2-A9E7-B78A8DEFB28A}"/>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771D5CAD-7686-403C-A537-E92CA4621F30}"/>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5F10F28B-D245-41E4-B9E6-825B70631C53}"/>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F56389C6-E7E8-44FE-9E9A-4F782035A049}"/>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9CD434A8-C71A-4490-A33B-6296ED6372BA}"/>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78B49D03-4B5B-4A85-B2FD-938163A7A7F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AF637723-7029-4A07-9D1D-B33923127D60}"/>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48BBA1FF-E02E-4018-BB39-D3D4F8094B2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85C964E2-2F9F-4AF5-996F-DD7031DE70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CACFDDF7-B845-4934-92EB-9B6B7552FD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E6CBEEAB-B772-4CC9-B470-70818885F3A0}"/>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3D6108FD-972B-4687-8A23-EDD6B63ADE71}"/>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5B8628C-943D-4556-86C9-64237850E786}"/>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1601ED9-C285-4E63-91F1-5CAA2FC64585}"/>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3BDE972-6396-4B40-BA41-11F59EFFD2D8}"/>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C48E648-2353-4BDA-924F-B72646ABA94C}"/>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3E9461EC-E9BD-4257-A0B3-485BD6A6B0CE}"/>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8035AFB-410A-4DE6-A394-6BC8FD6633E9}"/>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24927E5-FDAB-4C3C-9DA6-8CBA51C8839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E16CE79D-62DD-4566-9ABD-0E27B43EBB5F}"/>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49B6EE0E-9FE0-4E6E-9585-EF2160A97023}"/>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539B731D-3D2E-4EE2-95A3-B08BE3DF44B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479F018-0332-4202-A661-D7125BEBAB7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69B954D6-9186-48F3-BB44-39772B816B8B}"/>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89EF284A-B5F4-41BD-B6B2-0A68909ED370}"/>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Gowy Rural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4755EA3C-4394-4E7D-A564-C811CAD933A0}"/>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55A272FB-A785-4CD9-BE30-A31A294B198C}"/>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964BCA78-1036-40B8-8CC7-9BB0E83721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97D749E3-295B-42A8-A5EC-56374425D3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B06AD549-5DBA-4D96-9A5B-5881C5FB97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48A78AAA-CC80-4E72-AEAA-16FDA691441D}"/>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5E35CF8F-4A9E-4522-956E-3BCFCC7FBC6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B1404CA5-D949-403E-AB06-7D2D79184CD2}"/>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126F6AF0-C81F-44F4-B35E-4A8703E95D1C}"/>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66416D5B-D09B-44D5-8370-520EC48377F5}"/>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71B25267-D81F-4841-982D-7F84DF20239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C7F3C221-28C2-4497-BAF9-5D64ECA2C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A048632D-2888-40DF-90E9-CB4FD07B8264}"/>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2BBAC8C10CFC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0.31072398190045247</v>
          </cell>
          <cell r="C89">
            <v>9.695475113122172E-2</v>
          </cell>
          <cell r="D89">
            <v>0.31129864253393663</v>
          </cell>
          <cell r="E89">
            <v>0.40946606334841623</v>
          </cell>
        </row>
        <row r="90">
          <cell r="A90">
            <v>0.68927601809954753</v>
          </cell>
          <cell r="C90">
            <v>0.90304524886877824</v>
          </cell>
          <cell r="D90">
            <v>0.68870135746606342</v>
          </cell>
          <cell r="E90">
            <v>0.59053393665158382</v>
          </cell>
        </row>
        <row r="96">
          <cell r="C96" t="str">
            <v>0-4</v>
          </cell>
          <cell r="E96">
            <v>4.6787330316742079E-2</v>
          </cell>
        </row>
        <row r="97">
          <cell r="C97" t="str">
            <v>5-17</v>
          </cell>
          <cell r="E97">
            <v>0.15176470588235291</v>
          </cell>
        </row>
        <row r="98">
          <cell r="C98" t="str">
            <v>18-24</v>
          </cell>
          <cell r="E98">
            <v>6.1674208144796391E-2</v>
          </cell>
        </row>
        <row r="99">
          <cell r="C99" t="str">
            <v>25-34</v>
          </cell>
          <cell r="E99">
            <v>9.7339366515837106E-2</v>
          </cell>
        </row>
        <row r="100">
          <cell r="C100" t="str">
            <v>35-49</v>
          </cell>
          <cell r="E100">
            <v>0.18142081447963804</v>
          </cell>
        </row>
        <row r="101">
          <cell r="C101" t="str">
            <v>50-64</v>
          </cell>
          <cell r="E101">
            <v>0.22828054298642533</v>
          </cell>
        </row>
        <row r="102">
          <cell r="C102" t="str">
            <v>65-74</v>
          </cell>
          <cell r="E102">
            <v>0.12774208144796381</v>
          </cell>
        </row>
        <row r="103">
          <cell r="C103" t="str">
            <v>75 plus</v>
          </cell>
          <cell r="E103">
            <v>0.10531674208144798</v>
          </cell>
        </row>
        <row r="115">
          <cell r="C115" t="str">
            <v>Couple - no children</v>
          </cell>
          <cell r="D115">
            <v>0.34782805429864255</v>
          </cell>
        </row>
        <row r="116">
          <cell r="C116" t="str">
            <v>Couple with children</v>
          </cell>
          <cell r="D116">
            <v>0.19023981900452491</v>
          </cell>
        </row>
        <row r="117">
          <cell r="C117" t="str">
            <v>Lone parent</v>
          </cell>
          <cell r="D117">
            <v>2.2312217194570133E-2</v>
          </cell>
        </row>
        <row r="118">
          <cell r="C118" t="str">
            <v>Single person - no children</v>
          </cell>
          <cell r="D118">
            <v>0.13789140271493214</v>
          </cell>
        </row>
        <row r="119">
          <cell r="C119" t="str">
            <v>Other: two or more adults</v>
          </cell>
          <cell r="D119">
            <v>0.30183710407239817</v>
          </cell>
        </row>
        <row r="128">
          <cell r="D128">
            <v>0.7468778280542987</v>
          </cell>
          <cell r="L128" t="str">
            <v>0 
Index: 103</v>
          </cell>
        </row>
        <row r="129">
          <cell r="D129">
            <v>0.11732579185520361</v>
          </cell>
          <cell r="L129" t="str">
            <v>1 
Index: 93</v>
          </cell>
        </row>
        <row r="130">
          <cell r="D130">
            <v>0.10309502262443439</v>
          </cell>
          <cell r="L130" t="str">
            <v>2 
Index: 97</v>
          </cell>
        </row>
        <row r="131">
          <cell r="D131">
            <v>3.2936651583710404E-2</v>
          </cell>
          <cell r="L131" t="str">
            <v>3+ 
Index: 83</v>
          </cell>
        </row>
        <row r="137">
          <cell r="D137">
            <v>0.16507692307692307</v>
          </cell>
        </row>
        <row r="138">
          <cell r="D138">
            <v>0.41449321266968325</v>
          </cell>
        </row>
        <row r="139">
          <cell r="D139">
            <v>0.34480542986425339</v>
          </cell>
        </row>
        <row r="140">
          <cell r="D140">
            <v>7.5932126696832594E-2</v>
          </cell>
        </row>
        <row r="146">
          <cell r="D146">
            <v>0.13082805429864253</v>
          </cell>
          <cell r="L146" t="str">
            <v>&lt;20k 
Index: 78</v>
          </cell>
        </row>
        <row r="147">
          <cell r="D147">
            <v>0.28521719457013578</v>
          </cell>
          <cell r="L147" t="str">
            <v>20k - 40k 
Index: 91</v>
          </cell>
        </row>
        <row r="148">
          <cell r="D148">
            <v>0.21166968325791857</v>
          </cell>
          <cell r="L148" t="str">
            <v>40k - 60k 
Index: 100</v>
          </cell>
        </row>
        <row r="149">
          <cell r="D149">
            <v>0.14990950226244343</v>
          </cell>
          <cell r="L149" t="str">
            <v>60k - 80k 
Index: 107</v>
          </cell>
        </row>
        <row r="150">
          <cell r="D150">
            <v>9.1447963800905002E-2</v>
          </cell>
          <cell r="L150" t="str">
            <v>80k - 100k 
Index: 125</v>
          </cell>
        </row>
        <row r="151">
          <cell r="D151">
            <v>0.1307556561085973</v>
          </cell>
          <cell r="L151" t="str">
            <v>100k+ 
Index: 142</v>
          </cell>
        </row>
      </sheetData>
      <sheetData sheetId="4"/>
      <sheetData sheetId="5"/>
      <sheetData sheetId="6">
        <row r="48">
          <cell r="F48" t="str">
            <v>Capped Index</v>
          </cell>
        </row>
        <row r="49">
          <cell r="E49">
            <v>1.3452914798206279E-2</v>
          </cell>
          <cell r="F49">
            <v>73.551643787614793</v>
          </cell>
          <cell r="G49">
            <v>1.1000000000000001</v>
          </cell>
        </row>
        <row r="50">
          <cell r="E50">
            <v>8.9686098654708519E-3</v>
          </cell>
          <cell r="F50">
            <v>23.897614929005066</v>
          </cell>
          <cell r="G50">
            <v>1.2</v>
          </cell>
        </row>
        <row r="51">
          <cell r="E51">
            <v>0</v>
          </cell>
          <cell r="F51">
            <v>0</v>
          </cell>
          <cell r="G51">
            <v>1.3</v>
          </cell>
        </row>
        <row r="52">
          <cell r="E52">
            <v>2.6905829596412557E-2</v>
          </cell>
          <cell r="F52">
            <v>55.01021136498958</v>
          </cell>
          <cell r="G52">
            <v>1.4</v>
          </cell>
        </row>
        <row r="53">
          <cell r="E53">
            <v>4.9327354260089683E-2</v>
          </cell>
          <cell r="F53">
            <v>144.46901123844322</v>
          </cell>
          <cell r="G53">
            <v>1.5</v>
          </cell>
        </row>
        <row r="54">
          <cell r="E54">
            <v>0</v>
          </cell>
          <cell r="F54">
            <v>0</v>
          </cell>
          <cell r="G54">
            <v>2.6</v>
          </cell>
        </row>
        <row r="55">
          <cell r="E55">
            <v>0</v>
          </cell>
          <cell r="F55">
            <v>0</v>
          </cell>
          <cell r="G55">
            <v>2.7</v>
          </cell>
        </row>
        <row r="56">
          <cell r="E56">
            <v>0</v>
          </cell>
          <cell r="F56">
            <v>0</v>
          </cell>
          <cell r="G56">
            <v>2.8</v>
          </cell>
        </row>
        <row r="57">
          <cell r="E57">
            <v>1.7937219730941704E-2</v>
          </cell>
          <cell r="F57">
            <v>36.018677388036195</v>
          </cell>
          <cell r="G57">
            <v>2.9</v>
          </cell>
        </row>
        <row r="58">
          <cell r="E58">
            <v>0</v>
          </cell>
          <cell r="F58">
            <v>0</v>
          </cell>
          <cell r="G58">
            <v>2.1</v>
          </cell>
        </row>
        <row r="59">
          <cell r="E59">
            <v>0</v>
          </cell>
          <cell r="F59">
            <v>0</v>
          </cell>
          <cell r="G59">
            <v>2.11</v>
          </cell>
        </row>
        <row r="60">
          <cell r="E60">
            <v>4.4843049327354259E-3</v>
          </cell>
          <cell r="F60">
            <v>25.132633788385171</v>
          </cell>
          <cell r="G60">
            <v>2.12</v>
          </cell>
        </row>
        <row r="61">
          <cell r="E61">
            <v>0</v>
          </cell>
          <cell r="F61">
            <v>0</v>
          </cell>
          <cell r="G61">
            <v>2.13</v>
          </cell>
        </row>
        <row r="62">
          <cell r="E62">
            <v>1.3452914798206279E-2</v>
          </cell>
          <cell r="F62">
            <v>33.46214200494861</v>
          </cell>
          <cell r="G62">
            <v>3.14</v>
          </cell>
        </row>
        <row r="63">
          <cell r="E63">
            <v>2.6905829596412557E-2</v>
          </cell>
          <cell r="F63">
            <v>60.825763787434873</v>
          </cell>
          <cell r="G63">
            <v>3.15</v>
          </cell>
        </row>
        <row r="64">
          <cell r="E64">
            <v>4.4843049327354258E-2</v>
          </cell>
          <cell r="F64">
            <v>72.770740629259762</v>
          </cell>
          <cell r="G64">
            <v>3.16</v>
          </cell>
        </row>
        <row r="65">
          <cell r="E65">
            <v>5.829596412556054E-2</v>
          </cell>
          <cell r="F65">
            <v>80.346401972182335</v>
          </cell>
          <cell r="G65">
            <v>3.17</v>
          </cell>
        </row>
        <row r="66">
          <cell r="E66">
            <v>0</v>
          </cell>
          <cell r="F66">
            <v>0</v>
          </cell>
          <cell r="G66">
            <v>3.18</v>
          </cell>
        </row>
        <row r="67">
          <cell r="E67">
            <v>0.1</v>
          </cell>
          <cell r="F67">
            <v>169.65857169753994</v>
          </cell>
          <cell r="G67">
            <v>4.1900000000000004</v>
          </cell>
        </row>
        <row r="68">
          <cell r="E68">
            <v>0.1</v>
          </cell>
          <cell r="F68">
            <v>200</v>
          </cell>
          <cell r="G68">
            <v>4.2</v>
          </cell>
        </row>
        <row r="69">
          <cell r="E69">
            <v>0</v>
          </cell>
          <cell r="F69">
            <v>0</v>
          </cell>
          <cell r="G69">
            <v>4.21</v>
          </cell>
        </row>
        <row r="70">
          <cell r="E70">
            <v>0</v>
          </cell>
          <cell r="F70">
            <v>0</v>
          </cell>
          <cell r="G70">
            <v>4.22</v>
          </cell>
        </row>
        <row r="71">
          <cell r="E71">
            <v>4.4843049327354258E-2</v>
          </cell>
          <cell r="F71">
            <v>107.0844682804898</v>
          </cell>
          <cell r="G71">
            <v>4.2300000000000004</v>
          </cell>
        </row>
        <row r="72">
          <cell r="E72">
            <v>0.1</v>
          </cell>
          <cell r="F72">
            <v>200</v>
          </cell>
          <cell r="G72">
            <v>4.24</v>
          </cell>
        </row>
        <row r="73">
          <cell r="E73">
            <v>5.829596412556054E-2</v>
          </cell>
          <cell r="F73">
            <v>104.28843691829393</v>
          </cell>
          <cell r="G73">
            <v>4.25</v>
          </cell>
        </row>
      </sheetData>
      <sheetData sheetId="7">
        <row r="19">
          <cell r="A19">
            <v>93.290636893943656</v>
          </cell>
        </row>
        <row r="20">
          <cell r="A20">
            <v>90.535968802161676</v>
          </cell>
        </row>
        <row r="21">
          <cell r="A21">
            <v>99.103273998528223</v>
          </cell>
        </row>
        <row r="22">
          <cell r="A22">
            <v>87.595212398564527</v>
          </cell>
        </row>
        <row r="23">
          <cell r="A23">
            <v>92.879868131261873</v>
          </cell>
        </row>
        <row r="24">
          <cell r="A24">
            <v>92.573032230302331</v>
          </cell>
        </row>
        <row r="25">
          <cell r="A25">
            <v>88.996016329585231</v>
          </cell>
        </row>
        <row r="26">
          <cell r="A26">
            <v>99.711106489699304</v>
          </cell>
        </row>
        <row r="27">
          <cell r="A27">
            <v>85.726948789899396</v>
          </cell>
        </row>
        <row r="28">
          <cell r="A28">
            <v>93.874393091520986</v>
          </cell>
        </row>
        <row r="29">
          <cell r="A29">
            <v>92.226181020832428</v>
          </cell>
        </row>
        <row r="30">
          <cell r="A30">
            <v>100.75816908343711</v>
          </cell>
        </row>
        <row r="31">
          <cell r="A31">
            <v>100.35288566959912</v>
          </cell>
        </row>
        <row r="32">
          <cell r="A32">
            <v>79.349830906939175</v>
          </cell>
        </row>
        <row r="33">
          <cell r="A33">
            <v>98.680359980645051</v>
          </cell>
        </row>
        <row r="34">
          <cell r="A34">
            <v>93.535011893253554</v>
          </cell>
        </row>
        <row r="35">
          <cell r="A35">
            <v>101.31929987662483</v>
          </cell>
        </row>
        <row r="36">
          <cell r="A36">
            <v>111.26815975906463</v>
          </cell>
        </row>
        <row r="37">
          <cell r="A37">
            <v>99.080661473130121</v>
          </cell>
        </row>
        <row r="38">
          <cell r="A38">
            <v>109.53135276449149</v>
          </cell>
        </row>
        <row r="39">
          <cell r="A39">
            <v>113.45949837677651</v>
          </cell>
        </row>
        <row r="40">
          <cell r="A40">
            <v>74.016851415228828</v>
          </cell>
        </row>
        <row r="41">
          <cell r="A41">
            <v>103.05707921518501</v>
          </cell>
        </row>
        <row r="42">
          <cell r="A42">
            <v>105.37719330685837</v>
          </cell>
        </row>
        <row r="43">
          <cell r="A43">
            <v>100.2698027993991</v>
          </cell>
        </row>
        <row r="44">
          <cell r="A44">
            <v>89.73390028186698</v>
          </cell>
        </row>
        <row r="45">
          <cell r="A45">
            <v>98.352597118647353</v>
          </cell>
        </row>
        <row r="46">
          <cell r="A46">
            <v>100.00000000000004</v>
          </cell>
        </row>
        <row r="47">
          <cell r="A47">
            <v>88.798136338295848</v>
          </cell>
        </row>
        <row r="48">
          <cell r="A48">
            <v>91.374900684323563</v>
          </cell>
        </row>
        <row r="49">
          <cell r="A49">
            <v>75.494498750077938</v>
          </cell>
        </row>
        <row r="50">
          <cell r="A50">
            <v>80.339767115997788</v>
          </cell>
        </row>
        <row r="51">
          <cell r="A51">
            <v>98.812354794167916</v>
          </cell>
        </row>
        <row r="52">
          <cell r="A52">
            <v>84.517495828580451</v>
          </cell>
        </row>
        <row r="53">
          <cell r="A53">
            <v>96.86059449115119</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50.817801815782161</v>
          </cell>
        </row>
        <row r="14">
          <cell r="K14">
            <v>12.996164185068226</v>
          </cell>
        </row>
        <row r="15">
          <cell r="K15">
            <v>65.526715325198765</v>
          </cell>
        </row>
        <row r="16">
          <cell r="K16">
            <v>176.47451838565021</v>
          </cell>
        </row>
        <row r="17">
          <cell r="K17">
            <v>332.11856064748991</v>
          </cell>
        </row>
        <row r="24">
          <cell r="A24" t="str">
            <v>Health Challenges</v>
          </cell>
          <cell r="B24">
            <v>9.8654708520179366E-2</v>
          </cell>
          <cell r="C24">
            <v>0.19413415180335644</v>
          </cell>
        </row>
        <row r="25">
          <cell r="A25" t="str">
            <v>At Risk</v>
          </cell>
          <cell r="B25">
            <v>2.2421524663677129E-2</v>
          </cell>
          <cell r="C25">
            <v>0.17252417208946966</v>
          </cell>
        </row>
        <row r="26">
          <cell r="A26" t="str">
            <v>Caution</v>
          </cell>
          <cell r="B26">
            <v>0.14349775784753363</v>
          </cell>
          <cell r="C26">
            <v>0.2189912269146666</v>
          </cell>
        </row>
        <row r="27">
          <cell r="A27" t="str">
            <v>Healthy</v>
          </cell>
          <cell r="B27">
            <v>0.726457399103139</v>
          </cell>
          <cell r="C27">
            <v>0.41165002502832154</v>
          </cell>
        </row>
      </sheetData>
      <sheetData sheetId="9">
        <row r="14">
          <cell r="K14">
            <v>73.551643787614793</v>
          </cell>
        </row>
        <row r="15">
          <cell r="K15">
            <v>23.897614929005066</v>
          </cell>
        </row>
        <row r="16">
          <cell r="K16">
            <v>0</v>
          </cell>
        </row>
        <row r="17">
          <cell r="K17">
            <v>55.01021136498958</v>
          </cell>
        </row>
        <row r="18">
          <cell r="K18">
            <v>144.46901123844322</v>
          </cell>
        </row>
        <row r="21">
          <cell r="K21">
            <v>0</v>
          </cell>
        </row>
        <row r="22">
          <cell r="K22">
            <v>0</v>
          </cell>
        </row>
        <row r="23">
          <cell r="K23">
            <v>0</v>
          </cell>
        </row>
        <row r="24">
          <cell r="K24">
            <v>36.018677388036195</v>
          </cell>
        </row>
        <row r="25">
          <cell r="K25">
            <v>0</v>
          </cell>
        </row>
        <row r="26">
          <cell r="K26">
            <v>0</v>
          </cell>
        </row>
        <row r="27">
          <cell r="K27">
            <v>25.132633788385171</v>
          </cell>
        </row>
        <row r="28">
          <cell r="K28">
            <v>0</v>
          </cell>
        </row>
        <row r="31">
          <cell r="K31">
            <v>33.46214200494861</v>
          </cell>
        </row>
        <row r="32">
          <cell r="K32">
            <v>60.825763787434873</v>
          </cell>
        </row>
        <row r="33">
          <cell r="K33">
            <v>72.770740629259762</v>
          </cell>
        </row>
        <row r="34">
          <cell r="K34">
            <v>80.346401972182335</v>
          </cell>
        </row>
        <row r="35">
          <cell r="K35">
            <v>0</v>
          </cell>
        </row>
        <row r="38">
          <cell r="K38">
            <v>169.65857169753994</v>
          </cell>
        </row>
        <row r="39">
          <cell r="K39">
            <v>260.37220847630948</v>
          </cell>
        </row>
        <row r="40">
          <cell r="K40">
            <v>0</v>
          </cell>
        </row>
        <row r="41">
          <cell r="K41">
            <v>0</v>
          </cell>
        </row>
        <row r="42">
          <cell r="K42">
            <v>107.0844682804898</v>
          </cell>
        </row>
        <row r="43">
          <cell r="K43">
            <v>248.96888443810047</v>
          </cell>
        </row>
        <row r="44">
          <cell r="K44">
            <v>104.28843691829393</v>
          </cell>
        </row>
        <row r="47">
          <cell r="K47">
            <v>0</v>
          </cell>
        </row>
        <row r="48">
          <cell r="K48">
            <v>401.67731523737717</v>
          </cell>
        </row>
        <row r="49">
          <cell r="K49">
            <v>0</v>
          </cell>
        </row>
      </sheetData>
      <sheetData sheetId="10">
        <row r="13">
          <cell r="V13">
            <v>401.67731523737717</v>
          </cell>
        </row>
        <row r="14">
          <cell r="V14">
            <v>260.37220847630948</v>
          </cell>
        </row>
        <row r="15">
          <cell r="V15">
            <v>248.96888443810047</v>
          </cell>
        </row>
        <row r="16">
          <cell r="V16">
            <v>169.65857169753994</v>
          </cell>
        </row>
        <row r="17">
          <cell r="V17">
            <v>144.46901123844322</v>
          </cell>
        </row>
        <row r="18">
          <cell r="V18">
            <v>107.0844682804898</v>
          </cell>
        </row>
        <row r="19">
          <cell r="V19">
            <v>104.28843691829393</v>
          </cell>
        </row>
        <row r="20">
          <cell r="V20">
            <v>80.346401972182335</v>
          </cell>
        </row>
        <row r="21">
          <cell r="V21">
            <v>73.551643787614793</v>
          </cell>
        </row>
        <row r="22">
          <cell r="V22">
            <v>72.770740629259762</v>
          </cell>
        </row>
        <row r="23">
          <cell r="V23">
            <v>60.825763787434873</v>
          </cell>
        </row>
        <row r="24">
          <cell r="V24">
            <v>55.01021136498958</v>
          </cell>
        </row>
        <row r="25">
          <cell r="V25">
            <v>36.018677388036195</v>
          </cell>
        </row>
        <row r="26">
          <cell r="V26">
            <v>33.46214200494861</v>
          </cell>
        </row>
        <row r="27">
          <cell r="V27">
            <v>25.132633788385171</v>
          </cell>
        </row>
        <row r="28">
          <cell r="V28">
            <v>23.897614929005066</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DE1FF-62DC-4C9D-857C-6F6146FEDB56}">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44DF6-9BEE-4D76-891B-0A88C347B799}">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0F949-C30B-49AB-BAA2-7DA06447180B}">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1% below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18% Does not enjoy general happiness. This is 7%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29%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33%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34% never do moderate intensity sports, which are 28% below and 13%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18% below the base average, with white bread being eaten by about 25%, which is 16%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28.5%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A8BF0-67A7-4EAC-9F97-B0612BE8085C}">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1% below the base average.</v>
      </c>
    </row>
    <row r="5" spans="1:2">
      <c r="A5" s="1" t="s">
        <v>49</v>
      </c>
      <c r="B5" s="1" t="str">
        <f>"• Incidents of "&amp;A55&amp;" are "&amp;TEXT(B55,"0%")&amp;" "&amp;C55&amp;" in this profile than in the base."</f>
        <v>• Incidents of High blood pressure are 1% below in this profile than in the base.</v>
      </c>
    </row>
    <row r="6" spans="1:2">
      <c r="A6" s="55" t="s">
        <v>50</v>
      </c>
      <c r="B6" s="54" t="str">
        <f>"• Approximately "&amp;TEXT(B68,"0%")&amp;" "&amp;A68&amp;". This is "&amp;TEXT(C68,"0%")&amp;" "&amp;D68&amp;" the base."</f>
        <v>• Approximately 18% Does not enjoy general happiness. This is 7%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29% below the base average.</v>
      </c>
    </row>
    <row r="10" spans="1:2">
      <c r="A10" s="1" t="s">
        <v>51</v>
      </c>
      <c r="B10" s="48" t="str">
        <f>"• Circa "&amp;TEXT(D81,"0%")&amp;" smoke 20+ cigarettes per day, which is "&amp;TEXT(ABS(I81/100),"0%")&amp;" "&amp;J81&amp;" the base."</f>
        <v>• Circa 2% smoke 20+ cigarettes per day, which is 33%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34% never do moderate intensity sports, which are 28% below and 13%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18% below the base average, with white bread being eaten by about 25%, which is 16%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28.5%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1.8692307692307692E-2</v>
      </c>
      <c r="E27" s="63">
        <f>RANK('Data - Overview'!$D27,'Data - Overview'!$D$27:$D$31)</f>
        <v>3</v>
      </c>
      <c r="F27" s="62">
        <f>INDEX('Data - Knowledge'!$G:$G,MATCH('Data - Overview'!$A27,'Data - Knowledge'!$A:$A,0))</f>
        <v>1.8861443157352491E-2</v>
      </c>
      <c r="G27" s="64">
        <f>INDEX('Data - Knowledge'!$J:$J,MATCH('Data - Overview'!$A27,'Data - Knowledge'!$A:$A,0))</f>
        <v>99.103273998528223</v>
      </c>
      <c r="H27" s="64">
        <f>RANK('Data - Overview'!$G27,'Data - Overview'!$G$27:$G$31)</f>
        <v>1</v>
      </c>
      <c r="I27" s="65">
        <f>G27-100</f>
        <v>-0.89672600147177661</v>
      </c>
      <c r="J27" s="65" t="str">
        <f>IF(I27&gt;0,"above","below")</f>
        <v>below</v>
      </c>
      <c r="K27" s="66" t="str">
        <f>"" &amp;TEXT('Data - Overview'!$C27,"0")&amp;" "</f>
        <v xml:space="preserve">Coronary heart disease </v>
      </c>
      <c r="L27" s="67" t="str">
        <f>"Index: "&amp;TEXT('Data - Overview'!$G27,"0")&amp;""</f>
        <v>Index: 99</v>
      </c>
      <c r="M27" s="61" t="str">
        <f>'Data - Overview'!$K27&amp;CHAR(10)&amp;'Data - Overview'!$L27</f>
        <v>Coronary heart disease 
Index: 99</v>
      </c>
      <c r="N27" s="61">
        <v>1</v>
      </c>
    </row>
    <row r="28" spans="1:14">
      <c r="A28" s="1" t="s">
        <v>71</v>
      </c>
      <c r="B28" s="1" t="str">
        <f>INDEX('Data - Knowledge'!$D:$D,MATCH('Data - Overview'!$A28,'Data - Knowledge'!$A:$A,0))</f>
        <v>Asthma</v>
      </c>
      <c r="C28" s="1" t="s">
        <v>72</v>
      </c>
      <c r="D28" s="68">
        <f>INDEX('Data - Knowledge'!$E:$E,MATCH('Data - Overview'!$A28,'Data - Knowledge'!$A:$A,0))</f>
        <v>0.12171040723981902</v>
      </c>
      <c r="E28" s="69">
        <f>RANK('Data - Overview'!$D28,'Data - Overview'!$D$27:$D$31)</f>
        <v>2</v>
      </c>
      <c r="F28" s="68">
        <f>INDEX('Data - Knowledge'!$G:$G,MATCH('Data - Overview'!$A28,'Data - Knowledge'!$A:$A,0))</f>
        <v>0.13046368991797541</v>
      </c>
      <c r="G28" s="70">
        <f>INDEX('Data - Knowledge'!$J:$J,MATCH('Data - Overview'!$A28,'Data - Knowledge'!$A:$A,0))</f>
        <v>93.290636893943656</v>
      </c>
      <c r="H28" s="70">
        <f>RANK('Data - Overview'!$G28,'Data - Overview'!$G$27:$G$31)</f>
        <v>3</v>
      </c>
      <c r="I28" s="71">
        <f>G28-100</f>
        <v>-6.7093631060563439</v>
      </c>
      <c r="J28" s="71" t="str">
        <f>IF(I28&gt;0,"above","below")</f>
        <v>below</v>
      </c>
      <c r="K28" s="1" t="str">
        <f>"" &amp;TEXT('Data - Overview'!$C28,"0")&amp;" "</f>
        <v xml:space="preserve">Asthma </v>
      </c>
      <c r="L28" s="1" t="str">
        <f>"Index: "&amp;TEXT('Data - Overview'!$G28,"0")&amp;""</f>
        <v>Index: 93</v>
      </c>
      <c r="M28" s="1" t="str">
        <f>'Data - Overview'!$K28&amp;CHAR(10)&amp;'Data - Overview'!$L28</f>
        <v>Asthma 
Index: 93</v>
      </c>
      <c r="N28" s="1">
        <v>2</v>
      </c>
    </row>
    <row r="29" spans="1:14">
      <c r="A29" s="72" t="s">
        <v>73</v>
      </c>
      <c r="B29" s="72" t="str">
        <f>INDEX('Data - Knowledge'!$D:$D,MATCH('Data - Overview'!$A29,'Data - Knowledge'!$A:$A,0))</f>
        <v>Chronic bronchitis</v>
      </c>
      <c r="C29" s="72" t="s">
        <v>74</v>
      </c>
      <c r="D29" s="73">
        <f>INDEX('Data - Knowledge'!$E:$E,MATCH('Data - Overview'!$A29,'Data - Knowledge'!$A:$A,0))</f>
        <v>7.8190045248868762E-3</v>
      </c>
      <c r="E29" s="74">
        <f>RANK('Data - Overview'!$D29,'Data - Overview'!$D$27:$D$31)</f>
        <v>4</v>
      </c>
      <c r="F29" s="73">
        <f>INDEX('Data - Knowledge'!$G:$G,MATCH('Data - Overview'!$A29,'Data - Knowledge'!$A:$A,0))</f>
        <v>9.1208244726518652E-3</v>
      </c>
      <c r="G29" s="75">
        <f>INDEX('Data - Knowledge'!$J:$J,MATCH('Data - Overview'!$A29,'Data - Knowledge'!$A:$A,0))</f>
        <v>85.726948789899396</v>
      </c>
      <c r="H29" s="75">
        <f>RANK('Data - Overview'!$G29,'Data - Overview'!$G$27:$G$31)</f>
        <v>5</v>
      </c>
      <c r="I29" s="75">
        <f>G29-100</f>
        <v>-14.273051210100604</v>
      </c>
      <c r="J29" s="75" t="str">
        <f>IF(I29&gt;0,"above","below")</f>
        <v>below</v>
      </c>
      <c r="K29" s="55" t="str">
        <f>"" &amp;TEXT('Data - Overview'!$C29,"0")&amp;" "</f>
        <v xml:space="preserve">Chronic bronchitis </v>
      </c>
      <c r="L29" s="72" t="str">
        <f>"Index: "&amp;TEXT('Data - Overview'!$G29,"0")&amp;""</f>
        <v>Index: 86</v>
      </c>
      <c r="M29" s="72" t="str">
        <f>'Data - Overview'!$K29&amp;CHAR(10)&amp;'Data - Overview'!$L29</f>
        <v>Chronic bronchitis 
Index: 86</v>
      </c>
      <c r="N29" s="72">
        <v>3</v>
      </c>
    </row>
    <row r="30" spans="1:14">
      <c r="A30" s="1" t="s">
        <v>75</v>
      </c>
      <c r="B30" s="1" t="str">
        <f>INDEX('Data - Knowledge'!$D:$D,MATCH('Data - Overview'!$A30,'Data - Knowledge'!$A:$A,0))</f>
        <v>Emphysema</v>
      </c>
      <c r="C30" s="1" t="s">
        <v>76</v>
      </c>
      <c r="D30" s="68">
        <f>INDEX('Data - Knowledge'!$E:$E,MATCH('Data - Overview'!$A30,'Data - Knowledge'!$A:$A,0))</f>
        <v>4.5972850678733029E-3</v>
      </c>
      <c r="E30" s="69">
        <f>RANK('Data - Overview'!$D30,'Data - Overview'!$D$27:$D$31)</f>
        <v>5</v>
      </c>
      <c r="F30" s="68">
        <f>INDEX('Data - Knowledge'!$G:$G,MATCH('Data - Overview'!$A30,'Data - Knowledge'!$A:$A,0))</f>
        <v>5.1657200597022817E-3</v>
      </c>
      <c r="G30" s="70">
        <f>INDEX('Data - Knowledge'!$J:$J,MATCH('Data - Overview'!$A30,'Data - Knowledge'!$A:$A,0))</f>
        <v>88.996016329585231</v>
      </c>
      <c r="H30" s="70">
        <f>RANK('Data - Overview'!$G30,'Data - Overview'!$G$27:$G$31)</f>
        <v>4</v>
      </c>
      <c r="I30" s="71">
        <f>G30-100</f>
        <v>-11.003983670414769</v>
      </c>
      <c r="J30" s="71" t="str">
        <f>IF(I30&gt;0,"above","below")</f>
        <v>below</v>
      </c>
      <c r="K30" s="1" t="str">
        <f>"" &amp;TEXT('Data - Overview'!$C30,"0")&amp;" "</f>
        <v xml:space="preserve">Emphysema </v>
      </c>
      <c r="L30" s="1" t="str">
        <f>"Index: "&amp;TEXT('Data - Overview'!$G30,"0")&amp;""</f>
        <v>Index: 89</v>
      </c>
      <c r="M30" s="1" t="str">
        <f>'Data - Overview'!$K30&amp;CHAR(10)&amp;'Data - Overview'!$L30</f>
        <v>Emphysema 
Index: 89</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0.16828506787330319</v>
      </c>
      <c r="E31" s="79">
        <f>RANK('Data - Overview'!$D31,'Data - Overview'!$D$27:$D$31)</f>
        <v>1</v>
      </c>
      <c r="F31" s="78">
        <f>INDEX('Data - Knowledge'!$G:$G,MATCH('Data - Overview'!$A31,'Data - Knowledge'!$A:$A,0))</f>
        <v>0.17390801622000024</v>
      </c>
      <c r="G31" s="80">
        <f>INDEX('Data - Knowledge'!$J:$J,MATCH('Data - Overview'!$A31,'Data - Knowledge'!$A:$A,0))</f>
        <v>96.766711236827746</v>
      </c>
      <c r="H31" s="81">
        <f>RANK('Data - Overview'!$G31,'Data - Overview'!$G$27:$G$31)</f>
        <v>2</v>
      </c>
      <c r="I31" s="80">
        <f>G31-100</f>
        <v>-3.2332887631722542</v>
      </c>
      <c r="J31" s="80" t="str">
        <f>IF(I31&gt;0,"above","below")</f>
        <v>below</v>
      </c>
      <c r="K31" s="77" t="str">
        <f>"" &amp;TEXT('Data - Overview'!$C31,"0")&amp;" "</f>
        <v xml:space="preserve">Cholesterol (taking medication for) </v>
      </c>
      <c r="L31" s="57" t="str">
        <f>"Index: "&amp;TEXT('Data - Overview'!$G31,"0")&amp;""</f>
        <v>Index: 97</v>
      </c>
      <c r="M31" s="57" t="str">
        <f>'Data - Overview'!$K31&amp;CHAR(10)&amp;'Data - Overview'!$L31</f>
        <v>Cholesterol (taking medication for) 
Index: 97</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8.9672600147177664E-3</v>
      </c>
      <c r="C34" s="82" t="str">
        <f>INDEX('Data - Overview'!$J$27:$J$31,MATCH(1,'Data - Overview'!$H$27:$H$31,0))</f>
        <v>below</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0.17787330316742087</v>
      </c>
      <c r="E40" s="63">
        <f>RANK('Data - Overview'!$D40,'Data - Overview'!$D$40:$D$44)</f>
        <v>2</v>
      </c>
      <c r="F40" s="62">
        <f>INDEX('Data - Knowledge'!$G:$G,MATCH('Data - Overview'!$A40,'Data - Knowledge'!$A:$A,0))</f>
        <v>0.17653487035887408</v>
      </c>
      <c r="G40" s="64">
        <f>INDEX('Data - Knowledge'!$J:$J,MATCH('Data - Overview'!$A40,'Data - Knowledge'!$A:$A,0))</f>
        <v>100.75816908343711</v>
      </c>
      <c r="H40" s="64">
        <f>RANK('Data - Overview'!$G40,'Data - Overview'!$G$40:$G$44)</f>
        <v>1</v>
      </c>
      <c r="I40" s="64">
        <f>'Data - Overview'!$G40-100</f>
        <v>0.7581690834371102</v>
      </c>
      <c r="J40" s="64" t="str">
        <f>IF(I27&gt;0,"above","below")</f>
        <v>below</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1.846606334841629E-2</v>
      </c>
      <c r="E41" s="69">
        <f>RANK('Data - Overview'!$D41,'Data - Overview'!$D$40:$D$44)</f>
        <v>4</v>
      </c>
      <c r="F41" s="68">
        <f>INDEX('Data - Knowledge'!$G:$G,MATCH('Data - Overview'!$A41,'Data - Knowledge'!$A:$A,0))</f>
        <v>1.9947562376996131E-2</v>
      </c>
      <c r="G41" s="70">
        <f>INDEX('Data - Knowledge'!$J:$J,MATCH('Data - Overview'!$A41,'Data - Knowledge'!$A:$A,0))</f>
        <v>92.573032230302331</v>
      </c>
      <c r="H41" s="70">
        <f>RANK('Data - Overview'!$G41,'Data - Overview'!$G$40:$G$44)</f>
        <v>3</v>
      </c>
      <c r="I41" s="70">
        <f>'Data - Overview'!$G41-100</f>
        <v>-7.4269677696976686</v>
      </c>
      <c r="J41" s="70" t="str">
        <f>IF(I28&gt;0,"above","below")</f>
        <v>below</v>
      </c>
      <c r="K41" s="1" t="str">
        <f>"" &amp;TEXT('Data - Overview'!$C41,"0")&amp;" "</f>
        <v xml:space="preserve">Stroke </v>
      </c>
      <c r="L41" s="1" t="str">
        <f>"Index: "&amp;TEXT('Data - Overview'!$G41,"0")&amp;""</f>
        <v>Index: 93</v>
      </c>
      <c r="M41" s="1" t="str">
        <f>'Data - Overview'!$K41&amp;CHAR(10)&amp;'Data - Overview'!$L41</f>
        <v>Stroke 
Index: 93</v>
      </c>
      <c r="N41" s="1">
        <v>2</v>
      </c>
    </row>
    <row r="42" spans="1:14">
      <c r="A42" s="55" t="s">
        <v>87</v>
      </c>
      <c r="B42" s="72" t="str">
        <f>INDEX('Data - Knowledge'!$D:$D,MATCH('Data - Overview'!$A42,'Data - Knowledge'!$A:$A,0))</f>
        <v>BMI &gt; 30</v>
      </c>
      <c r="C42" s="72" t="s">
        <v>88</v>
      </c>
      <c r="D42" s="84">
        <f>INDEX('Data - Knowledge'!$E:$E,MATCH('Data - Overview'!$A42,'Data - Knowledge'!$A:$A,0))</f>
        <v>0.19977375565610858</v>
      </c>
      <c r="E42" s="85">
        <f>RANK('Data - Overview'!$D42,'Data - Overview'!$D$40:$D$44)</f>
        <v>1</v>
      </c>
      <c r="F42" s="84">
        <f>INDEX('Data - Knowledge'!$G:$G,MATCH('Data - Overview'!$A42,'Data - Knowledge'!$A:$A,0))</f>
        <v>0.21804121702835863</v>
      </c>
      <c r="G42" s="75">
        <f>INDEX('Data - Knowledge'!$J:$J,MATCH('Data - Overview'!$A42,'Data - Knowledge'!$A:$A,0))</f>
        <v>91.62201457998917</v>
      </c>
      <c r="H42" s="75">
        <f>RANK('Data - Overview'!$G42,'Data - Overview'!$G$40:$G$44)</f>
        <v>4</v>
      </c>
      <c r="I42" s="75">
        <f>'Data - Overview'!$G42-100</f>
        <v>-8.3779854200108304</v>
      </c>
      <c r="J42" s="75" t="str">
        <f>IF(I29&gt;0,"above","below")</f>
        <v>below</v>
      </c>
      <c r="K42" s="72" t="str">
        <f>"" &amp;TEXT('Data - Overview'!$C42,"0")&amp;" "</f>
        <v xml:space="preserve">BMI &gt; 30 </v>
      </c>
      <c r="L42" s="72" t="str">
        <f>"Index: "&amp;TEXT('Data - Overview'!$G42,"0")&amp;""</f>
        <v>Index: 92</v>
      </c>
      <c r="M42" s="72" t="str">
        <f>'Data - Overview'!$K42&amp;CHAR(10)&amp;'Data - Overview'!$L42</f>
        <v>BMI &gt; 30 
Index: 92</v>
      </c>
      <c r="N42" s="72">
        <v>3</v>
      </c>
    </row>
    <row r="43" spans="1:14">
      <c r="A43" s="86"/>
      <c r="B43" s="1" t="s">
        <v>89</v>
      </c>
      <c r="C43" s="1" t="s">
        <v>89</v>
      </c>
      <c r="D43" s="68">
        <f>SUM(D49:D51)</f>
        <v>6.2357466063348424E-2</v>
      </c>
      <c r="E43" s="69">
        <f>RANK('Data - Overview'!$D43,'Data - Overview'!$D$40:$D$44)</f>
        <v>3</v>
      </c>
      <c r="F43" s="68">
        <f>SUM(E49:E51)</f>
        <v>6.8436117238373256E-2</v>
      </c>
      <c r="G43" s="70">
        <f>D43/F43*100</f>
        <v>91.117773157918975</v>
      </c>
      <c r="H43" s="70">
        <f>RANK('Data - Overview'!$G43,'Data - Overview'!$G$40:$G$44)</f>
        <v>5</v>
      </c>
      <c r="I43" s="70">
        <f>'Data - Overview'!$G43-100</f>
        <v>-8.8822268420810246</v>
      </c>
      <c r="J43" s="70" t="str">
        <f>IF(I30&gt;0,"above","below")</f>
        <v>below</v>
      </c>
      <c r="K43" s="1" t="str">
        <f>"" &amp;TEXT('Data - Overview'!$C43,"0")&amp;" "</f>
        <v xml:space="preserve">Diabetes </v>
      </c>
      <c r="L43" s="1" t="str">
        <f>"Index: "&amp;TEXT('Data - Overview'!$G43,"0")&amp;""</f>
        <v>Index: 91</v>
      </c>
      <c r="M43" s="1" t="str">
        <f>'Data - Overview'!$K43&amp;CHAR(10)&amp;'Data - Overview'!$L43</f>
        <v>Diabetes 
Index: 91</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1.3561085972850679E-2</v>
      </c>
      <c r="E44" s="89">
        <f>RANK('Data - Overview'!$D44,'Data - Overview'!$D$40:$D$44)</f>
        <v>5</v>
      </c>
      <c r="F44" s="88">
        <f>INDEX('Data - Knowledge'!$G:$G,MATCH('Data - Overview'!$A44,'Data - Knowledge'!$A:$A,0))</f>
        <v>1.4445990569152939E-2</v>
      </c>
      <c r="G44" s="80">
        <f>INDEX('Data - Knowledge'!$J:$J,MATCH('Data - Overview'!$A44,'Data - Knowledge'!$A:$A,0))</f>
        <v>93.874393091520986</v>
      </c>
      <c r="H44" s="80">
        <f>RANK('Data - Overview'!$G44,'Data - Overview'!$G$40:$G$44)</f>
        <v>2</v>
      </c>
      <c r="I44" s="80">
        <f>'Data - Overview'!$G44-100</f>
        <v>-6.1256069084790141</v>
      </c>
      <c r="J44" s="80" t="str">
        <f>IF(I31&gt;0,"above","below")</f>
        <v>below</v>
      </c>
      <c r="K44" s="57" t="str">
        <f>"" &amp;TEXT('Data - Overview'!$C44,"0")&amp;" "</f>
        <v xml:space="preserve">Any kind of liver condition </v>
      </c>
      <c r="L44" s="57" t="str">
        <f>"Index: "&amp;TEXT('Data - Overview'!$G44,"0")&amp;""</f>
        <v>Index: 94</v>
      </c>
      <c r="M44" s="58" t="str">
        <f>'Data - Overview'!$K44&amp;CHAR(10)&amp;'Data - Overview'!$L44</f>
        <v>Any kind of liver condition 
Index: 94</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8.036199095022626E-3</v>
      </c>
      <c r="E49" s="84">
        <f>INDEX('Data - Knowledge'!$G:$G,MATCH('Data - Overview'!$A49,'Data - Knowledge'!$A:$A,0))</f>
        <v>8.0145755458399942E-3</v>
      </c>
      <c r="F49" s="75">
        <f>INDEX('Data - Knowledge'!$J:$J,MATCH('Data - Overview'!$A49,'Data - Knowledge'!$A:$A,0))</f>
        <v>100.2698027993991</v>
      </c>
    </row>
    <row r="50" spans="1:14">
      <c r="A50" s="1" t="s">
        <v>95</v>
      </c>
      <c r="B50" s="1" t="str">
        <f>INDEX('Data - Knowledge'!$D:$D,MATCH('Data - Overview'!$A50,'Data - Knowledge'!$A:$A,0))</f>
        <v>Type 2 diabetes</v>
      </c>
      <c r="C50" s="1" t="s">
        <v>96</v>
      </c>
      <c r="D50" s="68">
        <f>INDEX('Data - Knowledge'!$E:$E,MATCH('Data - Overview'!$A50,'Data - Knowledge'!$A:$A,0))</f>
        <v>5.3321266968325801E-2</v>
      </c>
      <c r="E50" s="68">
        <f>INDEX('Data - Knowledge'!$G:$G,MATCH('Data - Overview'!$A50,'Data - Knowledge'!$A:$A,0))</f>
        <v>5.9421541692533254E-2</v>
      </c>
      <c r="F50" s="70">
        <f>INDEX('Data - Knowledge'!$J:$J,MATCH('Data - Overview'!$A50,'Data - Knowledge'!$A:$A,0))</f>
        <v>89.73390028186698</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9.999999999999998E-4</v>
      </c>
      <c r="F51" s="93">
        <f>INDEX('Data - Knowledge'!$J:$J,MATCH('Data - Overview'!$A51,'Data - Knowledge'!$A:$A,0))</f>
        <v>100.00000000000004</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7.581690834371102E-3</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4.4162895927601802E-2</v>
      </c>
      <c r="E61" s="63">
        <f>RANK('Data - Overview'!$D61,'Data - Overview'!$D$61:$D$65)</f>
        <v>5</v>
      </c>
      <c r="F61" s="62">
        <f>INDEX('Data - Knowledge'!$G:$G,MATCH('Data - Overview'!$A61,'Data - Knowledge'!$A:$A,0))</f>
        <v>4.8331539182924078E-2</v>
      </c>
      <c r="G61" s="64">
        <f>INDEX('Data - Knowledge'!$J:$J,MATCH('Data - Overview'!$A61,'Data - Knowledge'!$A:$A,0))</f>
        <v>91.374900684323563</v>
      </c>
      <c r="H61" s="64">
        <f>RANK('Data - Overview'!$G61,'Data - Overview'!$G$61:$G$65)</f>
        <v>2</v>
      </c>
      <c r="I61" s="64">
        <f>'Data - Overview'!$G61-100</f>
        <v>-8.6250993156764366</v>
      </c>
      <c r="J61" s="64" t="str">
        <f>IF(I61&gt;0,"above","below")</f>
        <v>below</v>
      </c>
      <c r="K61" s="61" t="str">
        <f>"" &amp;TEXT('Data - Overview'!$C61,"0")&amp;" "</f>
        <v xml:space="preserve">Has Depression </v>
      </c>
      <c r="L61" s="61" t="str">
        <f>"Index: "&amp;TEXT('Data - Overview'!$G61,"0")&amp;""</f>
        <v>Index: 91</v>
      </c>
      <c r="M61" s="61" t="str">
        <f>'Data - Overview'!$K61&amp;CHAR(10)&amp;'Data - Overview'!$L61</f>
        <v>Has Depression 
Index: 91</v>
      </c>
      <c r="N61" s="61">
        <v>1</v>
      </c>
    </row>
    <row r="62" spans="1:14">
      <c r="A62" s="86" t="s">
        <v>104</v>
      </c>
      <c r="B62" s="1" t="str">
        <f>INDEX('Data - Knowledge'!$D:$D,MATCH('Data - Overview'!$A62,'Data - Knowledge'!$A:$A,0))</f>
        <v>Poor general health</v>
      </c>
      <c r="C62" s="48" t="s">
        <v>105</v>
      </c>
      <c r="D62" s="68">
        <f>INDEX('Data - Knowledge'!$E:$E,MATCH('Data - Overview'!$A62,'Data - Knowledge'!$A:$A,0))</f>
        <v>0.1800180995475113</v>
      </c>
      <c r="E62" s="69">
        <f>RANK('Data - Overview'!$D62,'Data - Overview'!$D$61:$D$65)</f>
        <v>1</v>
      </c>
      <c r="F62" s="68">
        <f>INDEX('Data - Knowledge'!$G:$G,MATCH('Data - Overview'!$A62,'Data - Knowledge'!$A:$A,0))</f>
        <v>0.21753300136047227</v>
      </c>
      <c r="G62" s="70">
        <f>INDEX('Data - Knowledge'!$J:$J,MATCH('Data - Overview'!$A62,'Data - Knowledge'!$A:$A,0))</f>
        <v>82.754385965191872</v>
      </c>
      <c r="H62" s="70">
        <f>RANK('Data - Overview'!$G62,'Data - Overview'!$G$61:$G$65)</f>
        <v>4</v>
      </c>
      <c r="I62" s="70">
        <f>'Data - Overview'!$G62-100</f>
        <v>-17.245614034808128</v>
      </c>
      <c r="J62" s="70" t="str">
        <f>IF(I62&gt;0,"above","below")</f>
        <v>below</v>
      </c>
      <c r="K62" s="1" t="str">
        <f>"" &amp;TEXT('Data - Overview'!$C62,"0")&amp;" "</f>
        <v xml:space="preserve">Poor general health </v>
      </c>
      <c r="L62" s="1" t="str">
        <f>"Index: "&amp;TEXT('Data - Overview'!$G62,"0")&amp;""</f>
        <v>Index: 83</v>
      </c>
      <c r="M62" s="1" t="str">
        <f>'Data - Overview'!$K62&amp;CHAR(10)&amp;'Data - Overview'!$L62</f>
        <v>Poor general health 
Index: 83</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6.8511312217194559E-2</v>
      </c>
      <c r="E63" s="85">
        <f>RANK('Data - Overview'!$D63,'Data - Overview'!$D$61:$D$65)</f>
        <v>4</v>
      </c>
      <c r="F63" s="84">
        <f>INDEX('Data - Knowledge'!$G:$G,MATCH('Data - Overview'!$A63,'Data - Knowledge'!$A:$A,0))</f>
        <v>8.6933284021714755E-2</v>
      </c>
      <c r="G63" s="75">
        <f>INDEX('Data - Knowledge'!$J:$J,MATCH('Data - Overview'!$A63,'Data - Knowledge'!$A:$A,0))</f>
        <v>78.809069492970451</v>
      </c>
      <c r="H63" s="75">
        <f>RANK('Data - Overview'!$G63,'Data - Overview'!$G$61:$G$65)</f>
        <v>5</v>
      </c>
      <c r="I63" s="75">
        <f>'Data - Overview'!$G63-100</f>
        <v>-21.190930507029549</v>
      </c>
      <c r="J63" s="75" t="str">
        <f>IF(I63&gt;0,"above","below")</f>
        <v>below</v>
      </c>
      <c r="K63" s="72" t="str">
        <f>"" &amp;TEXT('Data - Overview'!$C63,"0")&amp;" "</f>
        <v xml:space="preserve">Feels downhearted / depressed in the past 4 weeks </v>
      </c>
      <c r="L63" s="72" t="str">
        <f>"Index: "&amp;TEXT('Data - Overview'!$G63,"0")&amp;""</f>
        <v>Index: 79</v>
      </c>
      <c r="M63" s="72" t="str">
        <f>'Data - Overview'!$K63&amp;CHAR(10)&amp;'Data - Overview'!$L63</f>
        <v>Feels downhearted / depressed in the past 4 weeks 
Index: 79</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0.13913574660633485</v>
      </c>
      <c r="E64" s="69">
        <f>RANK('Data - Overview'!$D64,'Data - Overview'!$D$61:$D$65)</f>
        <v>2</v>
      </c>
      <c r="F64" s="68">
        <f>INDEX('Data - Knowledge'!$G:$G,MATCH('Data - Overview'!$A64,'Data - Knowledge'!$A:$A,0))</f>
        <v>0.14972517137988878</v>
      </c>
      <c r="G64" s="70">
        <f>INDEX('Data - Knowledge'!$J:$J,MATCH('Data - Overview'!$A64,'Data - Knowledge'!$A:$A,0))</f>
        <v>92.927425177770544</v>
      </c>
      <c r="H64" s="70">
        <f>RANK('Data - Overview'!$G64,'Data - Overview'!$G$61:$G$65)</f>
        <v>1</v>
      </c>
      <c r="I64" s="70">
        <f>'Data - Overview'!$G64-100</f>
        <v>-7.0725748222294555</v>
      </c>
      <c r="J64" s="70" t="str">
        <f>IF(I64&gt;0,"above","below")</f>
        <v>below</v>
      </c>
      <c r="K64" s="1" t="str">
        <f>"" &amp;TEXT('Data - Overview'!$C64,"0")&amp;" "</f>
        <v xml:space="preserve">Does not enjoy general happiness </v>
      </c>
      <c r="L64" s="1" t="str">
        <f>"Index: "&amp;TEXT('Data - Overview'!$G64,"0")&amp;""</f>
        <v>Index: 93</v>
      </c>
      <c r="M64" s="1" t="str">
        <f>'Data - Overview'!$K64&amp;CHAR(10)&amp;'Data - Overview'!$L64</f>
        <v>Does not enjoy general happiness 
Index: 93</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8.1918552036199091E-2</v>
      </c>
      <c r="E65" s="89">
        <f>RANK('Data - Overview'!$D65,'Data - Overview'!$D$61:$D$65)</f>
        <v>3</v>
      </c>
      <c r="F65" s="88">
        <f>INDEX('Data - Knowledge'!$G:$G,MATCH('Data - Overview'!$A65,'Data - Knowledge'!$A:$A,0))</f>
        <v>9.6739951657002457E-2</v>
      </c>
      <c r="G65" s="80">
        <f>INDEX('Data - Knowledge'!$J:$J,MATCH('Data - Overview'!$A65,'Data - Knowledge'!$A:$A,0))</f>
        <v>84.679132698604647</v>
      </c>
      <c r="H65" s="80">
        <f>RANK('Data - Overview'!$G65,'Data - Overview'!$G$61:$G$65)</f>
        <v>3</v>
      </c>
      <c r="I65" s="80">
        <f>'Data - Overview'!$G65-100</f>
        <v>-15.320867301395353</v>
      </c>
      <c r="J65" s="80" t="str">
        <f>IF(I65&gt;0,"above","below")</f>
        <v>below</v>
      </c>
      <c r="K65" s="57" t="str">
        <f>"" &amp;TEXT('Data - Overview'!$C65,"0")&amp;" "</f>
        <v xml:space="preserve">Does not feel a sense of self-worth </v>
      </c>
      <c r="L65" s="57" t="str">
        <f>"Index: "&amp;TEXT('Data - Overview'!$G65,"0")&amp;""</f>
        <v>Index: 85</v>
      </c>
      <c r="M65" s="57" t="str">
        <f>'Data - Overview'!$K65&amp;CHAR(10)&amp;'Data - Overview'!$L65</f>
        <v>Does not feel a sense of self-worth 
Index: 85</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0.1800180995475113</v>
      </c>
      <c r="C68" s="102">
        <f>ABS(INDEX('Data - Overview'!$I$61:$I$65,MATCH(1,'Data - Overview'!$H$61:$H$65,0))/100)</f>
        <v>7.0725748222294549E-2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0.31072398190045247</v>
      </c>
      <c r="E74" s="63">
        <f>RANK('Data - Overview'!$D74,'Data - Overview'!$D$74:$D$83)</f>
        <v>5</v>
      </c>
      <c r="F74" s="62">
        <f>INDEX('Data - Knowledge'!$G:$G,MATCH('Data - Overview'!$A74,'Data - Knowledge'!$A:$A,0))</f>
        <v>0.37014716216037724</v>
      </c>
      <c r="G74" s="64">
        <f>INDEX('Data - Knowledge'!$J:$J,MATCH('Data - Overview'!$A74,'Data - Knowledge'!$A:$A,0))</f>
        <v>83.946066231306688</v>
      </c>
      <c r="H74" s="64">
        <f>RANK('Data - Overview'!$G74,'Data - Overview'!$G$74:$G$83)</f>
        <v>6</v>
      </c>
      <c r="I74" s="64">
        <f>'Data - Overview'!$G74-100</f>
        <v>-16.053933768693312</v>
      </c>
      <c r="J74" s="64" t="str">
        <f t="shared" ref="J74:J83" si="0">IF(I74&gt;0,"above","below")</f>
        <v>below</v>
      </c>
      <c r="K74" s="61" t="str">
        <f>"" &amp;TEXT('Data - Overview'!$C74,"0")&amp;" "</f>
        <v xml:space="preserve">Eats fruit 3 or less days per week </v>
      </c>
      <c r="L74" s="61" t="str">
        <f>"Index: "&amp;TEXT('Data - Overview'!$G74,"0")&amp;""</f>
        <v>Index: 84</v>
      </c>
      <c r="M74" s="61" t="str">
        <f>'Data - Overview'!$K74&amp;CHAR(10)&amp;'Data - Overview'!$L74</f>
        <v>Eats fruit 3 or less days per week 
Index: 84</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0.33943891402714926</v>
      </c>
      <c r="E75" s="69">
        <f>RANK('Data - Overview'!$D75,'Data - Overview'!$D$74:$D$83)</f>
        <v>3</v>
      </c>
      <c r="F75" s="68">
        <f>INDEX('Data - Knowledge'!$G:$G,MATCH('Data - Overview'!$A75,'Data - Knowledge'!$A:$A,0))</f>
        <v>0.38837125705002062</v>
      </c>
      <c r="G75" s="70">
        <f>INDEX('Data - Knowledge'!$J:$J,MATCH('Data - Overview'!$A75,'Data - Knowledge'!$A:$A,0))</f>
        <v>87.40062707149076</v>
      </c>
      <c r="H75" s="70">
        <f>RANK('Data - Overview'!$G75,'Data - Overview'!$G$74:$G$83)</f>
        <v>3</v>
      </c>
      <c r="I75" s="70">
        <f>'Data - Overview'!$G75-100</f>
        <v>-12.59937292850924</v>
      </c>
      <c r="J75" s="70" t="str">
        <f t="shared" si="0"/>
        <v>below</v>
      </c>
      <c r="K75" s="1" t="str">
        <f>"" &amp;TEXT('Data - Overview'!$C75,"0")&amp;" "</f>
        <v xml:space="preserve">Never does moderate intensity sports </v>
      </c>
      <c r="L75" s="1" t="str">
        <f>"Index: "&amp;TEXT('Data - Overview'!$G75,"0")&amp;""</f>
        <v>Index: 87</v>
      </c>
      <c r="M75" s="1" t="str">
        <f>'Data - Overview'!$K75&amp;CHAR(10)&amp;'Data - Overview'!$L75</f>
        <v>Never does moderate intensity sports 
Index: 87</v>
      </c>
      <c r="N75" s="1">
        <v>2</v>
      </c>
    </row>
    <row r="76" spans="1:14">
      <c r="A76" s="56" t="s">
        <v>118</v>
      </c>
      <c r="B76" s="72" t="str">
        <f>INDEX('Data - Knowledge'!$D:$D,MATCH('Data - Overview'!$A76,'Data - Knowledge'!$A:$A,0))</f>
        <v>Current cigarette smoker</v>
      </c>
      <c r="C76" s="72" t="s">
        <v>119</v>
      </c>
      <c r="D76" s="103">
        <f>INDEX('Data - Knowledge'!$E:$E,MATCH('Data - Overview'!$A76,'Data - Knowledge'!$A:$A,0))</f>
        <v>9.695475113122172E-2</v>
      </c>
      <c r="E76" s="104">
        <f>RANK('Data - Overview'!$D76,'Data - Overview'!$D$74:$D$83)</f>
        <v>8</v>
      </c>
      <c r="F76" s="84">
        <f>INDEX('Data - Knowledge'!$G:$G,MATCH('Data - Overview'!$A76,'Data - Knowledge'!$A:$A,0))</f>
        <v>0.13619121240539428</v>
      </c>
      <c r="G76" s="75">
        <f>INDEX('Data - Knowledge'!$J:$J,MATCH('Data - Overview'!$A76,'Data - Knowledge'!$A:$A,0))</f>
        <v>71.190166691974852</v>
      </c>
      <c r="H76" s="75">
        <f>RANK('Data - Overview'!$G76,'Data - Overview'!$G$74:$G$83)</f>
        <v>9</v>
      </c>
      <c r="I76" s="75">
        <f>'Data - Overview'!$G76-100</f>
        <v>-28.809833308025148</v>
      </c>
      <c r="J76" s="75" t="str">
        <f t="shared" si="0"/>
        <v>below</v>
      </c>
      <c r="K76" s="72" t="str">
        <f>"" &amp;TEXT('Data - Overview'!$C76,"0")&amp;" "</f>
        <v xml:space="preserve">Current cigarette smoker </v>
      </c>
      <c r="L76" s="72" t="str">
        <f>"Index: "&amp;TEXT('Data - Overview'!$G76,"0")&amp;""</f>
        <v>Index: 71</v>
      </c>
      <c r="M76" s="72" t="str">
        <f>'Data - Overview'!$K76&amp;CHAR(10)&amp;'Data - Overview'!$L76</f>
        <v>Current cigarette smoker 
Index: 71</v>
      </c>
      <c r="N76" s="72">
        <v>3</v>
      </c>
    </row>
    <row r="77" spans="1:14">
      <c r="A77" s="86" t="s">
        <v>120</v>
      </c>
      <c r="B77" s="1" t="str">
        <f>INDEX('Data - Knowledge'!$D:$D,MATCH('Data - Overview'!$A77,'Data - Knowledge'!$A:$A,0))</f>
        <v>Never eats fruit</v>
      </c>
      <c r="C77" s="1" t="s">
        <v>121</v>
      </c>
      <c r="D77" s="105">
        <f>INDEX('Data - Knowledge'!$E:$E,MATCH('Data - Overview'!$A77,'Data - Knowledge'!$A:$A,0))</f>
        <v>5.6434389140271497E-2</v>
      </c>
      <c r="E77" s="106">
        <f>RANK('Data - Overview'!$D77,'Data - Overview'!$D$74:$D$83)</f>
        <v>9</v>
      </c>
      <c r="F77" s="68">
        <f>INDEX('Data - Knowledge'!$G:$G,MATCH('Data - Overview'!$A77,'Data - Knowledge'!$A:$A,0))</f>
        <v>7.860336287627627E-2</v>
      </c>
      <c r="G77" s="70">
        <f>INDEX('Data - Knowledge'!$J:$J,MATCH('Data - Overview'!$A77,'Data - Knowledge'!$A:$A,0))</f>
        <v>71.796405491073827</v>
      </c>
      <c r="H77" s="70">
        <f>RANK('Data - Overview'!$G77,'Data - Overview'!$G$74:$G$83)</f>
        <v>8</v>
      </c>
      <c r="I77" s="70">
        <f>'Data - Overview'!$G77-100</f>
        <v>-28.203594508926173</v>
      </c>
      <c r="J77" s="70" t="str">
        <f t="shared" si="0"/>
        <v>below</v>
      </c>
      <c r="K77" s="1" t="str">
        <f>"" &amp;TEXT('Data - Overview'!$C77,"0")&amp;" "</f>
        <v xml:space="preserve">Never eats fruit </v>
      </c>
      <c r="L77" s="1" t="str">
        <f>"Index: "&amp;TEXT('Data - Overview'!$G77,"0")&amp;""</f>
        <v>Index: 72</v>
      </c>
      <c r="M77" s="1" t="str">
        <f>'Data - Overview'!$K77&amp;CHAR(10)&amp;'Data - Overview'!$L77</f>
        <v>Never eats fruit 
Index: 72</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0.11047963800904979</v>
      </c>
      <c r="E78" s="104">
        <f>RANK('Data - Overview'!$D78,'Data - Overview'!$D$74:$D$83)</f>
        <v>7</v>
      </c>
      <c r="F78" s="84">
        <f>INDEX('Data - Knowledge'!$G:$G,MATCH('Data - Overview'!$A78,'Data - Knowledge'!$A:$A,0))</f>
        <v>0.13392666657861022</v>
      </c>
      <c r="G78" s="75">
        <f>INDEX('Data - Knowledge'!$J:$J,MATCH('Data - Overview'!$A78,'Data - Knowledge'!$A:$A,0))</f>
        <v>82.492636329600685</v>
      </c>
      <c r="H78" s="75">
        <f>RANK('Data - Overview'!$G78,'Data - Overview'!$G$74:$G$83)</f>
        <v>7</v>
      </c>
      <c r="I78" s="75">
        <f>'Data - Overview'!$G78-100</f>
        <v>-17.507363670399315</v>
      </c>
      <c r="J78" s="75" t="str">
        <f t="shared" si="0"/>
        <v>below</v>
      </c>
      <c r="K78" s="72" t="str">
        <f>"" &amp;TEXT('Data - Overview'!$C78,"0")&amp;" "</f>
        <v xml:space="preserve">Drinks whole fat milk </v>
      </c>
      <c r="L78" s="72" t="str">
        <f>"Index: "&amp;TEXT('Data - Overview'!$G78,"0")&amp;""</f>
        <v>Index: 82</v>
      </c>
      <c r="M78" s="72" t="str">
        <f>'Data - Overview'!$K78&amp;CHAR(10)&amp;'Data - Overview'!$L78</f>
        <v>Drinks whole fat milk 
Index: 82</v>
      </c>
      <c r="N78" s="72">
        <v>5</v>
      </c>
    </row>
    <row r="79" spans="1:14">
      <c r="A79" s="86" t="s">
        <v>124</v>
      </c>
      <c r="B79" s="1" t="str">
        <f>INDEX('Data - Knowledge'!$D:$D,MATCH('Data - Overview'!$A79,'Data - Knowledge'!$A:$A,0))</f>
        <v>Usually eats white bread</v>
      </c>
      <c r="C79" s="1" t="s">
        <v>125</v>
      </c>
      <c r="D79" s="105">
        <f>INDEX('Data - Knowledge'!$E:$E,MATCH('Data - Overview'!$A79,'Data - Knowledge'!$A:$A,0))</f>
        <v>0.25320361990950224</v>
      </c>
      <c r="E79" s="106">
        <f>RANK('Data - Overview'!$D79,'Data - Overview'!$D$74:$D$83)</f>
        <v>6</v>
      </c>
      <c r="F79" s="68">
        <f>INDEX('Data - Knowledge'!$G:$G,MATCH('Data - Overview'!$A79,'Data - Knowledge'!$A:$A,0))</f>
        <v>0.30027916099803198</v>
      </c>
      <c r="G79" s="70">
        <f>INDEX('Data - Knowledge'!$J:$J,MATCH('Data - Overview'!$A79,'Data - Knowledge'!$A:$A,0))</f>
        <v>84.322741234501365</v>
      </c>
      <c r="H79" s="70">
        <f>RANK('Data - Overview'!$G79,'Data - Overview'!$G$74:$G$83)</f>
        <v>5</v>
      </c>
      <c r="I79" s="70">
        <f>'Data - Overview'!$G79-100</f>
        <v>-15.677258765498635</v>
      </c>
      <c r="J79" s="70" t="str">
        <f t="shared" si="0"/>
        <v>below</v>
      </c>
      <c r="K79" s="1" t="str">
        <f>"" &amp;TEXT('Data - Overview'!$C79,"0")&amp;" "</f>
        <v xml:space="preserve">Eats white bread </v>
      </c>
      <c r="L79" s="1" t="str">
        <f>"Index: "&amp;TEXT('Data - Overview'!$G79,"0")&amp;""</f>
        <v>Index: 84</v>
      </c>
      <c r="M79" s="1" t="str">
        <f>'Data - Overview'!$K79&amp;CHAR(10)&amp;'Data - Overview'!$L79</f>
        <v>Eats white bread 
Index: 84</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0.35687782805429868</v>
      </c>
      <c r="E80" s="104">
        <f>RANK('Data - Overview'!$D80,'Data - Overview'!$D$74:$D$83)</f>
        <v>2</v>
      </c>
      <c r="F80" s="84">
        <f>INDEX('Data - Knowledge'!$G:$G,MATCH('Data - Overview'!$A80,'Data - Knowledge'!$A:$A,0))</f>
        <v>0.40960850757505707</v>
      </c>
      <c r="G80" s="75">
        <f>INDEX('Data - Knowledge'!$J:$J,MATCH('Data - Overview'!$A80,'Data - Knowledge'!$A:$A,0))</f>
        <v>87.126566332097994</v>
      </c>
      <c r="H80" s="75">
        <f>RANK('Data - Overview'!$G80,'Data - Overview'!$G$74:$G$83)</f>
        <v>4</v>
      </c>
      <c r="I80" s="75">
        <f>'Data - Overview'!$G80-100</f>
        <v>-12.873433667902006</v>
      </c>
      <c r="J80" s="75" t="str">
        <f t="shared" si="0"/>
        <v>below</v>
      </c>
      <c r="K80" s="72" t="str">
        <f>"" &amp;TEXT('Data - Overview'!$C80,"0")&amp;" "</f>
        <v xml:space="preserve">Never does mild intensity sports </v>
      </c>
      <c r="L80" s="72" t="str">
        <f>"Index: "&amp;TEXT('Data - Overview'!$G80,"0")&amp;""</f>
        <v>Index: 87</v>
      </c>
      <c r="M80" s="72" t="str">
        <f>'Data - Overview'!$K80&amp;CHAR(10)&amp;'Data - Overview'!$L80</f>
        <v>Never does mild intensity sports 
Index: 87</v>
      </c>
      <c r="N80" s="72">
        <v>7</v>
      </c>
    </row>
    <row r="81" spans="1:14">
      <c r="A81" s="86" t="s">
        <v>128</v>
      </c>
      <c r="B81" s="1" t="str">
        <f>INDEX('Data - Knowledge'!$D:$D,MATCH('Data - Overview'!$A81,'Data - Knowledge'!$A:$A,0))</f>
        <v>Smokes 20+ per day</v>
      </c>
      <c r="C81" s="1" t="s">
        <v>129</v>
      </c>
      <c r="D81" s="105">
        <f>INDEX('Data - Knowledge'!$E:$E,MATCH('Data - Overview'!$A81,'Data - Knowledge'!$A:$A,0))</f>
        <v>2.0909502262443438E-2</v>
      </c>
      <c r="E81" s="106">
        <f>RANK('Data - Overview'!$D81,'Data - Overview'!$D$74:$D$83)</f>
        <v>10</v>
      </c>
      <c r="F81" s="68">
        <f>INDEX('Data - Knowledge'!$G:$G,MATCH('Data - Overview'!$A81,'Data - Knowledge'!$A:$A,0))</f>
        <v>3.100067363193279E-2</v>
      </c>
      <c r="G81" s="70">
        <f>INDEX('Data - Knowledge'!$J:$J,MATCH('Data - Overview'!$A81,'Data - Knowledge'!$A:$A,0))</f>
        <v>67.448541637189578</v>
      </c>
      <c r="H81" s="70">
        <f>RANK('Data - Overview'!$G81,'Data - Overview'!$G$74:$G$83)</f>
        <v>10</v>
      </c>
      <c r="I81" s="70">
        <f>'Data - Overview'!$G81-100</f>
        <v>-32.551458362810422</v>
      </c>
      <c r="J81" s="70" t="str">
        <f t="shared" si="0"/>
        <v>below</v>
      </c>
      <c r="K81" s="1" t="str">
        <f>"" &amp;TEXT('Data - Overview'!$C81,"0")&amp;" "</f>
        <v xml:space="preserve">Smokes 20+ per day </v>
      </c>
      <c r="L81" s="1" t="str">
        <f>"Index: "&amp;TEXT('Data - Overview'!$G81,"0")&amp;""</f>
        <v>Index: 67</v>
      </c>
      <c r="M81" s="1" t="str">
        <f>'Data - Overview'!$K81&amp;CHAR(10)&amp;'Data - Overview'!$L81</f>
        <v>Smokes 20+ per day 
Index: 67</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0.31129864253393663</v>
      </c>
      <c r="E82" s="104">
        <f>RANK('Data - Overview'!$D82,'Data - Overview'!$D$74:$D$83)</f>
        <v>4</v>
      </c>
      <c r="F82" s="84">
        <f>INDEX('Data - Knowledge'!$G:$G,MATCH('Data - Overview'!$A82,'Data - Knowledge'!$A:$A,0))</f>
        <v>0.29959698318561867</v>
      </c>
      <c r="G82" s="75">
        <f>INDEX('Data - Knowledge'!$J:$J,MATCH('Data - Overview'!$A82,'Data - Knowledge'!$A:$A,0))</f>
        <v>103.90580012652133</v>
      </c>
      <c r="H82" s="75">
        <f>RANK('Data - Overview'!$G82,'Data - Overview'!$G$74:$G$83)</f>
        <v>1</v>
      </c>
      <c r="I82" s="75">
        <f>'Data - Overview'!$G82-100</f>
        <v>3.9058001265213278</v>
      </c>
      <c r="J82" s="75" t="str">
        <f t="shared" si="0"/>
        <v>above</v>
      </c>
      <c r="K82" s="72" t="str">
        <f>"" &amp;TEXT('Data - Overview'!$C82,"0")&amp;" "</f>
        <v xml:space="preserve">&gt; 3 units per day (Women) </v>
      </c>
      <c r="L82" s="72" t="str">
        <f>"Index: "&amp;TEXT('Data - Overview'!$G82,"0")&amp;""</f>
        <v>Index: 104</v>
      </c>
      <c r="M82" s="72" t="str">
        <f>'Data - Overview'!$K82&amp;CHAR(10)&amp;'Data - Overview'!$L82</f>
        <v>&gt; 3 units per day (Women) 
Index: 104</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0.40946606334841623</v>
      </c>
      <c r="E83" s="110">
        <f>RANK('Data - Overview'!$D83,'Data - Overview'!$D$74:$D$83)</f>
        <v>1</v>
      </c>
      <c r="F83" s="111">
        <f>INDEX('Data - Knowledge'!$G:$G,MATCH('Data - Overview'!$A83,'Data - Knowledge'!$A:$A,0))</f>
        <v>0.41974617945026349</v>
      </c>
      <c r="G83" s="112">
        <f>INDEX('Data - Knowledge'!$J:$J,MATCH('Data - Overview'!$A83,'Data - Knowledge'!$A:$A,0))</f>
        <v>97.550873216925766</v>
      </c>
      <c r="H83" s="112">
        <f>RANK('Data - Overview'!$G83,'Data - Overview'!$G$74:$G$83)</f>
        <v>2</v>
      </c>
      <c r="I83" s="112">
        <f>'Data - Overview'!$G83-100</f>
        <v>-2.4491267830742345</v>
      </c>
      <c r="J83" s="112" t="str">
        <f t="shared" si="0"/>
        <v>below</v>
      </c>
      <c r="K83" s="108" t="str">
        <f>"" &amp;TEXT('Data - Overview'!$C83,"0")&amp;" "</f>
        <v xml:space="preserve">&gt; 4 units per day (Men) </v>
      </c>
      <c r="L83" s="108" t="str">
        <f>"Index: "&amp;TEXT('Data - Overview'!$G83,"0")&amp;""</f>
        <v>Index: 98</v>
      </c>
      <c r="M83" s="108" t="str">
        <f>'Data - Overview'!$K83&amp;CHAR(10)&amp;'Data - Overview'!$L83</f>
        <v>&gt; 4 units per day (Men) 
Index: 98</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0.31072398190045247</v>
      </c>
      <c r="B89" s="62">
        <f>D75</f>
        <v>0.33943891402714926</v>
      </c>
      <c r="C89" s="62">
        <f>D76</f>
        <v>9.695475113122172E-2</v>
      </c>
      <c r="D89" s="62">
        <f>D82</f>
        <v>0.31129864253393663</v>
      </c>
      <c r="E89" s="62">
        <f>D83</f>
        <v>0.40946606334841623</v>
      </c>
      <c r="F89" s="68"/>
      <c r="G89" s="69"/>
      <c r="H89" s="68"/>
      <c r="I89" s="70"/>
      <c r="J89" s="70"/>
    </row>
    <row r="90" spans="1:14" ht="15" thickBot="1">
      <c r="A90" s="113">
        <f>1-A89</f>
        <v>0.68927601809954753</v>
      </c>
      <c r="B90" s="113">
        <f>1-B89</f>
        <v>0.66056108597285079</v>
      </c>
      <c r="C90" s="113">
        <f>1-C89</f>
        <v>0.90304524886877824</v>
      </c>
      <c r="D90" s="113">
        <f>1-D89</f>
        <v>0.68870135746606342</v>
      </c>
      <c r="E90" s="113">
        <f>1-E89</f>
        <v>0.59053393665158382</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4.6787330316742079E-2</v>
      </c>
      <c r="F96" s="63">
        <f>RANK('Data - Overview'!$E96,'Data - Overview'!$E$96:$E$103)</f>
        <v>8</v>
      </c>
      <c r="G96" s="62">
        <f>INDEX('Data - Knowledge'!$G:$G,MATCH('Data - Overview'!$A96,'Data - Knowledge'!$A:$A,0))</f>
        <v>5.244063453486375E-2</v>
      </c>
      <c r="H96" s="64">
        <f>INDEX('Data - Knowledge'!$J:$J,MATCH('Data - Overview'!$A96,'Data - Knowledge'!$A:$A,0))</f>
        <v>89.21961134096648</v>
      </c>
      <c r="I96" s="64">
        <f>RANK('Data - Overview'!$H96,'Data - Overview'!$H$96:$H$103)</f>
        <v>6</v>
      </c>
      <c r="J96" s="64">
        <f>'Data - Overview'!$H96-100</f>
        <v>-10.78038865903352</v>
      </c>
      <c r="K96" s="61" t="str">
        <f>"" &amp;TEXT('Data - Overview'!$B96,"0")&amp;" "</f>
        <v xml:space="preserve">Age 0-4 </v>
      </c>
      <c r="L96" s="61" t="str">
        <f>"Index: "&amp;TEXT('Data - Overview'!$H96,"0")&amp;""</f>
        <v>Index: 89</v>
      </c>
      <c r="M96" s="61" t="str">
        <f>'Data - Overview'!$K96&amp;CHAR(10)&amp;'Data - Overview'!$L96</f>
        <v>Age 0-4 
Index: 89</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0.15176470588235291</v>
      </c>
      <c r="F97" s="69">
        <f>RANK('Data - Overview'!$E97,'Data - Overview'!$E$96:$E$103)</f>
        <v>3</v>
      </c>
      <c r="G97" s="68">
        <f>INDEX('Data - Knowledge'!$G:$G,MATCH('Data - Overview'!$A97,'Data - Knowledge'!$A:$A,0))</f>
        <v>0.15387029283176373</v>
      </c>
      <c r="H97" s="70">
        <f>INDEX('Data - Knowledge'!$J:$J,MATCH('Data - Overview'!$A97,'Data - Knowledge'!$A:$A,0))</f>
        <v>98.631583192141576</v>
      </c>
      <c r="I97" s="70">
        <f>RANK('Data - Overview'!$H97,'Data - Overview'!$H$96:$H$103)</f>
        <v>4</v>
      </c>
      <c r="J97" s="70">
        <f>'Data - Overview'!$H97-100</f>
        <v>-1.3684168078584236</v>
      </c>
      <c r="K97" s="1" t="str">
        <f>"" &amp;TEXT('Data - Overview'!$B97,"0")&amp;" "</f>
        <v xml:space="preserve">Age 5-17 </v>
      </c>
      <c r="L97" s="1" t="str">
        <f>"Index: "&amp;TEXT('Data - Overview'!$H97,"0")&amp;""</f>
        <v>Index: 99</v>
      </c>
      <c r="M97" s="1" t="str">
        <f>'Data - Overview'!$K97&amp;CHAR(10)&amp;'Data - Overview'!$L97</f>
        <v>Age 5-17 
Index: 99</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6.1674208144796391E-2</v>
      </c>
      <c r="F98" s="85">
        <f>RANK('Data - Overview'!$E98,'Data - Overview'!$E$96:$E$103)</f>
        <v>7</v>
      </c>
      <c r="G98" s="84">
        <f>INDEX('Data - Knowledge'!$G:$G,MATCH('Data - Overview'!$A98,'Data - Knowledge'!$A:$A,0))</f>
        <v>7.2868919150959596E-2</v>
      </c>
      <c r="H98" s="75">
        <f>INDEX('Data - Knowledge'!$J:$J,MATCH('Data - Overview'!$A98,'Data - Knowledge'!$A:$A,0))</f>
        <v>84.637193557143931</v>
      </c>
      <c r="I98" s="75">
        <f>RANK('Data - Overview'!$H98,'Data - Overview'!$H$96:$H$103)</f>
        <v>7</v>
      </c>
      <c r="J98" s="75">
        <f>'Data - Overview'!$H98-100</f>
        <v>-15.362806442856069</v>
      </c>
      <c r="K98" s="72" t="str">
        <f>"" &amp;TEXT('Data - Overview'!$B98,"0")&amp;" "</f>
        <v xml:space="preserve">Age 18-24 </v>
      </c>
      <c r="L98" s="72" t="str">
        <f>"Index: "&amp;TEXT('Data - Overview'!$H98,"0")&amp;""</f>
        <v>Index: 85</v>
      </c>
      <c r="M98" s="72" t="str">
        <f>'Data - Overview'!$K98&amp;CHAR(10)&amp;'Data - Overview'!$L98</f>
        <v>Age 18-24 
Index: 85</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9.7339366515837106E-2</v>
      </c>
      <c r="F99" s="69">
        <f>RANK('Data - Overview'!$E99,'Data - Overview'!$E$96:$E$103)</f>
        <v>6</v>
      </c>
      <c r="G99" s="68">
        <f>INDEX('Data - Knowledge'!$G:$G,MATCH('Data - Overview'!$A99,'Data - Knowledge'!$A:$A,0))</f>
        <v>0.11896888745063336</v>
      </c>
      <c r="H99" s="70">
        <f>INDEX('Data - Knowledge'!$J:$J,MATCH('Data - Overview'!$A99,'Data - Knowledge'!$A:$A,0))</f>
        <v>81.819178611911028</v>
      </c>
      <c r="I99" s="70">
        <f>RANK('Data - Overview'!$H99,'Data - Overview'!$H$96:$H$103)</f>
        <v>8</v>
      </c>
      <c r="J99" s="70">
        <f>'Data - Overview'!$H99-100</f>
        <v>-18.180821388088972</v>
      </c>
      <c r="K99" s="1" t="str">
        <f>"" &amp;TEXT('Data - Overview'!$B99,"0")&amp;" "</f>
        <v xml:space="preserve">Age 25-34 </v>
      </c>
      <c r="L99" s="1" t="str">
        <f>"Index: "&amp;TEXT('Data - Overview'!$H99,"0")&amp;""</f>
        <v>Index: 82</v>
      </c>
      <c r="M99" s="1" t="str">
        <f>'Data - Overview'!$K99&amp;CHAR(10)&amp;'Data - Overview'!$L99</f>
        <v>Age 25-34 
Index: 82</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0.18142081447963804</v>
      </c>
      <c r="F100" s="85">
        <f>RANK('Data - Overview'!$E100,'Data - Overview'!$E$96:$E$103)</f>
        <v>2</v>
      </c>
      <c r="G100" s="84">
        <f>INDEX('Data - Knowledge'!$G:$G,MATCH('Data - Overview'!$A100,'Data - Knowledge'!$A:$A,0))</f>
        <v>0.18424111400229828</v>
      </c>
      <c r="H100" s="75">
        <f>INDEX('Data - Knowledge'!$J:$J,MATCH('Data - Overview'!$A100,'Data - Knowledge'!$A:$A,0))</f>
        <v>98.469234438831563</v>
      </c>
      <c r="I100" s="75">
        <f>RANK('Data - Overview'!$H100,'Data - Overview'!$H$96:$H$103)</f>
        <v>5</v>
      </c>
      <c r="J100" s="75">
        <f>'Data - Overview'!$H100-100</f>
        <v>-1.5307655611684368</v>
      </c>
      <c r="K100" s="72" t="str">
        <f>"" &amp;TEXT('Data - Overview'!$B100,"0")&amp;" "</f>
        <v xml:space="preserve">Age 35-49 </v>
      </c>
      <c r="L100" s="72" t="str">
        <f>"Index: "&amp;TEXT('Data - Overview'!$H100,"0")&amp;""</f>
        <v>Index: 98</v>
      </c>
      <c r="M100" s="72" t="str">
        <f>'Data - Overview'!$K100&amp;CHAR(10)&amp;'Data - Overview'!$L100</f>
        <v>Age 35-49 
Index: 98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0.22828054298642533</v>
      </c>
      <c r="F101" s="69">
        <f>RANK('Data - Overview'!$E101,'Data - Overview'!$E$96:$E$103)</f>
        <v>1</v>
      </c>
      <c r="G101" s="68">
        <f>INDEX('Data - Knowledge'!$G:$G,MATCH('Data - Overview'!$A101,'Data - Knowledge'!$A:$A,0))</f>
        <v>0.20902672073333423</v>
      </c>
      <c r="H101" s="70">
        <f>INDEX('Data - Knowledge'!$J:$J,MATCH('Data - Overview'!$A101,'Data - Knowledge'!$A:$A,0))</f>
        <v>109.21117749230451</v>
      </c>
      <c r="I101" s="70">
        <f>RANK('Data - Overview'!$H101,'Data - Overview'!$H$96:$H$103)</f>
        <v>3</v>
      </c>
      <c r="J101" s="70">
        <f>'Data - Overview'!$H101-100</f>
        <v>9.2111774923045147</v>
      </c>
      <c r="K101" s="1" t="str">
        <f>"" &amp;TEXT('Data - Overview'!$B101,"0")&amp;" "</f>
        <v xml:space="preserve">Age 50-64 </v>
      </c>
      <c r="L101" s="1" t="str">
        <f>"Index: "&amp;TEXT('Data - Overview'!$H101,"0")&amp;""</f>
        <v>Index: 109</v>
      </c>
      <c r="M101" s="1" t="str">
        <f>'Data - Overview'!$K101&amp;CHAR(10)&amp;'Data - Overview'!$L101</f>
        <v>Age 50-64 
Index: 109</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0.12774208144796381</v>
      </c>
      <c r="F102" s="85">
        <f>RANK('Data - Overview'!$E102,'Data - Overview'!$E$96:$E$103)</f>
        <v>4</v>
      </c>
      <c r="G102" s="84">
        <f>INDEX('Data - Knowledge'!$G:$G,MATCH('Data - Overview'!$A102,'Data - Knowledge'!$A:$A,0))</f>
        <v>0.11312736266494076</v>
      </c>
      <c r="H102" s="75">
        <f>INDEX('Data - Knowledge'!$J:$J,MATCH('Data - Overview'!$A102,'Data - Knowledge'!$A:$A,0))</f>
        <v>112.91881861182316</v>
      </c>
      <c r="I102" s="75">
        <f>RANK('Data - Overview'!$H102,'Data - Overview'!$H$96:$H$103)</f>
        <v>1</v>
      </c>
      <c r="J102" s="75">
        <f>'Data - Overview'!$H102-100</f>
        <v>12.918818611823156</v>
      </c>
      <c r="K102" s="72" t="str">
        <f>"" &amp;TEXT('Data - Overview'!$B102,"0")&amp;" "</f>
        <v xml:space="preserve">Aged 65-74 </v>
      </c>
      <c r="L102" s="72" t="str">
        <f>"Index: "&amp;TEXT('Data - Overview'!$H102,"0")&amp;""</f>
        <v>Index: 113</v>
      </c>
      <c r="M102" s="72" t="str">
        <f>'Data - Overview'!$K102&amp;CHAR(10)&amp;'Data - Overview'!$L102</f>
        <v>Aged 65-74 
Index: 113</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0.10531674208144798</v>
      </c>
      <c r="F103" s="115">
        <f>RANK('Data - Overview'!$E103,'Data - Overview'!$E$96:$E$103)</f>
        <v>5</v>
      </c>
      <c r="G103" s="111">
        <f>INDEX('Data - Knowledge'!$G:$G,MATCH('Data - Overview'!$A103,'Data - Knowledge'!$A:$A,0))</f>
        <v>9.553313344516505E-2</v>
      </c>
      <c r="H103" s="112">
        <f>INDEX('Data - Knowledge'!$J:$J,MATCH('Data - Overview'!$A103,'Data - Knowledge'!$A:$A,0))</f>
        <v>110.24106326617937</v>
      </c>
      <c r="I103" s="112">
        <f>RANK('Data - Overview'!$H103,'Data - Overview'!$H$96:$H$103)</f>
        <v>2</v>
      </c>
      <c r="J103" s="112">
        <f>'Data - Overview'!$H103-100</f>
        <v>10.241063266179367</v>
      </c>
      <c r="K103" s="108" t="str">
        <f>"" &amp;TEXT('Data - Overview'!$B103,"0")&amp;" "</f>
        <v xml:space="preserve">Aged 75 plus </v>
      </c>
      <c r="L103" s="108" t="str">
        <f>"Index: "&amp;TEXT('Data - Overview'!$H103,"0")&amp;""</f>
        <v>Index: 110</v>
      </c>
      <c r="M103" s="108" t="str">
        <f>'Data - Overview'!$K103&amp;CHAR(10)&amp;'Data - Overview'!$L103</f>
        <v>Aged 75 plus 
Index: 110</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44.917902714932133</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0.34782805429864255</v>
      </c>
      <c r="E115" s="63">
        <f>RANK('Data - Overview'!$D115,'Data - Overview'!$D$115:$D$119)</f>
        <v>1</v>
      </c>
      <c r="F115" s="62">
        <f>INDEX('Data - Knowledge'!$G:$G,MATCH('Data - Overview'!$A115,'Data - Knowledge'!$A:$A,0))</f>
        <v>0.30240027605700776</v>
      </c>
      <c r="G115" s="64">
        <f>INDEX('Data - Knowledge'!$J:$J,MATCH('Data - Overview'!$A115,'Data - Knowledge'!$A:$A,0))</f>
        <v>115.02239972594168</v>
      </c>
      <c r="H115" s="64">
        <f>RANK('Data - Overview'!$G115,'Data - Overview'!$G$115:$G$119)</f>
        <v>1</v>
      </c>
      <c r="I115" s="64">
        <f>'Data - Overview'!$G115-100</f>
        <v>15.022399725941682</v>
      </c>
      <c r="J115" s="61" t="str">
        <f>"" &amp;TEXT('Data - Overview'!$B115,"0")&amp;" "</f>
        <v xml:space="preserve">Couple, no children </v>
      </c>
      <c r="K115" s="61" t="str">
        <f>"Index: "&amp;TEXT('Data - Overview'!$G115,"0")&amp;""</f>
        <v>Index: 115</v>
      </c>
      <c r="L115" s="61" t="str">
        <f>'Data - Overview'!$J115&amp;CHAR(10)&amp;'Data - Overview'!$K115</f>
        <v>Couple, no children 
Index: 115</v>
      </c>
      <c r="M115" s="61">
        <v>1</v>
      </c>
    </row>
    <row r="116" spans="1:13">
      <c r="A116" s="86" t="s">
        <v>159</v>
      </c>
      <c r="B116" s="1" t="str">
        <f>INDEX('Data - Knowledge'!$D:$D,MATCH('Data - Overview'!$A116,'Data - Knowledge'!$A:$A,0))</f>
        <v>Couple with children</v>
      </c>
      <c r="C116" s="1" t="s">
        <v>160</v>
      </c>
      <c r="D116" s="68">
        <f>INDEX('Data - Knowledge'!$E:$E,MATCH('Data - Overview'!$A116,'Data - Knowledge'!$A:$A,0))</f>
        <v>0.19023981900452491</v>
      </c>
      <c r="E116" s="69">
        <f>RANK('Data - Overview'!$D116,'Data - Overview'!$D$115:$D$119)</f>
        <v>3</v>
      </c>
      <c r="F116" s="68">
        <f>INDEX('Data - Knowledge'!$G:$G,MATCH('Data - Overview'!$A116,'Data - Knowledge'!$A:$A,0))</f>
        <v>0.18597672007291077</v>
      </c>
      <c r="G116" s="70">
        <f>INDEX('Data - Knowledge'!$J:$J,MATCH('Data - Overview'!$A116,'Data - Knowledge'!$A:$A,0))</f>
        <v>102.29227557618117</v>
      </c>
      <c r="H116" s="70">
        <f>RANK('Data - Overview'!$G116,'Data - Overview'!$G$115:$G$119)</f>
        <v>2</v>
      </c>
      <c r="I116" s="70">
        <f>'Data - Overview'!$G116-100</f>
        <v>2.2922755761811686</v>
      </c>
      <c r="J116" s="1" t="str">
        <f>"" &amp;TEXT('Data - Overview'!$B116,"0")&amp;" "</f>
        <v xml:space="preserve">Couple with children </v>
      </c>
      <c r="K116" s="1" t="str">
        <f>"Index: "&amp;TEXT('Data - Overview'!$G116,"0")&amp;""</f>
        <v>Index: 102</v>
      </c>
      <c r="L116" s="1" t="str">
        <f>'Data - Overview'!$J116&amp;CHAR(10)&amp;'Data - Overview'!$K116</f>
        <v>Couple with children 
Index: 102</v>
      </c>
      <c r="M116" s="1">
        <v>2</v>
      </c>
    </row>
    <row r="117" spans="1:13">
      <c r="A117" s="56" t="s">
        <v>161</v>
      </c>
      <c r="B117" s="72" t="str">
        <f>INDEX('Data - Knowledge'!$D:$D,MATCH('Data - Overview'!$A117,'Data - Knowledge'!$A:$A,0))</f>
        <v>Single parent</v>
      </c>
      <c r="C117" s="72" t="s">
        <v>162</v>
      </c>
      <c r="D117" s="84">
        <f>INDEX('Data - Knowledge'!$E:$E,MATCH('Data - Overview'!$A117,'Data - Knowledge'!$A:$A,0))</f>
        <v>2.2312217194570133E-2</v>
      </c>
      <c r="E117" s="85">
        <f>RANK('Data - Overview'!$D117,'Data - Overview'!$D$115:$D$119)</f>
        <v>5</v>
      </c>
      <c r="F117" s="84">
        <f>INDEX('Data - Knowledge'!$G:$G,MATCH('Data - Overview'!$A117,'Data - Knowledge'!$A:$A,0))</f>
        <v>3.0785626543739845E-2</v>
      </c>
      <c r="G117" s="75">
        <f>INDEX('Data - Knowledge'!$J:$J,MATCH('Data - Overview'!$A117,'Data - Knowledge'!$A:$A,0))</f>
        <v>72.476086081500426</v>
      </c>
      <c r="H117" s="75">
        <f>RANK('Data - Overview'!$G117,'Data - Overview'!$G$115:$G$119)</f>
        <v>5</v>
      </c>
      <c r="I117" s="75">
        <f>'Data - Overview'!$G117-100</f>
        <v>-27.523913918499574</v>
      </c>
      <c r="J117" s="72" t="str">
        <f>"" &amp;TEXT('Data - Overview'!$B117,"0")&amp;" "</f>
        <v xml:space="preserve">Single parent </v>
      </c>
      <c r="K117" s="72" t="str">
        <f>"Index: "&amp;TEXT('Data - Overview'!$G117,"0")&amp;""</f>
        <v>Index: 72</v>
      </c>
      <c r="L117" s="72" t="str">
        <f>'Data - Overview'!$J117&amp;CHAR(10)&amp;'Data - Overview'!$K117</f>
        <v>Single parent 
Index: 72</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0.13789140271493214</v>
      </c>
      <c r="E118" s="69">
        <f>RANK('Data - Overview'!$D118,'Data - Overview'!$D$115:$D$119)</f>
        <v>4</v>
      </c>
      <c r="F118" s="68">
        <f>INDEX('Data - Knowledge'!$G:$G,MATCH('Data - Overview'!$A118,'Data - Knowledge'!$A:$A,0))</f>
        <v>0.16796368331374079</v>
      </c>
      <c r="G118" s="70">
        <f>INDEX('Data - Knowledge'!$J:$J,MATCH('Data - Overview'!$A118,'Data - Knowledge'!$A:$A,0))</f>
        <v>82.095962647689518</v>
      </c>
      <c r="H118" s="70">
        <f>RANK('Data - Overview'!$G118,'Data - Overview'!$G$115:$G$119)</f>
        <v>4</v>
      </c>
      <c r="I118" s="70">
        <f>'Data - Overview'!$G118-100</f>
        <v>-17.904037352310482</v>
      </c>
      <c r="J118" s="1" t="str">
        <f>"" &amp;TEXT('Data - Overview'!$B118,"0")&amp;" "</f>
        <v xml:space="preserve">Single person, no children </v>
      </c>
      <c r="K118" s="1" t="str">
        <f>"Index: "&amp;TEXT('Data - Overview'!$G118,"0")&amp;""</f>
        <v>Index: 82</v>
      </c>
      <c r="L118" s="1" t="str">
        <f>'Data - Overview'!$J118&amp;CHAR(10)&amp;'Data - Overview'!$K118</f>
        <v>Single person, no children 
Index: 82</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0.30183710407239817</v>
      </c>
      <c r="E119" s="89">
        <f>RANK('Data - Overview'!$D119,'Data - Overview'!$D$115:$D$119)</f>
        <v>2</v>
      </c>
      <c r="F119" s="88">
        <f>INDEX('Data - Knowledge'!$G:$G,MATCH('Data - Overview'!$A119,'Data - Knowledge'!$A:$A,0))</f>
        <v>0.31305189607576378</v>
      </c>
      <c r="G119" s="80">
        <f>INDEX('Data - Knowledge'!$J:$J,MATCH('Data - Overview'!$A119,'Data - Knowledge'!$A:$A,0))</f>
        <v>96.417593330707234</v>
      </c>
      <c r="H119" s="80">
        <f>RANK('Data - Overview'!$G119,'Data - Overview'!$G$115:$G$119)</f>
        <v>3</v>
      </c>
      <c r="I119" s="80">
        <f>'Data - Overview'!$G119-100</f>
        <v>-3.5824066692927659</v>
      </c>
      <c r="J119" s="57" t="str">
        <f>"" &amp;TEXT('Data - Overview'!$B119,"0")&amp;" "</f>
        <v xml:space="preserve">Other: two or more adults, may include a couple, may have children </v>
      </c>
      <c r="K119" s="57" t="str">
        <f>"Index: "&amp;TEXT('Data - Overview'!$G119,"0")&amp;""</f>
        <v>Index: 96</v>
      </c>
      <c r="L119" s="57" t="str">
        <f>'Data - Overview'!$J119&amp;CHAR(10)&amp;'Data - Overview'!$K119</f>
        <v>Other: two or more adults, may include a couple, may have children 
Index: 96</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15.022399725941682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0.7468778280542987</v>
      </c>
      <c r="E128" s="63">
        <f>RANK('Data - Overview'!$D128,'Data - Overview'!$D$128:$D$131)</f>
        <v>1</v>
      </c>
      <c r="F128" s="62">
        <f>INDEX('Data - Knowledge'!$G:$G,MATCH('Data - Overview'!$A128,'Data - Knowledge'!$A:$A,0))</f>
        <v>0.72843787396478632</v>
      </c>
      <c r="G128" s="64">
        <f>INDEX('Data - Knowledge'!$J:$J,MATCH('Data - Overview'!$A128,'Data - Knowledge'!$A:$A,0))</f>
        <v>102.53143812925958</v>
      </c>
      <c r="H128" s="64">
        <f>RANK('Data - Overview'!$G128,'Data - Overview'!$G$128:$G$131)</f>
        <v>1</v>
      </c>
      <c r="I128" s="64">
        <f>'Data - Overview'!$G128 - 100</f>
        <v>2.531438129259584</v>
      </c>
      <c r="J128" s="61" t="str">
        <f>"" &amp;TEXT('Data - Overview'!$C128,"0")&amp;" "</f>
        <v xml:space="preserve">0 </v>
      </c>
      <c r="K128" s="61" t="str">
        <f>"Index: "&amp;TEXT('Data - Overview'!$G128,"0")&amp;""</f>
        <v>Index: 103</v>
      </c>
      <c r="L128" s="61" t="str">
        <f>'Data - Overview'!$J128&amp;CHAR(10)&amp;'Data - Overview'!$K128</f>
        <v>0 
Index: 103</v>
      </c>
      <c r="M128" s="61">
        <v>1</v>
      </c>
    </row>
    <row r="129" spans="1:13">
      <c r="A129" s="86" t="s">
        <v>170</v>
      </c>
      <c r="B129" s="1" t="str">
        <f>INDEX('Data - Knowledge'!$D:$D,MATCH('Data - Overview'!$A129,'Data - Knowledge'!$A:$A,0))</f>
        <v>Children at home : 1</v>
      </c>
      <c r="C129" s="1">
        <v>1</v>
      </c>
      <c r="D129" s="68">
        <f>INDEX('Data - Knowledge'!$E:$E,MATCH('Data - Overview'!$A129,'Data - Knowledge'!$A:$A,0))</f>
        <v>0.11732579185520361</v>
      </c>
      <c r="E129" s="69">
        <f>RANK('Data - Overview'!$D129,'Data - Overview'!$D$128:$D$131)</f>
        <v>2</v>
      </c>
      <c r="F129" s="68">
        <f>INDEX('Data - Knowledge'!$G:$G,MATCH('Data - Overview'!$A129,'Data - Knowledge'!$A:$A,0))</f>
        <v>0.12590590946915162</v>
      </c>
      <c r="G129" s="70">
        <f>INDEX('Data - Knowledge'!$J:$J,MATCH('Data - Overview'!$A129,'Data - Knowledge'!$A:$A,0))</f>
        <v>93.185293962671196</v>
      </c>
      <c r="H129" s="70">
        <f>RANK('Data - Overview'!$G129,'Data - Overview'!$G$128:$G$131)</f>
        <v>3</v>
      </c>
      <c r="I129" s="70">
        <f>'Data - Overview'!$G129 - 100</f>
        <v>-6.8147060373288042</v>
      </c>
      <c r="J129" s="1" t="str">
        <f>"" &amp;TEXT('Data - Overview'!$C129,"0")&amp;" "</f>
        <v xml:space="preserve">1 </v>
      </c>
      <c r="K129" s="1" t="str">
        <f>"Index: "&amp;TEXT('Data - Overview'!$G129,"0")&amp;""</f>
        <v>Index: 93</v>
      </c>
      <c r="L129" s="1" t="str">
        <f>'Data - Overview'!$J129&amp;CHAR(10)&amp;'Data - Overview'!$K129</f>
        <v>1 
Index: 93</v>
      </c>
      <c r="M129" s="1">
        <v>2</v>
      </c>
    </row>
    <row r="130" spans="1:13">
      <c r="A130" s="56" t="s">
        <v>171</v>
      </c>
      <c r="B130" s="72" t="str">
        <f>INDEX('Data - Knowledge'!$D:$D,MATCH('Data - Overview'!$A130,'Data - Knowledge'!$A:$A,0))</f>
        <v>Children at home : 2</v>
      </c>
      <c r="C130" s="72">
        <v>2</v>
      </c>
      <c r="D130" s="84">
        <f>INDEX('Data - Knowledge'!$E:$E,MATCH('Data - Overview'!$A130,'Data - Knowledge'!$A:$A,0))</f>
        <v>0.10309502262443439</v>
      </c>
      <c r="E130" s="85">
        <f>RANK('Data - Overview'!$D130,'Data - Overview'!$D$128:$D$131)</f>
        <v>3</v>
      </c>
      <c r="F130" s="84">
        <f>INDEX('Data - Knowledge'!$G:$G,MATCH('Data - Overview'!$A130,'Data - Knowledge'!$A:$A,0))</f>
        <v>0.10607782430094176</v>
      </c>
      <c r="G130" s="75">
        <f>INDEX('Data - Knowledge'!$J:$J,MATCH('Data - Overview'!$A130,'Data - Knowledge'!$A:$A,0))</f>
        <v>97.188100626908408</v>
      </c>
      <c r="H130" s="75">
        <f>RANK('Data - Overview'!$G130,'Data - Overview'!$G$128:$G$131)</f>
        <v>2</v>
      </c>
      <c r="I130" s="75">
        <f>'Data - Overview'!$G130 - 100</f>
        <v>-2.8118993730915918</v>
      </c>
      <c r="J130" s="72" t="str">
        <f>"" &amp;TEXT('Data - Overview'!$C130,"0")&amp;" "</f>
        <v xml:space="preserve">2 </v>
      </c>
      <c r="K130" s="72" t="str">
        <f>"Index: "&amp;TEXT('Data - Overview'!$G130,"0")&amp;""</f>
        <v>Index: 97</v>
      </c>
      <c r="L130" s="72" t="str">
        <f>'Data - Overview'!$J130&amp;CHAR(10)&amp;'Data - Overview'!$K130</f>
        <v>2 
Index: 97</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3.2936651583710404E-2</v>
      </c>
      <c r="E131" s="115">
        <f>RANK('Data - Overview'!$D131,'Data - Overview'!$D$128:$D$131)</f>
        <v>4</v>
      </c>
      <c r="F131" s="111">
        <f>INDEX('Data - Knowledge'!$G:$G,MATCH('Data - Overview'!$A131,'Data - Knowledge'!$A:$A,0))</f>
        <v>3.9780798848221485E-2</v>
      </c>
      <c r="G131" s="112">
        <f>INDEX('Data - Knowledge'!$J:$J,MATCH('Data - Overview'!$A131,'Data - Knowledge'!$A:$A,0))</f>
        <v>82.795349860559497</v>
      </c>
      <c r="H131" s="112">
        <f>RANK('Data - Overview'!$G131,'Data - Overview'!$G$128:$G$131)</f>
        <v>4</v>
      </c>
      <c r="I131" s="112">
        <f>'Data - Overview'!$G131 - 100</f>
        <v>-17.204650139440503</v>
      </c>
      <c r="J131" s="108" t="str">
        <f>"" &amp;TEXT('Data - Overview'!$C131,"0")&amp;" "</f>
        <v xml:space="preserve">3+ </v>
      </c>
      <c r="K131" s="108" t="str">
        <f>"Index: "&amp;TEXT('Data - Overview'!$G131,"0")&amp;""</f>
        <v>Index: 83</v>
      </c>
      <c r="L131" s="108" t="str">
        <f>'Data - Overview'!$J131&amp;CHAR(10)&amp;'Data - Overview'!$K131</f>
        <v>3+ 
Index: 83</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0.16507692307692307</v>
      </c>
      <c r="E137" s="63">
        <f>RANK('Data - Overview'!$D137,'Data - Overview'!$D$137:$D$140)</f>
        <v>3</v>
      </c>
      <c r="F137" s="62">
        <f>INDEX('Data - Knowledge'!$G:$G,MATCH('Data - Overview'!$A137,'Data - Knowledge'!$A:$A,0))</f>
        <v>0.19068982551612093</v>
      </c>
      <c r="G137" s="64">
        <f>INDEX('Data - Knowledge'!$J:$J,MATCH('Data - Overview'!$A137,'Data - Knowledge'!$A:$A,0))</f>
        <v>86.568291008776171</v>
      </c>
      <c r="H137" s="64">
        <f>RANK('Data - Overview'!$G137,'Data - Overview'!$G$137:$G$140)</f>
        <v>4</v>
      </c>
      <c r="I137" s="61">
        <v>1</v>
      </c>
      <c r="J137" s="61" t="str">
        <f>"" &amp;TEXT('Data - Overview'!$C137,"0")&amp;" "</f>
        <v xml:space="preserve">1 person </v>
      </c>
      <c r="K137" s="61" t="str">
        <f>"Index: "&amp;TEXT('Data - Overview'!$G137,"0")&amp;""</f>
        <v>Index: 87</v>
      </c>
      <c r="L137" s="61" t="str">
        <f>'Data - Overview'!$J137&amp;CHAR(10)&amp;'Data - Overview'!$K137</f>
        <v>1 person 
Index: 87</v>
      </c>
    </row>
    <row r="138" spans="1:13">
      <c r="A138" s="1" t="s">
        <v>177</v>
      </c>
      <c r="B138" s="1" t="str">
        <f>INDEX('Data - Knowledge'!$D:$D,MATCH('Data - Overview'!$A138,'Data - Knowledge'!$A:$A,0))</f>
        <v>Household size : 2 persons</v>
      </c>
      <c r="C138" s="1" t="s">
        <v>178</v>
      </c>
      <c r="D138" s="68">
        <f>INDEX('Data - Knowledge'!$E:$E,MATCH('Data - Overview'!$A138,'Data - Knowledge'!$A:$A,0))</f>
        <v>0.41449321266968325</v>
      </c>
      <c r="E138" s="69">
        <f>RANK('Data - Overview'!$D138,'Data - Overview'!$D$137:$D$140)</f>
        <v>1</v>
      </c>
      <c r="F138" s="68">
        <f>INDEX('Data - Knowledge'!$G:$G,MATCH('Data - Overview'!$A138,'Data - Knowledge'!$A:$A,0))</f>
        <v>0.38833122878389625</v>
      </c>
      <c r="G138" s="70">
        <f>INDEX('Data - Knowledge'!$J:$J,MATCH('Data - Overview'!$A138,'Data - Knowledge'!$A:$A,0))</f>
        <v>106.73702806949528</v>
      </c>
      <c r="H138" s="70">
        <f>RANK('Data - Overview'!$G138,'Data - Overview'!$G$137:$G$140)</f>
        <v>1</v>
      </c>
      <c r="I138" s="1">
        <v>2</v>
      </c>
      <c r="J138" s="1" t="str">
        <f>"" &amp;TEXT('Data - Overview'!$C138,"0")&amp;" "</f>
        <v xml:space="preserve">2 people </v>
      </c>
      <c r="K138" s="1" t="str">
        <f>"Index: "&amp;TEXT('Data - Overview'!$G138,"0")&amp;""</f>
        <v>Index: 107</v>
      </c>
      <c r="L138" s="1" t="str">
        <f>'Data - Overview'!$J138&amp;CHAR(10)&amp;'Data - Overview'!$K138</f>
        <v>2 people 
Index: 107</v>
      </c>
    </row>
    <row r="139" spans="1:13">
      <c r="A139" s="72" t="s">
        <v>179</v>
      </c>
      <c r="B139" s="72" t="str">
        <f>INDEX('Data - Knowledge'!$D:$D,MATCH('Data - Overview'!$A139,'Data - Knowledge'!$A:$A,0))</f>
        <v>Household size : 3-4 persons</v>
      </c>
      <c r="C139" s="72" t="s">
        <v>180</v>
      </c>
      <c r="D139" s="84">
        <f>INDEX('Data - Knowledge'!$E:$E,MATCH('Data - Overview'!$A139,'Data - Knowledge'!$A:$A,0))</f>
        <v>0.34480542986425339</v>
      </c>
      <c r="E139" s="85">
        <f>RANK('Data - Overview'!$D139,'Data - Overview'!$D$137:$D$140)</f>
        <v>2</v>
      </c>
      <c r="F139" s="84">
        <f>INDEX('Data - Knowledge'!$G:$G,MATCH('Data - Overview'!$A139,'Data - Knowledge'!$A:$A,0))</f>
        <v>0.34146339272741671</v>
      </c>
      <c r="G139" s="75">
        <f>INDEX('Data - Knowledge'!$J:$J,MATCH('Data - Overview'!$A139,'Data - Knowledge'!$A:$A,0))</f>
        <v>100.97873951000791</v>
      </c>
      <c r="H139" s="75">
        <f>RANK('Data - Overview'!$G139,'Data - Overview'!$G$137:$G$140)</f>
        <v>2</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7.5932126696832594E-2</v>
      </c>
      <c r="E140" s="115">
        <f>RANK('Data - Overview'!$D140,'Data - Overview'!$D$137:$D$140)</f>
        <v>4</v>
      </c>
      <c r="F140" s="111">
        <f>INDEX('Data - Knowledge'!$G:$G,MATCH('Data - Overview'!$A140,'Data - Knowledge'!$A:$A,0))</f>
        <v>7.9690340646422483E-2</v>
      </c>
      <c r="G140" s="112">
        <f>INDEX('Data - Knowledge'!$J:$J,MATCH('Data - Overview'!$A140,'Data - Knowledge'!$A:$A,0))</f>
        <v>95.283978059192037</v>
      </c>
      <c r="H140" s="112">
        <f>RANK('Data - Overview'!$G140,'Data - Overview'!$G$137:$G$140)</f>
        <v>3</v>
      </c>
      <c r="I140" s="108">
        <v>4</v>
      </c>
      <c r="J140" s="108" t="str">
        <f>"" &amp;TEXT('Data - Overview'!$C140,"0")&amp;" "</f>
        <v xml:space="preserve">5+ people </v>
      </c>
      <c r="K140" s="108" t="str">
        <f>"Index: "&amp;TEXT('Data - Overview'!$G140,"0")&amp;""</f>
        <v>Index: 95</v>
      </c>
      <c r="L140" s="108" t="str">
        <f>'Data - Overview'!$J140&amp;CHAR(10)&amp;'Data - Overview'!$K140</f>
        <v>5+ people 
Index: 95</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0.13082805429864253</v>
      </c>
      <c r="E146" s="63">
        <f>RANK('Data - Overview'!$D146,'Data - Overview'!$D$146:$D$151)</f>
        <v>4</v>
      </c>
      <c r="F146" s="62">
        <f>INDEX('Data - Knowledge'!$G:$G,MATCH('Data - Overview'!$A146,'Data - Knowledge'!$A:$A,0))</f>
        <v>0.16826898387245903</v>
      </c>
      <c r="G146" s="64">
        <f>INDEX('Data - Knowledge'!$J:$J,MATCH('Data - Overview'!$A146,'Data - Knowledge'!$A:$A,0))</f>
        <v>77.749357776953602</v>
      </c>
      <c r="H146" s="64">
        <f>RANK('Data - Overview'!$G146,'Data - Overview'!$G$146:$G$151)</f>
        <v>6</v>
      </c>
      <c r="I146" s="64">
        <f xml:space="preserve"> 'Data - Overview'!$G146 - 100</f>
        <v>-22.250642223046398</v>
      </c>
      <c r="J146" s="61" t="str">
        <f>"" &amp;TEXT('Data - Overview'!$C146,"0")&amp;" "</f>
        <v xml:space="preserve">&lt;20k </v>
      </c>
      <c r="K146" s="61" t="str">
        <f>"Index: "&amp;TEXT('Data - Overview'!$G146,"0")&amp;""</f>
        <v>Index: 78</v>
      </c>
      <c r="L146" s="61" t="str">
        <f>'Data - Overview'!$J146&amp;CHAR(10)&amp;'Data - Overview'!$K146</f>
        <v>&lt;20k 
Index: 78</v>
      </c>
      <c r="M146" s="61">
        <v>1</v>
      </c>
    </row>
    <row r="147" spans="1:13">
      <c r="A147" s="86" t="s">
        <v>186</v>
      </c>
      <c r="B147" s="1" t="str">
        <f>INDEX('Data - Knowledge'!$D:$D,MATCH('Data - Overview'!$A147,'Data - Knowledge'!$A:$A,0))</f>
        <v>£20,000-£40,000</v>
      </c>
      <c r="C147" s="1" t="s">
        <v>187</v>
      </c>
      <c r="D147" s="68">
        <f>INDEX('Data - Knowledge'!$E:$E,MATCH('Data - Overview'!$A147,'Data - Knowledge'!$A:$A,0))</f>
        <v>0.28521719457013578</v>
      </c>
      <c r="E147" s="69">
        <f>RANK('Data - Overview'!$D147,'Data - Overview'!$D$146:$D$151)</f>
        <v>1</v>
      </c>
      <c r="F147" s="68">
        <f>INDEX('Data - Knowledge'!$G:$G,MATCH('Data - Overview'!$A147,'Data - Knowledge'!$A:$A,0))</f>
        <v>0.31505410189013194</v>
      </c>
      <c r="G147" s="70">
        <f>INDEX('Data - Knowledge'!$J:$J,MATCH('Data - Overview'!$A147,'Data - Knowledge'!$A:$A,0))</f>
        <v>90.529592491894888</v>
      </c>
      <c r="H147" s="70">
        <f>RANK('Data - Overview'!$G147,'Data - Overview'!$G$146:$G$151)</f>
        <v>5</v>
      </c>
      <c r="I147" s="70">
        <f xml:space="preserve"> 'Data - Overview'!$G147 - 100</f>
        <v>-9.4704075081051116</v>
      </c>
      <c r="J147" s="1" t="str">
        <f>"" &amp;TEXT('Data - Overview'!$C147,"0")&amp;" "</f>
        <v xml:space="preserve">20k - 40k </v>
      </c>
      <c r="K147" s="1" t="str">
        <f>"Index: "&amp;TEXT('Data - Overview'!$G147,"0")&amp;""</f>
        <v>Index: 91</v>
      </c>
      <c r="L147" s="1" t="str">
        <f>'Data - Overview'!$J147&amp;CHAR(10)&amp;'Data - Overview'!$K147</f>
        <v>20k - 40k 
Index: 91</v>
      </c>
      <c r="M147" s="1">
        <v>2</v>
      </c>
    </row>
    <row r="148" spans="1:13">
      <c r="A148" s="56" t="s">
        <v>188</v>
      </c>
      <c r="B148" s="72" t="str">
        <f>INDEX('Data - Knowledge'!$D:$D,MATCH('Data - Overview'!$A148,'Data - Knowledge'!$A:$A,0))</f>
        <v>£40,000-£60,000</v>
      </c>
      <c r="C148" s="72" t="s">
        <v>189</v>
      </c>
      <c r="D148" s="84">
        <f>INDEX('Data - Knowledge'!$E:$E,MATCH('Data - Overview'!$A148,'Data - Knowledge'!$A:$A,0))</f>
        <v>0.21166968325791857</v>
      </c>
      <c r="E148" s="85">
        <f>RANK('Data - Overview'!$D148,'Data - Overview'!$D$146:$D$151)</f>
        <v>2</v>
      </c>
      <c r="F148" s="84">
        <f>INDEX('Data - Knowledge'!$G:$G,MATCH('Data - Overview'!$A148,'Data - Knowledge'!$A:$A,0))</f>
        <v>0.2116378633980108</v>
      </c>
      <c r="G148" s="75">
        <f>INDEX('Data - Knowledge'!$J:$J,MATCH('Data - Overview'!$A148,'Data - Knowledge'!$A:$A,0))</f>
        <v>100.01503505062699</v>
      </c>
      <c r="H148" s="75">
        <f>RANK('Data - Overview'!$G148,'Data - Overview'!$G$146:$G$151)</f>
        <v>4</v>
      </c>
      <c r="I148" s="75">
        <f xml:space="preserve"> 'Data - Overview'!$G148 - 100</f>
        <v>1.503505062699162E-2</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0.14990950226244343</v>
      </c>
      <c r="E149" s="69">
        <f>RANK('Data - Overview'!$D149,'Data - Overview'!$D$146:$D$151)</f>
        <v>3</v>
      </c>
      <c r="F149" s="68">
        <f>INDEX('Data - Knowledge'!$G:$G,MATCH('Data - Overview'!$A149,'Data - Knowledge'!$A:$A,0))</f>
        <v>0.13969867519053217</v>
      </c>
      <c r="G149" s="70">
        <f>INDEX('Data - Knowledge'!$J:$J,MATCH('Data - Overview'!$A149,'Data - Knowledge'!$A:$A,0))</f>
        <v>107.30917960244429</v>
      </c>
      <c r="H149" s="70">
        <f>RANK('Data - Overview'!$G149,'Data - Overview'!$G$146:$G$151)</f>
        <v>3</v>
      </c>
      <c r="I149" s="70">
        <f xml:space="preserve"> 'Data - Overview'!$G149 - 100</f>
        <v>7.3091796024442885</v>
      </c>
      <c r="J149" s="1" t="str">
        <f>"" &amp;TEXT('Data - Overview'!$C149,"0")&amp;" "</f>
        <v xml:space="preserve">60k - 80k </v>
      </c>
      <c r="K149" s="1" t="str">
        <f>"Index: "&amp;TEXT('Data - Overview'!$G149,"0")&amp;""</f>
        <v>Index: 107</v>
      </c>
      <c r="L149" s="1" t="str">
        <f>'Data - Overview'!$J149&amp;CHAR(10)&amp;'Data - Overview'!$K149</f>
        <v>60k - 80k 
Index: 107</v>
      </c>
      <c r="M149" s="1">
        <v>4</v>
      </c>
    </row>
    <row r="150" spans="1:13">
      <c r="A150" s="56" t="s">
        <v>192</v>
      </c>
      <c r="B150" s="72" t="str">
        <f>INDEX('Data - Knowledge'!$D:$D,MATCH('Data - Overview'!$A150,'Data - Knowledge'!$A:$A,0))</f>
        <v>£80,000-£100,000</v>
      </c>
      <c r="C150" s="72" t="s">
        <v>193</v>
      </c>
      <c r="D150" s="84">
        <f>INDEX('Data - Knowledge'!$E:$E,MATCH('Data - Overview'!$A150,'Data - Knowledge'!$A:$A,0))</f>
        <v>9.1447963800905002E-2</v>
      </c>
      <c r="E150" s="85">
        <f>RANK('Data - Overview'!$D150,'Data - Overview'!$D$146:$D$151)</f>
        <v>6</v>
      </c>
      <c r="F150" s="84">
        <f>INDEX('Data - Knowledge'!$G:$G,MATCH('Data - Overview'!$A150,'Data - Knowledge'!$A:$A,0))</f>
        <v>7.3082163283097121E-2</v>
      </c>
      <c r="G150" s="75">
        <f>INDEX('Data - Knowledge'!$J:$J,MATCH('Data - Overview'!$A150,'Data - Knowledge'!$A:$A,0))</f>
        <v>125.13034602802409</v>
      </c>
      <c r="H150" s="75">
        <f>RANK('Data - Overview'!$G150,'Data - Overview'!$G$146:$G$151)</f>
        <v>2</v>
      </c>
      <c r="I150" s="75">
        <f xml:space="preserve"> 'Data - Overview'!$G150 - 100</f>
        <v>25.130346028024093</v>
      </c>
      <c r="J150" s="72" t="str">
        <f>"" &amp;TEXT('Data - Overview'!$C150,"0")&amp;" "</f>
        <v xml:space="preserve">80k - 100k </v>
      </c>
      <c r="K150" s="72" t="str">
        <f>"Index: "&amp;TEXT('Data - Overview'!$G150,"0")&amp;""</f>
        <v>Index: 125</v>
      </c>
      <c r="L150" s="72" t="str">
        <f>'Data - Overview'!$J150&amp;CHAR(10)&amp;'Data - Overview'!$K150</f>
        <v>80k - 100k 
Index: 125</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0.1307556561085973</v>
      </c>
      <c r="E151" s="115">
        <f>RANK('Data - Overview'!$D151,'Data - Overview'!$D$146:$D$151)</f>
        <v>5</v>
      </c>
      <c r="F151" s="111">
        <f>INDEX('Data - Knowledge'!$G:$G,MATCH('Data - Overview'!$A151,'Data - Knowledge'!$A:$A,0))</f>
        <v>9.2183650556736968E-2</v>
      </c>
      <c r="G151" s="112">
        <f>INDEX('Data - Knowledge'!$J:$J,MATCH('Data - Overview'!$A151,'Data - Knowledge'!$A:$A,0))</f>
        <v>141.84256678804462</v>
      </c>
      <c r="H151" s="112">
        <f>RANK('Data - Overview'!$G151,'Data - Overview'!$G$146:$G$151)</f>
        <v>1</v>
      </c>
      <c r="I151" s="112">
        <f xml:space="preserve"> 'Data - Overview'!$G151 - 100</f>
        <v>41.842566788044621</v>
      </c>
      <c r="J151" s="108" t="str">
        <f>"" &amp;TEXT('Data - Overview'!$C151,"0")&amp;" "</f>
        <v xml:space="preserve">100k+ </v>
      </c>
      <c r="K151" s="108" t="str">
        <f>"Index: "&amp;TEXT('Data - Overview'!$G151,"0")&amp;""</f>
        <v>Index: 142</v>
      </c>
      <c r="L151" s="108" t="str">
        <f>'Data - Overview'!$J151&amp;CHAR(10)&amp;'Data - Overview'!$K151</f>
        <v>100k+ 
Index: 142</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0.28521719457013578</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C88E2-0B22-4F22-A82B-E0A5267BB6BC}">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221</v>
      </c>
      <c r="K2" s="123">
        <f>'Input Sheet'!B8</f>
        <v>3</v>
      </c>
      <c r="L2" s="123">
        <f>'Input Sheet'!B9</f>
        <v>2</v>
      </c>
      <c r="M2" s="123">
        <f>'Input Sheet'!B10</f>
        <v>0</v>
      </c>
      <c r="N2" s="123">
        <f>'Input Sheet'!B11</f>
        <v>6</v>
      </c>
      <c r="O2" s="123">
        <f>'Input Sheet'!B12</f>
        <v>11</v>
      </c>
      <c r="P2" s="123">
        <f>'Input Sheet'!B13</f>
        <v>0</v>
      </c>
      <c r="Q2" s="123">
        <f>'Input Sheet'!B14</f>
        <v>0</v>
      </c>
      <c r="R2" s="123">
        <f>'Input Sheet'!B15</f>
        <v>0</v>
      </c>
      <c r="S2" s="123">
        <f>'Input Sheet'!B16</f>
        <v>4</v>
      </c>
      <c r="T2" s="123">
        <f>'Input Sheet'!B17</f>
        <v>0</v>
      </c>
      <c r="U2" s="123">
        <f>'Input Sheet'!B18</f>
        <v>0</v>
      </c>
      <c r="V2" s="123">
        <f>'Input Sheet'!B19</f>
        <v>1</v>
      </c>
      <c r="W2" s="123">
        <f>'Input Sheet'!B20</f>
        <v>0</v>
      </c>
      <c r="X2" s="123">
        <f>'Input Sheet'!B21</f>
        <v>3</v>
      </c>
      <c r="Y2" s="123">
        <f>'Input Sheet'!B22</f>
        <v>6</v>
      </c>
      <c r="Z2" s="123">
        <f>'Input Sheet'!B23</f>
        <v>10</v>
      </c>
      <c r="AA2" s="123">
        <f>'Input Sheet'!B24</f>
        <v>13</v>
      </c>
      <c r="AB2" s="123">
        <f>'Input Sheet'!B25</f>
        <v>0</v>
      </c>
      <c r="AC2" s="123">
        <f>'Input Sheet'!B26</f>
        <v>53</v>
      </c>
      <c r="AD2" s="123">
        <f>'Input Sheet'!B27</f>
        <v>43</v>
      </c>
      <c r="AE2" s="123">
        <f>'Input Sheet'!B28</f>
        <v>0</v>
      </c>
      <c r="AF2" s="123">
        <f>'Input Sheet'!B29</f>
        <v>0</v>
      </c>
      <c r="AG2" s="123">
        <f>'Input Sheet'!B30</f>
        <v>10</v>
      </c>
      <c r="AH2" s="123">
        <f>'Input Sheet'!B31</f>
        <v>43</v>
      </c>
      <c r="AI2" s="123">
        <f>'Input Sheet'!B32</f>
        <v>13</v>
      </c>
      <c r="AJ2" s="123">
        <f>'Input Sheet'!B32</f>
        <v>13</v>
      </c>
      <c r="AK2" s="123">
        <f>'Input Sheet'!B32</f>
        <v>13</v>
      </c>
      <c r="AL2" s="123">
        <f>'Input Sheet'!B32</f>
        <v>13</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1.3574660633484163E-2</v>
      </c>
      <c r="L4" s="126">
        <f t="shared" si="0"/>
        <v>9.0497737556561094E-3</v>
      </c>
      <c r="M4" s="126">
        <f t="shared" si="0"/>
        <v>0</v>
      </c>
      <c r="N4" s="126">
        <f t="shared" si="0"/>
        <v>2.7149321266968326E-2</v>
      </c>
      <c r="O4" s="126">
        <f t="shared" si="0"/>
        <v>4.9773755656108594E-2</v>
      </c>
      <c r="P4" s="126">
        <f t="shared" si="0"/>
        <v>0</v>
      </c>
      <c r="Q4" s="126">
        <f t="shared" si="0"/>
        <v>0</v>
      </c>
      <c r="R4" s="126">
        <f t="shared" si="0"/>
        <v>0</v>
      </c>
      <c r="S4" s="126">
        <f t="shared" si="0"/>
        <v>1.8099547511312219E-2</v>
      </c>
      <c r="T4" s="126">
        <f t="shared" si="0"/>
        <v>0</v>
      </c>
      <c r="U4" s="126">
        <f t="shared" si="0"/>
        <v>0</v>
      </c>
      <c r="V4" s="126">
        <f t="shared" si="0"/>
        <v>4.5248868778280547E-3</v>
      </c>
      <c r="W4" s="126">
        <f t="shared" si="0"/>
        <v>0</v>
      </c>
      <c r="X4" s="126">
        <f t="shared" si="0"/>
        <v>1.3574660633484163E-2</v>
      </c>
      <c r="Y4" s="126">
        <f t="shared" si="0"/>
        <v>2.7149321266968326E-2</v>
      </c>
      <c r="Z4" s="126">
        <f t="shared" si="0"/>
        <v>4.5248868778280542E-2</v>
      </c>
      <c r="AA4" s="126">
        <f t="shared" si="0"/>
        <v>5.8823529411764705E-2</v>
      </c>
      <c r="AB4" s="126">
        <f t="shared" si="0"/>
        <v>0</v>
      </c>
      <c r="AC4" s="126">
        <f t="shared" si="0"/>
        <v>0.23981900452488689</v>
      </c>
      <c r="AD4" s="126">
        <f t="shared" si="0"/>
        <v>0.19457013574660634</v>
      </c>
      <c r="AE4" s="126">
        <f t="shared" si="0"/>
        <v>0</v>
      </c>
      <c r="AF4" s="126">
        <f t="shared" si="0"/>
        <v>0</v>
      </c>
      <c r="AG4" s="126">
        <f t="shared" si="0"/>
        <v>4.5248868778280542E-2</v>
      </c>
      <c r="AH4" s="126">
        <f t="shared" si="0"/>
        <v>0.19457013574660634</v>
      </c>
      <c r="AI4" s="126">
        <f t="shared" si="0"/>
        <v>5.8823529411764705E-2</v>
      </c>
      <c r="AJ4" s="126">
        <f t="shared" si="0"/>
        <v>5.8823529411764705E-2</v>
      </c>
      <c r="AK4" s="126">
        <f t="shared" si="0"/>
        <v>5.8823529411764705E-2</v>
      </c>
      <c r="AL4" s="126">
        <f t="shared" si="0"/>
        <v>5.8823529411764705E-2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0.12171040723981902</v>
      </c>
      <c r="F9" s="128">
        <f t="shared" ref="F9:F72" si="2">SUMPRODUCT($K$2:$AI$2,$K9:$AI9)</f>
        <v>26.898000000000003</v>
      </c>
      <c r="G9" s="122">
        <f t="shared" ref="G9:G72" si="3">SUMPRODUCT($K$3:$AI$3,$K9:$AI9)/$J$3</f>
        <v>0.13046368991797541</v>
      </c>
      <c r="H9" s="128">
        <f t="shared" ref="H9:H72" si="4">SUMPRODUCT($K$3:$AI$3,$K9:$AI9)</f>
        <v>19754.550999999999</v>
      </c>
      <c r="I9" s="122">
        <f t="shared" ref="I9:I72" si="5">CORREL($K$4:$AI$4,$K9:$AI9)</f>
        <v>-0.52106796483639362</v>
      </c>
      <c r="J9" s="128">
        <f>$E9/$G9*100</f>
        <v>93.290636893943656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6.5203619909502261E-3</v>
      </c>
      <c r="F10" s="128">
        <f t="shared" si="2"/>
        <v>1.4410000000000001</v>
      </c>
      <c r="G10" s="122">
        <f t="shared" si="3"/>
        <v>7.201957495145888E-3</v>
      </c>
      <c r="H10" s="128">
        <f t="shared" si="4"/>
        <v>1090.5060000000001</v>
      </c>
      <c r="I10" s="122">
        <f t="shared" si="5"/>
        <v>-0.22354792043457503</v>
      </c>
      <c r="J10" s="128">
        <f t="shared" ref="J10:J73" si="6">$E10/$G10*100</f>
        <v>90.535968802161676</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1.8692307692307692E-2</v>
      </c>
      <c r="F11" s="128">
        <f t="shared" si="2"/>
        <v>4.1310000000000002</v>
      </c>
      <c r="G11" s="122">
        <f t="shared" si="3"/>
        <v>1.8861443157352491E-2</v>
      </c>
      <c r="H11" s="128">
        <f t="shared" si="4"/>
        <v>2855.9619999999995</v>
      </c>
      <c r="I11" s="122">
        <f t="shared" si="5"/>
        <v>-2.7222896020920821E-2</v>
      </c>
      <c r="J11" s="128">
        <f t="shared" si="6"/>
        <v>99.103273998528223</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1.8081447963800904E-2</v>
      </c>
      <c r="F12" s="128">
        <f t="shared" si="2"/>
        <v>3.996</v>
      </c>
      <c r="G12" s="122">
        <f t="shared" si="3"/>
        <v>2.0642050482769552E-2</v>
      </c>
      <c r="H12" s="128">
        <f t="shared" si="4"/>
        <v>3125.578</v>
      </c>
      <c r="I12" s="122">
        <f t="shared" si="5"/>
        <v>-0.28823731900609156</v>
      </c>
      <c r="J12" s="128">
        <f t="shared" si="6"/>
        <v>87.595212398564527</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1.8104072398190046E-2</v>
      </c>
      <c r="F13" s="128">
        <f t="shared" si="2"/>
        <v>4.0010000000000003</v>
      </c>
      <c r="G13" s="122">
        <f t="shared" si="3"/>
        <v>1.9491923021041097E-2</v>
      </c>
      <c r="H13" s="128">
        <f t="shared" si="4"/>
        <v>2951.4280000000008</v>
      </c>
      <c r="I13" s="122">
        <f t="shared" si="5"/>
        <v>-0.21650746521709335</v>
      </c>
      <c r="J13" s="128">
        <f t="shared" si="6"/>
        <v>92.879868131261873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1.846606334841629E-2</v>
      </c>
      <c r="F14" s="128">
        <f t="shared" si="2"/>
        <v>4.0810000000000004</v>
      </c>
      <c r="G14" s="122">
        <f t="shared" si="3"/>
        <v>1.9947562376996131E-2</v>
      </c>
      <c r="H14" s="128">
        <f t="shared" si="4"/>
        <v>3020.42</v>
      </c>
      <c r="I14" s="122">
        <f t="shared" si="5"/>
        <v>-0.11499312281615938</v>
      </c>
      <c r="J14" s="128">
        <f t="shared" si="6"/>
        <v>92.573032230302331</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4.5972850678733029E-3</v>
      </c>
      <c r="F15" s="128">
        <f t="shared" si="2"/>
        <v>1.016</v>
      </c>
      <c r="G15" s="122">
        <f t="shared" si="3"/>
        <v>5.1657200597022817E-3</v>
      </c>
      <c r="H15" s="128">
        <f t="shared" si="4"/>
        <v>782.18300000000011</v>
      </c>
      <c r="I15" s="122">
        <f t="shared" si="5"/>
        <v>-0.20553381059067358</v>
      </c>
      <c r="J15" s="128">
        <f t="shared" si="6"/>
        <v>88.996016329585231</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3.9018099547511308E-2</v>
      </c>
      <c r="F16" s="128">
        <f t="shared" si="2"/>
        <v>8.6229999999999993</v>
      </c>
      <c r="G16" s="122">
        <f t="shared" si="3"/>
        <v>3.9131146891386755E-2</v>
      </c>
      <c r="H16" s="128">
        <f t="shared" si="4"/>
        <v>5925.16</v>
      </c>
      <c r="I16" s="122">
        <f t="shared" si="5"/>
        <v>-3.240903969313058E-3</v>
      </c>
      <c r="J16" s="128">
        <f t="shared" si="6"/>
        <v>99.711106489699304</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7.8190045248868762E-3</v>
      </c>
      <c r="F17" s="128">
        <f t="shared" si="2"/>
        <v>1.7279999999999998</v>
      </c>
      <c r="G17" s="122">
        <f t="shared" si="3"/>
        <v>9.1208244726518652E-3</v>
      </c>
      <c r="H17" s="128">
        <f t="shared" si="4"/>
        <v>1381.0570000000002</v>
      </c>
      <c r="I17" s="122">
        <f t="shared" si="5"/>
        <v>-0.26064230276029138</v>
      </c>
      <c r="J17" s="128">
        <f t="shared" si="6"/>
        <v>85.726948789899396</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1.3561085972850679E-2</v>
      </c>
      <c r="F18" s="128">
        <f t="shared" si="2"/>
        <v>2.9969999999999999</v>
      </c>
      <c r="G18" s="122">
        <f t="shared" si="3"/>
        <v>1.4445990569152939E-2</v>
      </c>
      <c r="H18" s="128">
        <f t="shared" si="4"/>
        <v>2187.3829999999998</v>
      </c>
      <c r="I18" s="122">
        <f t="shared" si="5"/>
        <v>-0.35163652546625368</v>
      </c>
      <c r="J18" s="128">
        <f t="shared" si="6"/>
        <v>93.874393091520986</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1.0203619909502262E-2</v>
      </c>
      <c r="F19" s="128">
        <f t="shared" si="2"/>
        <v>2.2549999999999999</v>
      </c>
      <c r="G19" s="122">
        <f t="shared" si="3"/>
        <v>1.1063691238822334E-2</v>
      </c>
      <c r="H19" s="128">
        <f t="shared" si="4"/>
        <v>1675.2420000000002</v>
      </c>
      <c r="I19" s="122">
        <f t="shared" si="5"/>
        <v>-0.42123087614400817</v>
      </c>
      <c r="J19" s="128">
        <f t="shared" si="6"/>
        <v>92.226181020832428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0.17787330316742087</v>
      </c>
      <c r="F20" s="128">
        <f t="shared" si="2"/>
        <v>39.310000000000009</v>
      </c>
      <c r="G20" s="122">
        <f t="shared" si="3"/>
        <v>0.17653487035887408</v>
      </c>
      <c r="H20" s="128">
        <f t="shared" si="4"/>
        <v>26730.556999999993</v>
      </c>
      <c r="I20" s="122">
        <f t="shared" si="5"/>
        <v>7.3607800904098256E-2</v>
      </c>
      <c r="J20" s="128">
        <f t="shared" si="6"/>
        <v>100.75816908343711</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3.0633484162895931E-3</v>
      </c>
      <c r="F21" s="128">
        <f t="shared" si="2"/>
        <v>0.67700000000000005</v>
      </c>
      <c r="G21" s="122">
        <f t="shared" si="3"/>
        <v>3.0525763119312104E-3</v>
      </c>
      <c r="H21" s="128">
        <f t="shared" si="4"/>
        <v>462.21500000000003</v>
      </c>
      <c r="I21" s="122">
        <f t="shared" si="5"/>
        <v>-3.7183133740487845E-2</v>
      </c>
      <c r="J21" s="128">
        <f t="shared" si="6"/>
        <v>100.35288566959912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2.2004524886877829E-2</v>
      </c>
      <c r="F22" s="128">
        <f t="shared" si="2"/>
        <v>4.8630000000000004</v>
      </c>
      <c r="G22" s="122">
        <f t="shared" si="3"/>
        <v>2.7731029336010248E-2</v>
      </c>
      <c r="H22" s="128">
        <f t="shared" si="4"/>
        <v>4198.9769999999999</v>
      </c>
      <c r="I22" s="122">
        <f t="shared" si="5"/>
        <v>-0.29810664938843701</v>
      </c>
      <c r="J22" s="128">
        <f t="shared" si="6"/>
        <v>79.349830906939175</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8.9674208144796388E-2</v>
      </c>
      <c r="F23" s="128">
        <f t="shared" si="2"/>
        <v>19.818000000000001</v>
      </c>
      <c r="G23" s="122">
        <f t="shared" si="3"/>
        <v>9.0873410030511539E-2</v>
      </c>
      <c r="H23" s="128">
        <f t="shared" si="4"/>
        <v>13759.869999999997</v>
      </c>
      <c r="I23" s="122">
        <f t="shared" si="5"/>
        <v>-1.933058588630511E-2</v>
      </c>
      <c r="J23" s="128">
        <f t="shared" si="6"/>
        <v>98.680359980645051</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2.3692307692307697E-2</v>
      </c>
      <c r="F24" s="128">
        <f t="shared" si="2"/>
        <v>5.2360000000000007</v>
      </c>
      <c r="G24" s="122">
        <f t="shared" si="3"/>
        <v>2.5329881520030646E-2</v>
      </c>
      <c r="H24" s="128">
        <f t="shared" si="4"/>
        <v>3835.4</v>
      </c>
      <c r="I24" s="122">
        <f t="shared" si="5"/>
        <v>-0.1292003384162409</v>
      </c>
      <c r="J24" s="128">
        <f t="shared" si="6"/>
        <v>93.535011893253554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1.1081447963800908E-2</v>
      </c>
      <c r="F25" s="128">
        <f t="shared" si="2"/>
        <v>2.4490000000000007</v>
      </c>
      <c r="G25" s="122">
        <f t="shared" si="3"/>
        <v>1.0937154103210979E-2</v>
      </c>
      <c r="H25" s="128">
        <f t="shared" si="4"/>
        <v>1656.0820000000001</v>
      </c>
      <c r="I25" s="122">
        <f t="shared" si="5"/>
        <v>0.21462040164817783</v>
      </c>
      <c r="J25" s="128">
        <f t="shared" si="6"/>
        <v>101.31929987662483</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5.6380090497737565E-3</v>
      </c>
      <c r="F26" s="128">
        <f t="shared" si="2"/>
        <v>1.2460000000000002</v>
      </c>
      <c r="G26" s="122">
        <f t="shared" si="3"/>
        <v>5.067046190017039E-3</v>
      </c>
      <c r="H26" s="128">
        <f t="shared" si="4"/>
        <v>767.24199999999996</v>
      </c>
      <c r="I26" s="122">
        <f t="shared" si="5"/>
        <v>0.45697787935263146</v>
      </c>
      <c r="J26" s="128">
        <f t="shared" si="6"/>
        <v>111.26815975906463</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1.0271493212669685E-3</v>
      </c>
      <c r="F27" s="128">
        <f t="shared" si="2"/>
        <v>0.22700000000000004</v>
      </c>
      <c r="G27" s="122">
        <f t="shared" si="3"/>
        <v>1.0366799191641682E-3</v>
      </c>
      <c r="H27" s="128">
        <f t="shared" si="4"/>
        <v>156.97200000000001</v>
      </c>
      <c r="I27" s="122">
        <f t="shared" si="5"/>
        <v>-8.1692899782453546E-2</v>
      </c>
      <c r="J27" s="128">
        <f t="shared" si="6"/>
        <v>99.080661473130121</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1.2588235294117647E-2</v>
      </c>
      <c r="F28" s="128">
        <f t="shared" si="2"/>
        <v>2.782</v>
      </c>
      <c r="G28" s="122">
        <f t="shared" si="3"/>
        <v>1.1492814592716848E-2</v>
      </c>
      <c r="H28" s="128">
        <f t="shared" si="4"/>
        <v>1740.2189999999998</v>
      </c>
      <c r="I28" s="122">
        <f t="shared" si="5"/>
        <v>0.58667296655760681</v>
      </c>
      <c r="J28" s="128">
        <f t="shared" si="6"/>
        <v>109.53135276449149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8.5067873303167427E-3</v>
      </c>
      <c r="F29" s="128">
        <f t="shared" si="2"/>
        <v>1.8800000000000001</v>
      </c>
      <c r="G29" s="122">
        <f t="shared" si="3"/>
        <v>7.4976422882352149E-3</v>
      </c>
      <c r="H29" s="128">
        <f t="shared" si="4"/>
        <v>1135.2779999999998</v>
      </c>
      <c r="I29" s="122">
        <f t="shared" si="5"/>
        <v>0.76671667571026447</v>
      </c>
      <c r="J29" s="128">
        <f t="shared" si="6"/>
        <v>113.45949837677651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1.3574660633484164E-5</v>
      </c>
      <c r="F30" s="128">
        <f t="shared" si="2"/>
        <v>3.0000000000000001E-3</v>
      </c>
      <c r="G30" s="122">
        <f t="shared" si="3"/>
        <v>1.8339959582084035E-5</v>
      </c>
      <c r="H30" s="128">
        <f t="shared" si="4"/>
        <v>2.7770000000000001</v>
      </c>
      <c r="I30" s="122">
        <f t="shared" si="5"/>
        <v>-8.1692899782453504E-2</v>
      </c>
      <c r="J30" s="128">
        <f t="shared" si="6"/>
        <v>74.016851415228828</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9.8823529411764706E-3</v>
      </c>
      <c r="F31" s="128">
        <f t="shared" si="2"/>
        <v>2.1840000000000002</v>
      </c>
      <c r="G31" s="122">
        <f t="shared" si="3"/>
        <v>9.5892033972182957E-3</v>
      </c>
      <c r="H31" s="128">
        <f t="shared" si="4"/>
        <v>1451.9779999999998</v>
      </c>
      <c r="I31" s="122">
        <f t="shared" si="5"/>
        <v>0.332465064979581</v>
      </c>
      <c r="J31" s="128">
        <f t="shared" si="6"/>
        <v>103.05707921518501</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1.7063348416289596E-2</v>
      </c>
      <c r="F32" s="128">
        <f t="shared" si="2"/>
        <v>3.7710000000000008</v>
      </c>
      <c r="G32" s="122">
        <f t="shared" si="3"/>
        <v>1.6192638920075549E-2</v>
      </c>
      <c r="H32" s="128">
        <f t="shared" si="4"/>
        <v>2451.8569999999995</v>
      </c>
      <c r="I32" s="122">
        <f t="shared" si="5"/>
        <v>0.44857094205853815</v>
      </c>
      <c r="J32" s="128">
        <f t="shared" si="6"/>
        <v>105.37719330685837</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8.036199095022626E-3</v>
      </c>
      <c r="F33" s="128">
        <f t="shared" si="2"/>
        <v>1.7760000000000002</v>
      </c>
      <c r="G33" s="122">
        <f t="shared" si="3"/>
        <v>8.0145755458399942E-3</v>
      </c>
      <c r="H33" s="128">
        <f t="shared" si="4"/>
        <v>1213.5510000000002</v>
      </c>
      <c r="I33" s="122">
        <f t="shared" si="5"/>
        <v>2.2381616378754427E-2</v>
      </c>
      <c r="J33" s="128">
        <f t="shared" si="6"/>
        <v>100.2698027993991</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5.3321266968325801E-2</v>
      </c>
      <c r="F34" s="128">
        <f t="shared" si="2"/>
        <v>11.784000000000002</v>
      </c>
      <c r="G34" s="122">
        <f t="shared" si="3"/>
        <v>5.9421541692533254E-2</v>
      </c>
      <c r="H34" s="128">
        <f t="shared" si="4"/>
        <v>8997.491</v>
      </c>
      <c r="I34" s="122">
        <f t="shared" si="5"/>
        <v>-0.32833730212817691</v>
      </c>
      <c r="J34" s="128">
        <f t="shared" si="6"/>
        <v>89.73390028186698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1.0271493212669685E-3</v>
      </c>
      <c r="F35" s="128">
        <f t="shared" si="2"/>
        <v>0.22700000000000004</v>
      </c>
      <c r="G35" s="122">
        <f t="shared" si="3"/>
        <v>1.0443540398103266E-3</v>
      </c>
      <c r="H35" s="128">
        <f t="shared" si="4"/>
        <v>158.13400000000004</v>
      </c>
      <c r="I35" s="122">
        <f t="shared" si="5"/>
        <v>-3.9727369072289041E-2</v>
      </c>
      <c r="J35" s="128">
        <f t="shared" si="6"/>
        <v>98.352597118647353</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0.22100000000000003</v>
      </c>
      <c r="G36" s="122">
        <f t="shared" si="3"/>
        <v>9.999999999999998E-4</v>
      </c>
      <c r="H36" s="128">
        <f t="shared" si="4"/>
        <v>151.41799999999998</v>
      </c>
      <c r="I36" s="122">
        <f t="shared" si="5"/>
        <v>-0.12365843049261814</v>
      </c>
      <c r="J36" s="128">
        <f t="shared" si="6"/>
        <v>100.00000000000004</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3.9760180995475118E-2</v>
      </c>
      <c r="F37" s="128">
        <f t="shared" si="2"/>
        <v>8.7870000000000008</v>
      </c>
      <c r="G37" s="122">
        <f t="shared" si="3"/>
        <v>4.4775918318826026E-2</v>
      </c>
      <c r="H37" s="128">
        <f t="shared" si="4"/>
        <v>6779.8799999999992</v>
      </c>
      <c r="I37" s="122">
        <f t="shared" si="5"/>
        <v>-0.59446104955573875</v>
      </c>
      <c r="J37" s="128">
        <f t="shared" si="6"/>
        <v>88.798136338295848</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4.4162895927601802E-2</v>
      </c>
      <c r="F38" s="128">
        <f t="shared" si="2"/>
        <v>9.759999999999998</v>
      </c>
      <c r="G38" s="122">
        <f t="shared" si="3"/>
        <v>4.8331539182924078E-2</v>
      </c>
      <c r="H38" s="128">
        <f t="shared" si="4"/>
        <v>7318.2649999999985</v>
      </c>
      <c r="I38" s="122">
        <f t="shared" si="5"/>
        <v>-0.431409716177238</v>
      </c>
      <c r="J38" s="128">
        <f t="shared" si="6"/>
        <v>91.374900684323563</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2.045248868778281E-3</v>
      </c>
      <c r="F39" s="128">
        <f t="shared" si="2"/>
        <v>0.45200000000000007</v>
      </c>
      <c r="G39" s="122">
        <f t="shared" si="3"/>
        <v>2.7091362981944023E-3</v>
      </c>
      <c r="H39" s="128">
        <f t="shared" si="4"/>
        <v>410.21200000000005</v>
      </c>
      <c r="I39" s="122">
        <f t="shared" si="5"/>
        <v>-0.36909377367721724</v>
      </c>
      <c r="J39" s="128">
        <f t="shared" si="6"/>
        <v>75.494498750077938</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2.343891402714932E-3</v>
      </c>
      <c r="F40" s="128">
        <f t="shared" si="2"/>
        <v>0.51800000000000002</v>
      </c>
      <c r="G40" s="122">
        <f t="shared" si="3"/>
        <v>2.9174734839979401E-3</v>
      </c>
      <c r="H40" s="128">
        <f t="shared" si="4"/>
        <v>441.7580000000001</v>
      </c>
      <c r="I40" s="122">
        <f t="shared" si="5"/>
        <v>-0.45498436537140741</v>
      </c>
      <c r="J40" s="128">
        <f t="shared" si="6"/>
        <v>80.339767115997788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2.990950226244344E-3</v>
      </c>
      <c r="F41" s="128">
        <f t="shared" si="2"/>
        <v>0.66100000000000003</v>
      </c>
      <c r="G41" s="122">
        <f t="shared" si="3"/>
        <v>3.0268990476693663E-3</v>
      </c>
      <c r="H41" s="128">
        <f t="shared" si="4"/>
        <v>458.32700000000011</v>
      </c>
      <c r="I41" s="122">
        <f t="shared" si="5"/>
        <v>-8.6355600434383686E-2</v>
      </c>
      <c r="J41" s="128">
        <f t="shared" si="6"/>
        <v>98.812354794167916</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5.4524886877828048E-3</v>
      </c>
      <c r="F42" s="128">
        <f t="shared" si="2"/>
        <v>1.2049999999999998</v>
      </c>
      <c r="G42" s="122">
        <f t="shared" si="3"/>
        <v>6.4513135822689511E-3</v>
      </c>
      <c r="H42" s="128">
        <f t="shared" si="4"/>
        <v>976.84500000000003</v>
      </c>
      <c r="I42" s="122">
        <f t="shared" si="5"/>
        <v>-0.48154327386369267</v>
      </c>
      <c r="J42" s="128">
        <f t="shared" si="6"/>
        <v>84.517495828580451</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5.5656108597285075E-3</v>
      </c>
      <c r="F43" s="128">
        <f t="shared" si="2"/>
        <v>1.2300000000000002</v>
      </c>
      <c r="G43" s="122">
        <f t="shared" si="3"/>
        <v>5.7460011359283577E-3</v>
      </c>
      <c r="H43" s="128">
        <f t="shared" si="4"/>
        <v>870.048</v>
      </c>
      <c r="I43" s="122">
        <f t="shared" si="5"/>
        <v>-0.20124934329147826</v>
      </c>
      <c r="J43" s="128">
        <f t="shared" si="6"/>
        <v>96.86059449115119</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0.13290045248868779</v>
      </c>
      <c r="F44" s="128">
        <f t="shared" si="2"/>
        <v>29.370999999999999</v>
      </c>
      <c r="G44" s="122">
        <f t="shared" si="3"/>
        <v>0.19053073610799245</v>
      </c>
      <c r="H44" s="128">
        <f t="shared" si="4"/>
        <v>28849.782999999999</v>
      </c>
      <c r="I44" s="122">
        <f t="shared" si="5"/>
        <v>-0.53247617095089883</v>
      </c>
      <c r="J44" s="128">
        <f t="shared" si="6"/>
        <v>69.752762836837022</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0.19977375565610858</v>
      </c>
      <c r="F45" s="128">
        <f t="shared" si="2"/>
        <v>44.15</v>
      </c>
      <c r="G45" s="122">
        <f t="shared" si="3"/>
        <v>0.21804121702835863</v>
      </c>
      <c r="H45" s="128">
        <f t="shared" si="4"/>
        <v>33015.365000000005</v>
      </c>
      <c r="I45" s="122">
        <f t="shared" si="5"/>
        <v>-0.19804884893749788</v>
      </c>
      <c r="J45" s="128">
        <f t="shared" si="6"/>
        <v>91.62201457998917</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0.3006923076923077</v>
      </c>
      <c r="F46" s="128">
        <f t="shared" si="2"/>
        <v>66.453000000000003</v>
      </c>
      <c r="G46" s="122">
        <f t="shared" si="3"/>
        <v>0.27894050245017105</v>
      </c>
      <c r="H46" s="128">
        <f t="shared" si="4"/>
        <v>42236.612999999998</v>
      </c>
      <c r="I46" s="122">
        <f t="shared" si="5"/>
        <v>0.49292152021832353</v>
      </c>
      <c r="J46" s="128">
        <f t="shared" si="6"/>
        <v>107.79800891267925</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0.31129864253393663</v>
      </c>
      <c r="F47" s="128">
        <f t="shared" si="2"/>
        <v>68.796999999999997</v>
      </c>
      <c r="G47" s="122">
        <f t="shared" si="3"/>
        <v>0.29959698318561867</v>
      </c>
      <c r="H47" s="128">
        <f t="shared" si="4"/>
        <v>45364.376000000004</v>
      </c>
      <c r="I47" s="122">
        <f t="shared" si="5"/>
        <v>0.2927362829422912</v>
      </c>
      <c r="J47" s="128">
        <f t="shared" si="6"/>
        <v>103.90580012652133</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0.40946606334841623</v>
      </c>
      <c r="F48" s="128">
        <f t="shared" si="2"/>
        <v>90.49199999999999</v>
      </c>
      <c r="G48" s="122">
        <f t="shared" si="3"/>
        <v>0.41974617945026349</v>
      </c>
      <c r="H48" s="128">
        <f t="shared" si="4"/>
        <v>63557.126999999993</v>
      </c>
      <c r="I48" s="122">
        <f t="shared" si="5"/>
        <v>-5.4128686880720077E-3</v>
      </c>
      <c r="J48" s="128">
        <f t="shared" si="6"/>
        <v>97.550873216925766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3.6239819004524887E-2</v>
      </c>
      <c r="F49" s="128">
        <f t="shared" si="2"/>
        <v>8.0090000000000003</v>
      </c>
      <c r="G49" s="122">
        <f t="shared" si="3"/>
        <v>4.0206303081535888E-2</v>
      </c>
      <c r="H49" s="128">
        <f t="shared" si="4"/>
        <v>6087.9580000000014</v>
      </c>
      <c r="I49" s="122">
        <f t="shared" si="5"/>
        <v>-0.18633123614658695</v>
      </c>
      <c r="J49" s="128">
        <f t="shared" si="6"/>
        <v>90.134671001789897</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1.2660633484162898E-2</v>
      </c>
      <c r="F50" s="128">
        <f t="shared" si="2"/>
        <v>2.7980000000000005</v>
      </c>
      <c r="G50" s="122">
        <f t="shared" si="3"/>
        <v>1.4796417863133841E-2</v>
      </c>
      <c r="H50" s="128">
        <f t="shared" si="4"/>
        <v>2240.444</v>
      </c>
      <c r="I50" s="122">
        <f t="shared" si="5"/>
        <v>-0.12908143312264245</v>
      </c>
      <c r="J50" s="128">
        <f t="shared" si="6"/>
        <v>85.565530801259825</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0.20489140271493209</v>
      </c>
      <c r="F51" s="128">
        <f t="shared" si="2"/>
        <v>45.280999999999992</v>
      </c>
      <c r="G51" s="122">
        <f t="shared" si="3"/>
        <v>0.20451532842858841</v>
      </c>
      <c r="H51" s="128">
        <f t="shared" si="4"/>
        <v>30967.302</v>
      </c>
      <c r="I51" s="122">
        <f t="shared" si="5"/>
        <v>6.6579182568779691E-2</v>
      </c>
      <c r="J51" s="128">
        <f t="shared" si="6"/>
        <v>100.18388562326027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0.15038009049773757</v>
      </c>
      <c r="F52" s="128">
        <f t="shared" si="2"/>
        <v>33.234000000000002</v>
      </c>
      <c r="G52" s="122">
        <f t="shared" si="3"/>
        <v>0.16380633081932131</v>
      </c>
      <c r="H52" s="128">
        <f t="shared" si="4"/>
        <v>24803.226999999992</v>
      </c>
      <c r="I52" s="122">
        <f t="shared" si="5"/>
        <v>-0.15507756719024748</v>
      </c>
      <c r="J52" s="128">
        <f t="shared" si="6"/>
        <v>91.803588875699248</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6.7800904977375565E-2</v>
      </c>
      <c r="F53" s="128">
        <f t="shared" si="2"/>
        <v>14.984</v>
      </c>
      <c r="G53" s="122">
        <f t="shared" si="3"/>
        <v>7.1362182831631649E-2</v>
      </c>
      <c r="H53" s="128">
        <f t="shared" si="4"/>
        <v>10805.519</v>
      </c>
      <c r="I53" s="122">
        <f t="shared" si="5"/>
        <v>-4.6047520060135676E-2</v>
      </c>
      <c r="J53" s="128">
        <f t="shared" si="6"/>
        <v>95.009572699508951</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2.7787330316742086E-2</v>
      </c>
      <c r="F54" s="128">
        <f t="shared" si="2"/>
        <v>6.1410000000000009</v>
      </c>
      <c r="G54" s="122">
        <f t="shared" si="3"/>
        <v>3.4544955025162132E-2</v>
      </c>
      <c r="H54" s="128">
        <f t="shared" si="4"/>
        <v>5230.7280000000001</v>
      </c>
      <c r="I54" s="122">
        <f t="shared" si="5"/>
        <v>-0.33033874201497854</v>
      </c>
      <c r="J54" s="128">
        <f t="shared" si="6"/>
        <v>80.43817193133448</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0.16828506787330319</v>
      </c>
      <c r="F55" s="128">
        <f t="shared" si="2"/>
        <v>37.191000000000003</v>
      </c>
      <c r="G55" s="122">
        <f t="shared" si="3"/>
        <v>0.17390801622000024</v>
      </c>
      <c r="H55" s="128">
        <f t="shared" si="4"/>
        <v>26332.803999999996</v>
      </c>
      <c r="I55" s="122">
        <f t="shared" si="5"/>
        <v>-7.6600399568505742E-2</v>
      </c>
      <c r="J55" s="128">
        <f t="shared" si="6"/>
        <v>96.766711236827746</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0.1800180995475113</v>
      </c>
      <c r="F56" s="128">
        <f t="shared" si="2"/>
        <v>39.783999999999999</v>
      </c>
      <c r="G56" s="122">
        <f t="shared" si="3"/>
        <v>0.21753300136047227</v>
      </c>
      <c r="H56" s="128">
        <f t="shared" si="4"/>
        <v>32938.411999999989</v>
      </c>
      <c r="I56" s="122">
        <f t="shared" si="5"/>
        <v>-0.42890547417856201</v>
      </c>
      <c r="J56" s="128">
        <f t="shared" si="6"/>
        <v>82.754385965191872</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0.2321945701357466</v>
      </c>
      <c r="F57" s="128">
        <f t="shared" si="2"/>
        <v>51.314999999999998</v>
      </c>
      <c r="G57" s="122">
        <f t="shared" si="3"/>
        <v>0.26363936255927295</v>
      </c>
      <c r="H57" s="128">
        <f t="shared" si="4"/>
        <v>39919.744999999995</v>
      </c>
      <c r="I57" s="122">
        <f t="shared" si="5"/>
        <v>-0.32934903574047009</v>
      </c>
      <c r="J57" s="128">
        <f t="shared" si="6"/>
        <v>88.072800617374895</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0.26982805429864254</v>
      </c>
      <c r="F58" s="128">
        <f t="shared" si="2"/>
        <v>59.632000000000005</v>
      </c>
      <c r="G58" s="122">
        <f t="shared" si="3"/>
        <v>0.30413530095497232</v>
      </c>
      <c r="H58" s="128">
        <f t="shared" si="4"/>
        <v>46051.559000000001</v>
      </c>
      <c r="I58" s="122">
        <f t="shared" si="5"/>
        <v>-0.35603985469199428</v>
      </c>
      <c r="J58" s="128">
        <f t="shared" si="6"/>
        <v>88.719741987001683</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9.7638009049773766E-2</v>
      </c>
      <c r="F59" s="128">
        <f t="shared" si="2"/>
        <v>21.578000000000003</v>
      </c>
      <c r="G59" s="122">
        <f t="shared" si="3"/>
        <v>0.11783931897132441</v>
      </c>
      <c r="H59" s="128">
        <f t="shared" si="4"/>
        <v>17842.993999999999</v>
      </c>
      <c r="I59" s="122">
        <f t="shared" si="5"/>
        <v>-0.36947466794654593</v>
      </c>
      <c r="J59" s="128">
        <f t="shared" si="6"/>
        <v>82.85690201038372</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8.0850678733031672E-2</v>
      </c>
      <c r="F60" s="128">
        <f t="shared" si="2"/>
        <v>17.867999999999999</v>
      </c>
      <c r="G60" s="122">
        <f t="shared" si="3"/>
        <v>0.10279933033060798</v>
      </c>
      <c r="H60" s="128">
        <f t="shared" si="4"/>
        <v>15565.668999999998</v>
      </c>
      <c r="I60" s="122">
        <f t="shared" si="5"/>
        <v>-0.35064100300408452</v>
      </c>
      <c r="J60" s="128">
        <f t="shared" si="6"/>
        <v>78.649032511215495</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6.4941176470588238E-2</v>
      </c>
      <c r="F61" s="128">
        <f t="shared" si="2"/>
        <v>14.352</v>
      </c>
      <c r="G61" s="122">
        <f t="shared" si="3"/>
        <v>8.6698034579772557E-2</v>
      </c>
      <c r="H61" s="128">
        <f t="shared" si="4"/>
        <v>13127.643</v>
      </c>
      <c r="I61" s="122">
        <f t="shared" si="5"/>
        <v>-0.56366351565369122</v>
      </c>
      <c r="J61" s="128">
        <f t="shared" si="6"/>
        <v>74.905015765766407</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4.3090497737556563E-2</v>
      </c>
      <c r="F62" s="128">
        <f t="shared" si="2"/>
        <v>9.5229999999999997</v>
      </c>
      <c r="G62" s="122">
        <f t="shared" si="3"/>
        <v>5.9826843572098436E-2</v>
      </c>
      <c r="H62" s="128">
        <f t="shared" si="4"/>
        <v>9058.8610000000008</v>
      </c>
      <c r="I62" s="122">
        <f t="shared" si="5"/>
        <v>-0.53462734621529973</v>
      </c>
      <c r="J62" s="128">
        <f t="shared" si="6"/>
        <v>72.025357121886941</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8.180542986425339E-2</v>
      </c>
      <c r="F63" s="128">
        <f t="shared" si="2"/>
        <v>18.079000000000001</v>
      </c>
      <c r="G63" s="122">
        <f t="shared" si="3"/>
        <v>0.10331892509477078</v>
      </c>
      <c r="H63" s="128">
        <f t="shared" si="4"/>
        <v>15644.345000000001</v>
      </c>
      <c r="I63" s="122">
        <f t="shared" si="5"/>
        <v>-0.38918921255071526</v>
      </c>
      <c r="J63" s="128">
        <f t="shared" si="6"/>
        <v>79.177585122199218</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0.14248416289592764</v>
      </c>
      <c r="F64" s="128">
        <f t="shared" si="2"/>
        <v>31.489000000000008</v>
      </c>
      <c r="G64" s="122">
        <f t="shared" si="3"/>
        <v>0.1630484684779881</v>
      </c>
      <c r="H64" s="128">
        <f t="shared" si="4"/>
        <v>24688.473000000002</v>
      </c>
      <c r="I64" s="122">
        <f t="shared" si="5"/>
        <v>-0.55529528905638414</v>
      </c>
      <c r="J64" s="128">
        <f t="shared" si="6"/>
        <v>87.387611932805925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0.20978280542986422</v>
      </c>
      <c r="F65" s="128">
        <f t="shared" si="2"/>
        <v>46.361999999999995</v>
      </c>
      <c r="G65" s="122">
        <f t="shared" si="3"/>
        <v>0.2385151699269572</v>
      </c>
      <c r="H65" s="128">
        <f t="shared" si="4"/>
        <v>36115.490000000005</v>
      </c>
      <c r="I65" s="122">
        <f t="shared" si="5"/>
        <v>-0.41709004639889263</v>
      </c>
      <c r="J65" s="128">
        <f t="shared" si="6"/>
        <v>87.953653217993661</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6.8511312217194559E-2</v>
      </c>
      <c r="F66" s="128">
        <f t="shared" si="2"/>
        <v>15.140999999999998</v>
      </c>
      <c r="G66" s="122">
        <f t="shared" si="3"/>
        <v>8.6933284021714755E-2</v>
      </c>
      <c r="H66" s="128">
        <f t="shared" si="4"/>
        <v>13163.264000000005</v>
      </c>
      <c r="I66" s="122">
        <f t="shared" si="5"/>
        <v>-0.59279344454415583</v>
      </c>
      <c r="J66" s="128">
        <f t="shared" si="6"/>
        <v>78.809069492970451</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6.4208144796380082E-2</v>
      </c>
      <c r="F67" s="128">
        <f t="shared" si="2"/>
        <v>14.19</v>
      </c>
      <c r="G67" s="122">
        <f t="shared" si="3"/>
        <v>8.5643120368780468E-2</v>
      </c>
      <c r="H67" s="128">
        <f t="shared" si="4"/>
        <v>12967.91</v>
      </c>
      <c r="I67" s="122">
        <f t="shared" si="5"/>
        <v>-0.48653469382256442</v>
      </c>
      <c r="J67" s="128">
        <f t="shared" si="6"/>
        <v>74.971748483589707</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0.11276470588235296</v>
      </c>
      <c r="F68" s="128">
        <f t="shared" si="2"/>
        <v>24.921000000000003</v>
      </c>
      <c r="G68" s="122">
        <f t="shared" si="3"/>
        <v>0.13351336697090171</v>
      </c>
      <c r="H68" s="128">
        <f t="shared" si="4"/>
        <v>20216.326999999997</v>
      </c>
      <c r="I68" s="122">
        <f t="shared" si="5"/>
        <v>-0.30439971114806219</v>
      </c>
      <c r="J68" s="128">
        <f t="shared" si="6"/>
        <v>84.459487795652123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0.11657013574660634</v>
      </c>
      <c r="F69" s="128">
        <f t="shared" si="2"/>
        <v>25.762</v>
      </c>
      <c r="G69" s="122">
        <f t="shared" si="3"/>
        <v>0.13635804858074999</v>
      </c>
      <c r="H69" s="128">
        <f t="shared" si="4"/>
        <v>20647.063000000002</v>
      </c>
      <c r="I69" s="122">
        <f t="shared" si="5"/>
        <v>-0.29301802513940756</v>
      </c>
      <c r="J69" s="128">
        <f t="shared" si="6"/>
        <v>85.488269273356877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5.1506787330316744E-2</v>
      </c>
      <c r="F70" s="128">
        <f t="shared" si="2"/>
        <v>11.383000000000001</v>
      </c>
      <c r="G70" s="122">
        <f t="shared" si="3"/>
        <v>5.8459846253417685E-2</v>
      </c>
      <c r="H70" s="128">
        <f t="shared" si="4"/>
        <v>8851.8729999999996</v>
      </c>
      <c r="I70" s="122">
        <f t="shared" si="5"/>
        <v>-0.20220817589732978</v>
      </c>
      <c r="J70" s="128">
        <f t="shared" si="6"/>
        <v>88.106265464742904</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4.1366515837104073E-2</v>
      </c>
      <c r="F71" s="128">
        <f t="shared" si="2"/>
        <v>9.1419999999999995</v>
      </c>
      <c r="G71" s="122">
        <f t="shared" si="3"/>
        <v>4.6186285646356427E-2</v>
      </c>
      <c r="H71" s="128">
        <f t="shared" si="4"/>
        <v>6993.4349999999977</v>
      </c>
      <c r="I71" s="122">
        <f t="shared" si="5"/>
        <v>-0.23515650220978218</v>
      </c>
      <c r="J71" s="128">
        <f t="shared" si="6"/>
        <v>89.56450006359718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3.0104072398190046E-2</v>
      </c>
      <c r="F72" s="128">
        <f t="shared" si="2"/>
        <v>6.6530000000000005</v>
      </c>
      <c r="G72" s="122">
        <f t="shared" si="3"/>
        <v>3.345690076477037E-2</v>
      </c>
      <c r="H72" s="128">
        <f t="shared" si="4"/>
        <v>5065.9769999999999</v>
      </c>
      <c r="I72" s="122">
        <f t="shared" si="5"/>
        <v>-0.19864617170103593</v>
      </c>
      <c r="J72" s="128">
        <f t="shared" si="6"/>
        <v>89.978664221909028</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2.9579185520361991E-2</v>
      </c>
      <c r="F73" s="128">
        <f t="shared" ref="F73:F136" si="8">SUMPRODUCT($K$2:$AI$2,$K73:$AI73)</f>
        <v>6.5369999999999999</v>
      </c>
      <c r="G73" s="122">
        <f t="shared" ref="G73:G136" si="9">SUMPRODUCT($K$3:$AI$3,$K73:$AI73)/$J$3</f>
        <v>3.2252149678373768E-2</v>
      </c>
      <c r="H73" s="128">
        <f t="shared" ref="H73:H136" si="10">SUMPRODUCT($K$3:$AI$3,$K73:$AI73)</f>
        <v>4883.5559999999996</v>
      </c>
      <c r="I73" s="122">
        <f t="shared" ref="I73:I136" si="11">CORREL($K$4:$AI$4,$K73:$AI73)</f>
        <v>-0.19937607356935902</v>
      </c>
      <c r="J73" s="128">
        <f t="shared" si="6"/>
        <v>91.712291476173775</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1.2398190045248872E-2</v>
      </c>
      <c r="F74" s="128">
        <f t="shared" si="8"/>
        <v>2.7400000000000007</v>
      </c>
      <c r="G74" s="122">
        <f t="shared" si="9"/>
        <v>1.5540827378515107E-2</v>
      </c>
      <c r="H74" s="128">
        <f t="shared" si="10"/>
        <v>2353.1610000000005</v>
      </c>
      <c r="I74" s="122">
        <f t="shared" si="11"/>
        <v>-0.49046600044193267</v>
      </c>
      <c r="J74" s="128">
        <f t="shared" ref="J74:J137" si="12">$E74/$G74*100</f>
        <v>79.778185184587599</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4.4479638009049784E-2</v>
      </c>
      <c r="F75" s="128">
        <f t="shared" si="8"/>
        <v>9.8300000000000018</v>
      </c>
      <c r="G75" s="122">
        <f t="shared" si="9"/>
        <v>5.614545166360671E-2</v>
      </c>
      <c r="H75" s="128">
        <f t="shared" si="10"/>
        <v>8501.4320000000007</v>
      </c>
      <c r="I75" s="122">
        <f t="shared" si="11"/>
        <v>-0.43083857461010205</v>
      </c>
      <c r="J75" s="128">
        <f t="shared" si="12"/>
        <v>79.222157256028154</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7.5882352941176482E-3</v>
      </c>
      <c r="F76" s="128">
        <f t="shared" si="8"/>
        <v>1.6770000000000003</v>
      </c>
      <c r="G76" s="122">
        <f t="shared" si="9"/>
        <v>9.9364012204625606E-3</v>
      </c>
      <c r="H76" s="128">
        <f t="shared" si="10"/>
        <v>1504.55</v>
      </c>
      <c r="I76" s="122">
        <f t="shared" si="11"/>
        <v>-0.56547003225377901</v>
      </c>
      <c r="J76" s="128">
        <f t="shared" si="12"/>
        <v>76.368044383018585</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4.4194570135746597E-2</v>
      </c>
      <c r="F77" s="128">
        <f t="shared" si="8"/>
        <v>9.7669999999999977</v>
      </c>
      <c r="G77" s="122">
        <f t="shared" si="9"/>
        <v>5.4027539658428977E-2</v>
      </c>
      <c r="H77" s="128">
        <f t="shared" si="10"/>
        <v>8180.7419999999993</v>
      </c>
      <c r="I77" s="122">
        <f t="shared" si="11"/>
        <v>-0.2782308245773874</v>
      </c>
      <c r="J77" s="128">
        <f t="shared" si="12"/>
        <v>81.800079024793575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2.9755656108597293E-2</v>
      </c>
      <c r="F78" s="128">
        <f t="shared" si="8"/>
        <v>6.5760000000000014</v>
      </c>
      <c r="G78" s="122">
        <f t="shared" si="9"/>
        <v>3.7934168989155852E-2</v>
      </c>
      <c r="H78" s="128">
        <f t="shared" si="10"/>
        <v>5743.9160000000011</v>
      </c>
      <c r="I78" s="122">
        <f t="shared" si="11"/>
        <v>-0.36878512816324688</v>
      </c>
      <c r="J78" s="128">
        <f t="shared" si="12"/>
        <v>78.440247675132852</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7.1990950226244341E-2</v>
      </c>
      <c r="F79" s="128">
        <f t="shared" si="8"/>
        <v>15.91</v>
      </c>
      <c r="G79" s="122">
        <f t="shared" si="9"/>
        <v>8.5584395514403833E-2</v>
      </c>
      <c r="H79" s="128">
        <f t="shared" si="10"/>
        <v>12959.018</v>
      </c>
      <c r="I79" s="122">
        <f t="shared" si="11"/>
        <v>-0.52824623663750137</v>
      </c>
      <c r="J79" s="128">
        <f t="shared" si="12"/>
        <v>84.116911492502481</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5.6434389140271497E-2</v>
      </c>
      <c r="F80" s="128">
        <f t="shared" si="8"/>
        <v>12.472000000000001</v>
      </c>
      <c r="G80" s="122">
        <f t="shared" si="9"/>
        <v>7.860336287627627E-2</v>
      </c>
      <c r="H80" s="128">
        <f t="shared" si="10"/>
        <v>11901.964</v>
      </c>
      <c r="I80" s="122">
        <f t="shared" si="11"/>
        <v>-0.49634611619120628</v>
      </c>
      <c r="J80" s="128">
        <f t="shared" si="12"/>
        <v>71.796405491073827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0.31072398190045247</v>
      </c>
      <c r="F81" s="128">
        <f t="shared" si="8"/>
        <v>68.67</v>
      </c>
      <c r="G81" s="122">
        <f t="shared" si="9"/>
        <v>0.37014716216037724</v>
      </c>
      <c r="H81" s="128">
        <f t="shared" si="10"/>
        <v>56046.942999999999</v>
      </c>
      <c r="I81" s="122">
        <f t="shared" si="11"/>
        <v>-0.54134949187448045</v>
      </c>
      <c r="J81" s="128">
        <f t="shared" si="12"/>
        <v>83.946066231306688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0.17443438914027148</v>
      </c>
      <c r="F82" s="128">
        <f t="shared" si="8"/>
        <v>38.549999999999997</v>
      </c>
      <c r="G82" s="122">
        <f t="shared" si="9"/>
        <v>0.23334947628419345</v>
      </c>
      <c r="H82" s="128">
        <f t="shared" si="10"/>
        <v>35333.311000000002</v>
      </c>
      <c r="I82" s="122">
        <f t="shared" si="11"/>
        <v>-0.5831292893121589</v>
      </c>
      <c r="J82" s="128">
        <f t="shared" si="12"/>
        <v>74.752423668536537</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9.695475113122172E-2</v>
      </c>
      <c r="F83" s="128">
        <f t="shared" si="8"/>
        <v>21.427</v>
      </c>
      <c r="G83" s="122">
        <f t="shared" si="9"/>
        <v>0.13619121240539428</v>
      </c>
      <c r="H83" s="128">
        <f t="shared" si="10"/>
        <v>20621.800999999992</v>
      </c>
      <c r="I83" s="122">
        <f t="shared" si="11"/>
        <v>-0.51025341695063475</v>
      </c>
      <c r="J83" s="128">
        <f t="shared" si="12"/>
        <v>71.190166691974852</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2.0909502262443438E-2</v>
      </c>
      <c r="F84" s="128">
        <f t="shared" si="8"/>
        <v>4.6209999999999996</v>
      </c>
      <c r="G84" s="122">
        <f t="shared" si="9"/>
        <v>3.100067363193279E-2</v>
      </c>
      <c r="H84" s="128">
        <f t="shared" si="10"/>
        <v>4694.0599999999995</v>
      </c>
      <c r="I84" s="122">
        <f t="shared" si="11"/>
        <v>-0.4366803388834346</v>
      </c>
      <c r="J84" s="128">
        <f t="shared" si="12"/>
        <v>67.448541637189578</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0.11047963800904979</v>
      </c>
      <c r="F85" s="128">
        <f t="shared" si="8"/>
        <v>24.416000000000004</v>
      </c>
      <c r="G85" s="122">
        <f t="shared" si="9"/>
        <v>0.13392666657861022</v>
      </c>
      <c r="H85" s="128">
        <f t="shared" si="10"/>
        <v>20278.907999999999</v>
      </c>
      <c r="I85" s="122">
        <f t="shared" si="11"/>
        <v>-0.54700145794032329</v>
      </c>
      <c r="J85" s="128">
        <f t="shared" si="12"/>
        <v>82.492636329600685</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0.25320361990950224</v>
      </c>
      <c r="F86" s="128">
        <f t="shared" si="8"/>
        <v>55.957999999999991</v>
      </c>
      <c r="G86" s="122">
        <f t="shared" si="9"/>
        <v>0.30027916099803198</v>
      </c>
      <c r="H86" s="128">
        <f t="shared" si="10"/>
        <v>45467.670000000006</v>
      </c>
      <c r="I86" s="122">
        <f t="shared" si="11"/>
        <v>-0.42694960752129096</v>
      </c>
      <c r="J86" s="128">
        <f t="shared" si="12"/>
        <v>84.322741234501365</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0.33943891402714926</v>
      </c>
      <c r="F87" s="128">
        <f t="shared" si="8"/>
        <v>75.015999999999991</v>
      </c>
      <c r="G87" s="122">
        <f t="shared" si="9"/>
        <v>0.38837125705002062</v>
      </c>
      <c r="H87" s="128">
        <f t="shared" si="10"/>
        <v>58806.399000000019</v>
      </c>
      <c r="I87" s="122">
        <f t="shared" si="11"/>
        <v>-0.45809809775062083</v>
      </c>
      <c r="J87" s="128">
        <f t="shared" si="12"/>
        <v>87.40062707149076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0.35687782805429868</v>
      </c>
      <c r="F88" s="128">
        <f t="shared" si="8"/>
        <v>78.87</v>
      </c>
      <c r="G88" s="122">
        <f t="shared" si="9"/>
        <v>0.40960850757505707</v>
      </c>
      <c r="H88" s="128">
        <f t="shared" si="10"/>
        <v>62022.100999999988</v>
      </c>
      <c r="I88" s="122">
        <f t="shared" si="11"/>
        <v>-0.59314828627853444</v>
      </c>
      <c r="J88" s="128">
        <f t="shared" si="12"/>
        <v>87.126566332097994</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4.1583710407239825E-3</v>
      </c>
      <c r="F89" s="128">
        <f t="shared" si="8"/>
        <v>0.91900000000000015</v>
      </c>
      <c r="G89" s="122">
        <f t="shared" si="9"/>
        <v>3.9851404720706914E-3</v>
      </c>
      <c r="H89" s="128">
        <f t="shared" si="10"/>
        <v>603.42199999999991</v>
      </c>
      <c r="I89" s="122">
        <f t="shared" si="11"/>
        <v>0.28009033916322607</v>
      </c>
      <c r="J89" s="128">
        <f t="shared" si="12"/>
        <v>104.34691248319486</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2.4610859728506792E-2</v>
      </c>
      <c r="F90" s="128">
        <f t="shared" si="8"/>
        <v>5.4390000000000009</v>
      </c>
      <c r="G90" s="122">
        <f t="shared" si="9"/>
        <v>2.3528635961378438E-2</v>
      </c>
      <c r="H90" s="128">
        <f t="shared" si="10"/>
        <v>3562.6590000000001</v>
      </c>
      <c r="I90" s="122">
        <f t="shared" si="11"/>
        <v>0.32580018005145867</v>
      </c>
      <c r="J90" s="128">
        <f t="shared" si="12"/>
        <v>104.59960266674528</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2.4452488687782804E-2</v>
      </c>
      <c r="F91" s="128">
        <f t="shared" si="8"/>
        <v>5.4039999999999999</v>
      </c>
      <c r="G91" s="122">
        <f t="shared" si="9"/>
        <v>2.4751376982921451E-2</v>
      </c>
      <c r="H91" s="128">
        <f t="shared" si="10"/>
        <v>3747.8040000000001</v>
      </c>
      <c r="I91" s="122">
        <f t="shared" si="11"/>
        <v>-4.6169902034561332E-2</v>
      </c>
      <c r="J91" s="128">
        <f t="shared" si="12"/>
        <v>98.792437708233848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1.2257918552036199E-2</v>
      </c>
      <c r="F92" s="128">
        <f t="shared" si="8"/>
        <v>2.7090000000000001</v>
      </c>
      <c r="G92" s="122">
        <f t="shared" si="9"/>
        <v>1.2989499266929957E-2</v>
      </c>
      <c r="H92" s="128">
        <f t="shared" si="10"/>
        <v>1966.8440000000003</v>
      </c>
      <c r="I92" s="122">
        <f t="shared" si="11"/>
        <v>-0.20898790416777252</v>
      </c>
      <c r="J92" s="128">
        <f t="shared" si="12"/>
        <v>94.367906723269201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0.93474660633484163</v>
      </c>
      <c r="F93" s="128">
        <f t="shared" si="8"/>
        <v>206.57900000000001</v>
      </c>
      <c r="G93" s="122">
        <f t="shared" si="9"/>
        <v>0.93519087558942804</v>
      </c>
      <c r="H93" s="128">
        <f t="shared" si="10"/>
        <v>141604.73200000002</v>
      </c>
      <c r="I93" s="122">
        <f t="shared" si="11"/>
        <v>-5.8478196245595117E-2</v>
      </c>
      <c r="J93" s="128">
        <f t="shared" si="12"/>
        <v>99.952494269760024</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0.95230316742081444</v>
      </c>
      <c r="F94" s="128">
        <f t="shared" si="8"/>
        <v>210.459</v>
      </c>
      <c r="G94" s="122">
        <f t="shared" si="9"/>
        <v>0.95288240499808485</v>
      </c>
      <c r="H94" s="128">
        <f t="shared" si="10"/>
        <v>144283.54800000001</v>
      </c>
      <c r="I94" s="122">
        <f t="shared" si="11"/>
        <v>-6.0045381762035104E-2</v>
      </c>
      <c r="J94" s="128">
        <f t="shared" si="12"/>
        <v>99.939212060771382</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1.5574660633484165E-2</v>
      </c>
      <c r="F95" s="128">
        <f t="shared" si="8"/>
        <v>3.4420000000000006</v>
      </c>
      <c r="G95" s="122">
        <f t="shared" si="9"/>
        <v>1.5396161618829996E-2</v>
      </c>
      <c r="H95" s="128">
        <f t="shared" si="10"/>
        <v>2331.2560000000003</v>
      </c>
      <c r="I95" s="122">
        <f t="shared" si="11"/>
        <v>5.6219713985104926E-2</v>
      </c>
      <c r="J95" s="128">
        <f t="shared" si="12"/>
        <v>101.15937347939929</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1.4642533936651585E-2</v>
      </c>
      <c r="F96" s="128">
        <f t="shared" si="8"/>
        <v>3.2360000000000002</v>
      </c>
      <c r="G96" s="122">
        <f t="shared" si="9"/>
        <v>1.4301496519568347E-2</v>
      </c>
      <c r="H96" s="128">
        <f t="shared" si="10"/>
        <v>2165.5039999999999</v>
      </c>
      <c r="I96" s="122">
        <f t="shared" si="11"/>
        <v>6.0798861000012284E-2</v>
      </c>
      <c r="J96" s="128">
        <f t="shared" si="12"/>
        <v>102.38462748717664</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1.2158371040723983E-2</v>
      </c>
      <c r="F97" s="128">
        <f t="shared" si="8"/>
        <v>2.6870000000000003</v>
      </c>
      <c r="G97" s="122">
        <f t="shared" si="9"/>
        <v>1.1988845447701065E-2</v>
      </c>
      <c r="H97" s="128">
        <f t="shared" si="10"/>
        <v>1815.327</v>
      </c>
      <c r="I97" s="122">
        <f t="shared" si="11"/>
        <v>5.6755755996372274E-2</v>
      </c>
      <c r="J97" s="128">
        <f t="shared" si="12"/>
        <v>101.41402767899909</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3.909502262443439E-3</v>
      </c>
      <c r="F98" s="128">
        <f t="shared" si="8"/>
        <v>0.8640000000000001</v>
      </c>
      <c r="G98" s="122">
        <f t="shared" si="9"/>
        <v>3.9721235256046181E-3</v>
      </c>
      <c r="H98" s="128">
        <f t="shared" si="10"/>
        <v>601.45100000000002</v>
      </c>
      <c r="I98" s="122">
        <f t="shared" si="11"/>
        <v>-4.248824330366683E-2</v>
      </c>
      <c r="J98" s="128">
        <f t="shared" si="12"/>
        <v>98.423481476406323</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1.7420814479638012E-3</v>
      </c>
      <c r="F99" s="128">
        <f t="shared" si="8"/>
        <v>0.38500000000000006</v>
      </c>
      <c r="G99" s="122">
        <f t="shared" si="9"/>
        <v>1.8095999154657968E-3</v>
      </c>
      <c r="H99" s="128">
        <f t="shared" si="10"/>
        <v>274.00600000000003</v>
      </c>
      <c r="I99" s="122">
        <f t="shared" si="11"/>
        <v>-0.39729370072716924</v>
      </c>
      <c r="J99" s="128">
        <f t="shared" si="12"/>
        <v>96.268873195398214</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0.96490950226244343</v>
      </c>
      <c r="F100" s="128">
        <f t="shared" si="8"/>
        <v>213.245</v>
      </c>
      <c r="G100" s="122">
        <f t="shared" si="9"/>
        <v>0.96669773078497934</v>
      </c>
      <c r="H100" s="128">
        <f t="shared" si="10"/>
        <v>146375.43700000001</v>
      </c>
      <c r="I100" s="122">
        <f t="shared" si="11"/>
        <v>-0.37346974506083058</v>
      </c>
      <c r="J100" s="128">
        <f t="shared" si="12"/>
        <v>99.815016786986362</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2.552036199095023E-2</v>
      </c>
      <c r="F101" s="128">
        <f t="shared" si="8"/>
        <v>5.6400000000000006</v>
      </c>
      <c r="G101" s="122">
        <f t="shared" si="9"/>
        <v>2.4247163481224163E-2</v>
      </c>
      <c r="H101" s="128">
        <f t="shared" si="10"/>
        <v>3671.4570000000003</v>
      </c>
      <c r="I101" s="122">
        <f t="shared" si="11"/>
        <v>0.32537237243391071</v>
      </c>
      <c r="J101" s="128">
        <f t="shared" si="12"/>
        <v>105.25091733188489</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6.2941176470588233E-3</v>
      </c>
      <c r="F102" s="128">
        <f t="shared" si="8"/>
        <v>1.391</v>
      </c>
      <c r="G102" s="122">
        <f t="shared" si="9"/>
        <v>5.876381936097427E-3</v>
      </c>
      <c r="H102" s="128">
        <f t="shared" si="10"/>
        <v>889.79000000000019</v>
      </c>
      <c r="I102" s="122">
        <f t="shared" si="11"/>
        <v>0.39037526470724232</v>
      </c>
      <c r="J102" s="128">
        <f t="shared" si="12"/>
        <v>107.10872294388032</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1.9004524886877833E-3</v>
      </c>
      <c r="F103" s="128">
        <f t="shared" si="8"/>
        <v>0.4200000000000001</v>
      </c>
      <c r="G103" s="122">
        <f t="shared" si="9"/>
        <v>1.8053401841260619E-3</v>
      </c>
      <c r="H103" s="128">
        <f t="shared" si="10"/>
        <v>273.36100000000005</v>
      </c>
      <c r="I103" s="122">
        <f t="shared" si="11"/>
        <v>0.15213532279700054</v>
      </c>
      <c r="J103" s="128">
        <f t="shared" si="12"/>
        <v>105.26838683357418</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0.22100000000000003</v>
      </c>
      <c r="G104" s="122">
        <f t="shared" si="9"/>
        <v>1.0003764413742092E-3</v>
      </c>
      <c r="H104" s="128">
        <f t="shared" si="10"/>
        <v>151.47499999999999</v>
      </c>
      <c r="I104" s="122">
        <f t="shared" si="11"/>
        <v>-0.12365843049261804</v>
      </c>
      <c r="J104" s="128">
        <f t="shared" si="12"/>
        <v>99.96237002805745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0.1568823529411765</v>
      </c>
      <c r="F107" s="128">
        <f t="shared" si="8"/>
        <v>34.671000000000006</v>
      </c>
      <c r="G107" s="122">
        <f t="shared" si="9"/>
        <v>0.1726624641720271</v>
      </c>
      <c r="H107" s="128">
        <f t="shared" si="10"/>
        <v>26144.204999999998</v>
      </c>
      <c r="I107" s="122">
        <f t="shared" si="11"/>
        <v>-0.51867902061209148</v>
      </c>
      <c r="J107" s="128">
        <f t="shared" si="12"/>
        <v>90.860717002666803</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0.13488687782805428</v>
      </c>
      <c r="F108" s="128">
        <f t="shared" si="8"/>
        <v>29.81</v>
      </c>
      <c r="G108" s="122">
        <f t="shared" si="9"/>
        <v>0.14815356826797341</v>
      </c>
      <c r="H108" s="128">
        <f t="shared" si="10"/>
        <v>22433.116999999998</v>
      </c>
      <c r="I108" s="122">
        <f t="shared" si="11"/>
        <v>-0.53166795357646812</v>
      </c>
      <c r="J108" s="128">
        <f t="shared" si="12"/>
        <v>91.045311567573634</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0.13552036199095024</v>
      </c>
      <c r="F109" s="128">
        <f t="shared" si="8"/>
        <v>29.950000000000006</v>
      </c>
      <c r="G109" s="122">
        <f t="shared" si="9"/>
        <v>0.14999097861548827</v>
      </c>
      <c r="H109" s="128">
        <f t="shared" si="10"/>
        <v>22711.334000000003</v>
      </c>
      <c r="I109" s="122">
        <f t="shared" si="11"/>
        <v>-0.4384476550393262</v>
      </c>
      <c r="J109" s="128">
        <f t="shared" si="12"/>
        <v>90.352342015425862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9.3588235294117625E-2</v>
      </c>
      <c r="F110" s="128">
        <f t="shared" si="8"/>
        <v>20.682999999999996</v>
      </c>
      <c r="G110" s="122">
        <f t="shared" si="9"/>
        <v>0.10072059464528656</v>
      </c>
      <c r="H110" s="128">
        <f t="shared" si="10"/>
        <v>15250.911</v>
      </c>
      <c r="I110" s="122">
        <f t="shared" si="11"/>
        <v>-0.40908912049734542</v>
      </c>
      <c r="J110" s="128">
        <f t="shared" si="12"/>
        <v>92.918668345548028</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0.2067828054298643</v>
      </c>
      <c r="F111" s="128">
        <f t="shared" si="8"/>
        <v>45.699000000000012</v>
      </c>
      <c r="G111" s="122">
        <f t="shared" si="9"/>
        <v>0.21536804078775315</v>
      </c>
      <c r="H111" s="128">
        <f t="shared" si="10"/>
        <v>32610.598000000005</v>
      </c>
      <c r="I111" s="122">
        <f t="shared" si="11"/>
        <v>-0.4900323049412218</v>
      </c>
      <c r="J111" s="128">
        <f t="shared" si="12"/>
        <v>96.013691109188443</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0.1277737556561086</v>
      </c>
      <c r="F112" s="128">
        <f t="shared" si="8"/>
        <v>28.238</v>
      </c>
      <c r="G112" s="122">
        <f t="shared" si="9"/>
        <v>0.1416263390085723</v>
      </c>
      <c r="H112" s="128">
        <f t="shared" si="10"/>
        <v>21444.777000000002</v>
      </c>
      <c r="I112" s="122">
        <f t="shared" si="11"/>
        <v>-0.58246147308542606</v>
      </c>
      <c r="J112" s="128">
        <f t="shared" si="12"/>
        <v>90.21892153010802</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0.15992307692307695</v>
      </c>
      <c r="F113" s="128">
        <f t="shared" si="8"/>
        <v>35.343000000000004</v>
      </c>
      <c r="G113" s="122">
        <f t="shared" si="9"/>
        <v>0.1740647016867215</v>
      </c>
      <c r="H113" s="128">
        <f t="shared" si="10"/>
        <v>26356.528999999995</v>
      </c>
      <c r="I113" s="122">
        <f t="shared" si="11"/>
        <v>-0.46258456709511298</v>
      </c>
      <c r="J113" s="128">
        <f t="shared" si="12"/>
        <v>91.875650475593616</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9.8171945701357483E-2</v>
      </c>
      <c r="F114" s="128">
        <f t="shared" si="8"/>
        <v>21.696000000000005</v>
      </c>
      <c r="G114" s="122">
        <f t="shared" si="9"/>
        <v>0.11057459483020511</v>
      </c>
      <c r="H114" s="128">
        <f t="shared" si="10"/>
        <v>16742.983999999997</v>
      </c>
      <c r="I114" s="122">
        <f t="shared" si="11"/>
        <v>-0.45424648904486981</v>
      </c>
      <c r="J114" s="128">
        <f t="shared" si="12"/>
        <v>88.783455053221999</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0.18773755656108598</v>
      </c>
      <c r="F115" s="128">
        <f t="shared" si="8"/>
        <v>41.49</v>
      </c>
      <c r="G115" s="122">
        <f t="shared" si="9"/>
        <v>0.20138220026681111</v>
      </c>
      <c r="H115" s="128">
        <f t="shared" si="10"/>
        <v>30492.890000000003</v>
      </c>
      <c r="I115" s="122">
        <f t="shared" si="11"/>
        <v>-0.54891944621141431</v>
      </c>
      <c r="J115" s="128">
        <f t="shared" si="12"/>
        <v>93.224503611715761</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0.15478280542986425</v>
      </c>
      <c r="F116" s="128">
        <f t="shared" si="8"/>
        <v>34.207000000000001</v>
      </c>
      <c r="G116" s="122">
        <f t="shared" si="9"/>
        <v>0.17066140749448547</v>
      </c>
      <c r="H116" s="128">
        <f t="shared" si="10"/>
        <v>25841.208999999999</v>
      </c>
      <c r="I116" s="122">
        <f t="shared" si="11"/>
        <v>-0.61660654659656777</v>
      </c>
      <c r="J116" s="128">
        <f t="shared" si="12"/>
        <v>90.6958448909228</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8.1918552036199091E-2</v>
      </c>
      <c r="F117" s="128">
        <f t="shared" si="8"/>
        <v>18.103999999999999</v>
      </c>
      <c r="G117" s="122">
        <f t="shared" si="9"/>
        <v>9.6739951657002457E-2</v>
      </c>
      <c r="H117" s="128">
        <f t="shared" si="10"/>
        <v>14648.169999999998</v>
      </c>
      <c r="I117" s="122">
        <f t="shared" si="11"/>
        <v>-0.56523867134033856</v>
      </c>
      <c r="J117" s="128">
        <f t="shared" si="12"/>
        <v>84.679132698604647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0.13913574660633485</v>
      </c>
      <c r="F118" s="128">
        <f t="shared" si="8"/>
        <v>30.748999999999999</v>
      </c>
      <c r="G118" s="122">
        <f t="shared" si="9"/>
        <v>0.14972517137988878</v>
      </c>
      <c r="H118" s="128">
        <f t="shared" si="10"/>
        <v>22671.085999999999</v>
      </c>
      <c r="I118" s="122">
        <f t="shared" si="11"/>
        <v>-0.46449886949848401</v>
      </c>
      <c r="J118" s="128">
        <f t="shared" si="12"/>
        <v>92.927425177770544</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6.79366515837104E-2</v>
      </c>
      <c r="F119" s="128">
        <f t="shared" si="8"/>
        <v>15.013999999999999</v>
      </c>
      <c r="G119" s="122">
        <f t="shared" si="9"/>
        <v>8.0834583735090934E-2</v>
      </c>
      <c r="H119" s="128">
        <f t="shared" si="10"/>
        <v>12239.811</v>
      </c>
      <c r="I119" s="122">
        <f t="shared" si="11"/>
        <v>-0.68292702327707555</v>
      </c>
      <c r="J119" s="128">
        <f t="shared" si="12"/>
        <v>84.044042097563946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0.33356561085972852</v>
      </c>
      <c r="F120" s="128">
        <f t="shared" si="8"/>
        <v>73.718000000000004</v>
      </c>
      <c r="G120" s="122">
        <f t="shared" si="9"/>
        <v>0.36752873502489797</v>
      </c>
      <c r="H120" s="128">
        <f t="shared" si="10"/>
        <v>55650.466</v>
      </c>
      <c r="I120" s="122">
        <f t="shared" si="11"/>
        <v>-0.7932294383535804</v>
      </c>
      <c r="J120" s="128">
        <f t="shared" si="12"/>
        <v>90.759056114927006</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0.13369230769230769</v>
      </c>
      <c r="F121" s="128">
        <f t="shared" si="8"/>
        <v>29.546000000000003</v>
      </c>
      <c r="G121" s="122">
        <f t="shared" si="9"/>
        <v>0.1485307889418695</v>
      </c>
      <c r="H121" s="128">
        <f t="shared" si="10"/>
        <v>22490.234999999997</v>
      </c>
      <c r="I121" s="122">
        <f t="shared" si="11"/>
        <v>-0.64896445457327978</v>
      </c>
      <c r="J121" s="128">
        <f t="shared" si="12"/>
        <v>90.009828026047089</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0.24195475113122172</v>
      </c>
      <c r="F122" s="128">
        <f t="shared" si="8"/>
        <v>53.472000000000001</v>
      </c>
      <c r="G122" s="122">
        <f t="shared" si="9"/>
        <v>0.26497111307770543</v>
      </c>
      <c r="H122" s="128">
        <f t="shared" si="10"/>
        <v>40121.396000000001</v>
      </c>
      <c r="I122" s="122">
        <f t="shared" si="11"/>
        <v>-0.75888433166823477</v>
      </c>
      <c r="J122" s="128">
        <f t="shared" si="12"/>
        <v>91.313633520596667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0.68142986425339369</v>
      </c>
      <c r="F123" s="128">
        <f t="shared" si="8"/>
        <v>150.596</v>
      </c>
      <c r="G123" s="122">
        <f t="shared" si="9"/>
        <v>0.63796299647333876</v>
      </c>
      <c r="H123" s="128">
        <f t="shared" si="10"/>
        <v>96599.081000000006</v>
      </c>
      <c r="I123" s="122">
        <f t="shared" si="11"/>
        <v>0.69012742708694796</v>
      </c>
      <c r="J123" s="128">
        <f t="shared" si="12"/>
        <v>106.81338385146786</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0.43039819004524893</v>
      </c>
      <c r="F124" s="128">
        <f t="shared" si="8"/>
        <v>95.118000000000009</v>
      </c>
      <c r="G124" s="122">
        <f t="shared" si="9"/>
        <v>0.39407756673579108</v>
      </c>
      <c r="H124" s="128">
        <f t="shared" si="10"/>
        <v>59670.437000000013</v>
      </c>
      <c r="I124" s="122">
        <f t="shared" si="11"/>
        <v>0.74874923947833349</v>
      </c>
      <c r="J124" s="128">
        <f t="shared" si="12"/>
        <v>109.2166178375256</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0.67205882352941182</v>
      </c>
      <c r="F125" s="128">
        <f t="shared" si="8"/>
        <v>148.52500000000001</v>
      </c>
      <c r="G125" s="122">
        <f t="shared" si="9"/>
        <v>0.64516404918833958</v>
      </c>
      <c r="H125" s="128">
        <f t="shared" si="10"/>
        <v>97689.45</v>
      </c>
      <c r="I125" s="122">
        <f t="shared" si="11"/>
        <v>0.64785161107329081</v>
      </c>
      <c r="J125" s="128">
        <f t="shared" si="12"/>
        <v>104.16867219661536</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0.52027149321266952</v>
      </c>
      <c r="F126" s="128">
        <f t="shared" si="8"/>
        <v>114.97999999999998</v>
      </c>
      <c r="G126" s="122">
        <f t="shared" si="9"/>
        <v>0.4855498355545575</v>
      </c>
      <c r="H126" s="128">
        <f t="shared" si="10"/>
        <v>73520.984999999986</v>
      </c>
      <c r="I126" s="122">
        <f t="shared" si="11"/>
        <v>0.73418383196362391</v>
      </c>
      <c r="J126" s="128">
        <f t="shared" si="12"/>
        <v>107.15099771755779</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7.1131221719457002E-2</v>
      </c>
      <c r="F127" s="128">
        <f t="shared" si="8"/>
        <v>15.719999999999999</v>
      </c>
      <c r="G127" s="122">
        <f t="shared" si="9"/>
        <v>6.5168500442483734E-2</v>
      </c>
      <c r="H127" s="128">
        <f t="shared" si="10"/>
        <v>9867.6840000000011</v>
      </c>
      <c r="I127" s="122">
        <f t="shared" si="11"/>
        <v>-1.3146548739563989E-2</v>
      </c>
      <c r="J127" s="128">
        <f t="shared" si="12"/>
        <v>109.14969845322102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5.1253393665158374E-2</v>
      </c>
      <c r="F128" s="128">
        <f t="shared" si="8"/>
        <v>11.327</v>
      </c>
      <c r="G128" s="122">
        <f t="shared" si="9"/>
        <v>4.3300723824116025E-2</v>
      </c>
      <c r="H128" s="128">
        <f t="shared" si="10"/>
        <v>6556.509</v>
      </c>
      <c r="I128" s="122">
        <f t="shared" si="11"/>
        <v>0.67497893012257404</v>
      </c>
      <c r="J128" s="128">
        <f t="shared" si="12"/>
        <v>118.36613603353476</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7.4755656108597274E-2</v>
      </c>
      <c r="F129" s="128">
        <f t="shared" si="8"/>
        <v>16.520999999999997</v>
      </c>
      <c r="G129" s="122">
        <f t="shared" si="9"/>
        <v>6.3325866145372403E-2</v>
      </c>
      <c r="H129" s="128">
        <f t="shared" si="10"/>
        <v>9588.6759999999995</v>
      </c>
      <c r="I129" s="122">
        <f t="shared" si="11"/>
        <v>0.79185154947522962</v>
      </c>
      <c r="J129" s="128">
        <f t="shared" si="12"/>
        <v>118.0491648341396</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8.3615384615384605E-2</v>
      </c>
      <c r="F130" s="128">
        <f t="shared" si="8"/>
        <v>18.478999999999999</v>
      </c>
      <c r="G130" s="122">
        <f t="shared" si="9"/>
        <v>0.10636096104822415</v>
      </c>
      <c r="H130" s="128">
        <f t="shared" si="10"/>
        <v>16104.964000000004</v>
      </c>
      <c r="I130" s="122">
        <f t="shared" si="11"/>
        <v>-0.46882661036530338</v>
      </c>
      <c r="J130" s="128">
        <f t="shared" si="12"/>
        <v>78.614732126643077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0.11382352941176471</v>
      </c>
      <c r="F131" s="128">
        <f t="shared" si="8"/>
        <v>25.155000000000001</v>
      </c>
      <c r="G131" s="122">
        <f t="shared" si="9"/>
        <v>0.10809993527850059</v>
      </c>
      <c r="H131" s="128">
        <f t="shared" si="10"/>
        <v>16368.276000000003</v>
      </c>
      <c r="I131" s="122">
        <f t="shared" si="11"/>
        <v>0.20518152431970763</v>
      </c>
      <c r="J131" s="128">
        <f t="shared" si="12"/>
        <v>105.29472484744629</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0.92872398190045247</v>
      </c>
      <c r="F132" s="128">
        <f t="shared" si="8"/>
        <v>205.24799999999999</v>
      </c>
      <c r="G132" s="122">
        <f t="shared" si="9"/>
        <v>0.93482229325443489</v>
      </c>
      <c r="H132" s="128">
        <f t="shared" si="10"/>
        <v>141548.92200000002</v>
      </c>
      <c r="I132" s="122">
        <f t="shared" si="11"/>
        <v>1.0775491681529107E-2</v>
      </c>
      <c r="J132" s="128">
        <f t="shared" si="12"/>
        <v>99.347650200686573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0.94874660633484165</v>
      </c>
      <c r="F133" s="128">
        <f t="shared" si="8"/>
        <v>209.673</v>
      </c>
      <c r="G133" s="122">
        <f t="shared" si="9"/>
        <v>0.95671005428680866</v>
      </c>
      <c r="H133" s="128">
        <f t="shared" si="10"/>
        <v>144863.12299999999</v>
      </c>
      <c r="I133" s="122">
        <f t="shared" si="11"/>
        <v>-0.67356692117399153</v>
      </c>
      <c r="J133" s="128">
        <f t="shared" si="12"/>
        <v>99.1676215885592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0.92442081447963798</v>
      </c>
      <c r="F134" s="128">
        <f t="shared" si="8"/>
        <v>204.297</v>
      </c>
      <c r="G134" s="122">
        <f t="shared" si="9"/>
        <v>0.93638569390693316</v>
      </c>
      <c r="H134" s="128">
        <f t="shared" si="10"/>
        <v>141785.649</v>
      </c>
      <c r="I134" s="122">
        <f t="shared" si="11"/>
        <v>-0.78869738945391454</v>
      </c>
      <c r="J134" s="128">
        <f t="shared" si="12"/>
        <v>98.722227442692613</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0.91655203619909498</v>
      </c>
      <c r="F135" s="128">
        <f t="shared" si="8"/>
        <v>202.55799999999999</v>
      </c>
      <c r="G135" s="122">
        <f t="shared" si="9"/>
        <v>0.89352425074958064</v>
      </c>
      <c r="H135" s="128">
        <f t="shared" si="10"/>
        <v>135295.655</v>
      </c>
      <c r="I135" s="122">
        <f t="shared" si="11"/>
        <v>0.46707458981121763</v>
      </c>
      <c r="J135" s="128">
        <f t="shared" si="12"/>
        <v>102.57718639759315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0.88617647058823534</v>
      </c>
      <c r="F136" s="128">
        <f t="shared" si="8"/>
        <v>195.845</v>
      </c>
      <c r="G136" s="122">
        <f t="shared" si="9"/>
        <v>0.89189968828012534</v>
      </c>
      <c r="H136" s="128">
        <f t="shared" si="10"/>
        <v>135049.66700000002</v>
      </c>
      <c r="I136" s="122">
        <f t="shared" si="11"/>
        <v>-0.19908312860999536</v>
      </c>
      <c r="J136" s="128">
        <f t="shared" si="12"/>
        <v>99.35831150441075</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0.14389592760180997</v>
      </c>
      <c r="F137" s="128">
        <f t="shared" ref="F137:F200" si="14">SUMPRODUCT($K$2:$AI$2,$K137:$AI137)</f>
        <v>31.801000000000002</v>
      </c>
      <c r="G137" s="122">
        <f t="shared" ref="G137:G200" si="15">SUMPRODUCT($K$3:$AI$3,$K137:$AI137)/$J$3</f>
        <v>0.18855193570117157</v>
      </c>
      <c r="H137" s="128">
        <f t="shared" ref="H137:H200" si="16">SUMPRODUCT($K$3:$AI$3,$K137:$AI137)</f>
        <v>28550.156999999996</v>
      </c>
      <c r="I137" s="122">
        <f t="shared" ref="I137:I200" si="17">CORREL($K$4:$AI$4,$K137:$AI137)</f>
        <v>-0.67846434369912034</v>
      </c>
      <c r="J137" s="128">
        <f t="shared" si="12"/>
        <v>76.316335372904831</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0.10889592760180997</v>
      </c>
      <c r="F138" s="128">
        <f t="shared" si="14"/>
        <v>24.066000000000003</v>
      </c>
      <c r="G138" s="122">
        <f t="shared" si="15"/>
        <v>0.1076300505884373</v>
      </c>
      <c r="H138" s="128">
        <f t="shared" si="16"/>
        <v>16297.127</v>
      </c>
      <c r="I138" s="122">
        <f t="shared" si="17"/>
        <v>-3.6010798028643848E-2</v>
      </c>
      <c r="J138" s="128">
        <f t="shared" ref="J138:J201" si="18">$E138/$G138*100</f>
        <v>101.17613715356615</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0.10513122171945702</v>
      </c>
      <c r="F139" s="128">
        <f t="shared" si="14"/>
        <v>23.234000000000002</v>
      </c>
      <c r="G139" s="122">
        <f t="shared" si="15"/>
        <v>0.11453001624641719</v>
      </c>
      <c r="H139" s="128">
        <f t="shared" si="16"/>
        <v>17341.905999999999</v>
      </c>
      <c r="I139" s="122">
        <f t="shared" si="17"/>
        <v>-0.37078511348488563</v>
      </c>
      <c r="J139" s="128">
        <f t="shared" si="18"/>
        <v>91.793597141610292</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3.5312217194570131E-2</v>
      </c>
      <c r="F140" s="128">
        <f t="shared" si="14"/>
        <v>7.8039999999999994</v>
      </c>
      <c r="G140" s="122">
        <f t="shared" si="15"/>
        <v>6.3700167747559724E-2</v>
      </c>
      <c r="H140" s="128">
        <f t="shared" si="16"/>
        <v>9645.351999999999</v>
      </c>
      <c r="I140" s="122">
        <f t="shared" si="17"/>
        <v>-0.6268328339884145</v>
      </c>
      <c r="J140" s="128">
        <f t="shared" si="18"/>
        <v>55.435045845578479</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0.85610407239818997</v>
      </c>
      <c r="F141" s="128">
        <f t="shared" si="14"/>
        <v>189.19899999999998</v>
      </c>
      <c r="G141" s="122">
        <f t="shared" si="15"/>
        <v>0.81146559854178513</v>
      </c>
      <c r="H141" s="128">
        <f t="shared" si="16"/>
        <v>122870.49800000002</v>
      </c>
      <c r="I141" s="122">
        <f t="shared" si="17"/>
        <v>0.67866036864647739</v>
      </c>
      <c r="J141" s="128">
        <f t="shared" si="18"/>
        <v>105.50096934936252</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0.89110407239818989</v>
      </c>
      <c r="F142" s="128">
        <f t="shared" si="14"/>
        <v>196.93399999999997</v>
      </c>
      <c r="G142" s="122">
        <f t="shared" si="15"/>
        <v>0.89237032585293685</v>
      </c>
      <c r="H142" s="128">
        <f t="shared" si="16"/>
        <v>135120.93</v>
      </c>
      <c r="I142" s="122">
        <f t="shared" si="17"/>
        <v>3.4923869662176324E-2</v>
      </c>
      <c r="J142" s="128">
        <f t="shared" si="18"/>
        <v>99.858102245439781</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0.89507692307692299</v>
      </c>
      <c r="F143" s="128">
        <f t="shared" si="14"/>
        <v>197.81199999999998</v>
      </c>
      <c r="G143" s="122">
        <f t="shared" si="15"/>
        <v>0.88547150272754882</v>
      </c>
      <c r="H143" s="128">
        <f t="shared" si="16"/>
        <v>134076.32399999999</v>
      </c>
      <c r="I143" s="122">
        <f t="shared" si="17"/>
        <v>0.37314143306302588</v>
      </c>
      <c r="J143" s="128">
        <f t="shared" si="18"/>
        <v>101.0847802916058</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0.96500000000000019</v>
      </c>
      <c r="F144" s="128">
        <f t="shared" si="14"/>
        <v>213.26500000000004</v>
      </c>
      <c r="G144" s="122">
        <f t="shared" si="15"/>
        <v>0.93639698054392495</v>
      </c>
      <c r="H144" s="128">
        <f t="shared" si="16"/>
        <v>141787.35800000004</v>
      </c>
      <c r="I144" s="122">
        <f t="shared" si="17"/>
        <v>0.62499410346667761</v>
      </c>
      <c r="J144" s="128">
        <f t="shared" si="18"/>
        <v>103.05458262364971</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5.2239819004524887E-2</v>
      </c>
      <c r="F145" s="128">
        <f t="shared" si="14"/>
        <v>11.545</v>
      </c>
      <c r="G145" s="122">
        <f t="shared" si="15"/>
        <v>6.5280706388936585E-2</v>
      </c>
      <c r="H145" s="128">
        <f t="shared" si="16"/>
        <v>9884.6740000000009</v>
      </c>
      <c r="I145" s="122">
        <f t="shared" si="17"/>
        <v>-0.51974448043172594</v>
      </c>
      <c r="J145" s="128">
        <f t="shared" si="18"/>
        <v>80.02336661813176</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9.2438914027149335E-2</v>
      </c>
      <c r="F146" s="128">
        <f t="shared" si="14"/>
        <v>20.429000000000002</v>
      </c>
      <c r="G146" s="122">
        <f t="shared" si="15"/>
        <v>0.10651749461754875</v>
      </c>
      <c r="H146" s="128">
        <f t="shared" si="16"/>
        <v>16128.665999999997</v>
      </c>
      <c r="I146" s="122">
        <f t="shared" si="17"/>
        <v>-0.44357041008571613</v>
      </c>
      <c r="J146" s="128">
        <f t="shared" si="18"/>
        <v>86.782846666692095</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8.2085972850678743E-2</v>
      </c>
      <c r="F147" s="128">
        <f t="shared" si="14"/>
        <v>18.141000000000002</v>
      </c>
      <c r="G147" s="122">
        <f t="shared" si="15"/>
        <v>9.8011035676075511E-2</v>
      </c>
      <c r="H147" s="128">
        <f t="shared" si="16"/>
        <v>14840.635000000002</v>
      </c>
      <c r="I147" s="122">
        <f t="shared" si="17"/>
        <v>-0.51281515667907607</v>
      </c>
      <c r="J147" s="128">
        <f t="shared" si="18"/>
        <v>83.751765588898806</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4.0294117647058821E-2</v>
      </c>
      <c r="F148" s="128">
        <f t="shared" si="14"/>
        <v>8.9049999999999994</v>
      </c>
      <c r="G148" s="122">
        <f t="shared" si="15"/>
        <v>4.2904198972381097E-2</v>
      </c>
      <c r="H148" s="128">
        <f t="shared" si="16"/>
        <v>6496.4680000000008</v>
      </c>
      <c r="I148" s="122">
        <f t="shared" si="17"/>
        <v>-0.31072025215933974</v>
      </c>
      <c r="J148" s="128">
        <f t="shared" si="18"/>
        <v>93.916489789257056</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7.4791855203619903E-2</v>
      </c>
      <c r="F149" s="128">
        <f t="shared" si="14"/>
        <v>16.529</v>
      </c>
      <c r="G149" s="122">
        <f t="shared" si="15"/>
        <v>8.5142552404601834E-2</v>
      </c>
      <c r="H149" s="128">
        <f t="shared" si="16"/>
        <v>12892.115000000002</v>
      </c>
      <c r="I149" s="122">
        <f t="shared" si="17"/>
        <v>-0.60468448363603022</v>
      </c>
      <c r="J149" s="128">
        <f t="shared" si="18"/>
        <v>87.843097360066352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0.35328959276018101</v>
      </c>
      <c r="F150" s="128">
        <f t="shared" si="14"/>
        <v>78.076999999999998</v>
      </c>
      <c r="G150" s="122">
        <f t="shared" si="15"/>
        <v>0.3868898809916918</v>
      </c>
      <c r="H150" s="128">
        <f t="shared" si="16"/>
        <v>58582.09199999999</v>
      </c>
      <c r="I150" s="122">
        <f t="shared" si="17"/>
        <v>-0.652434866994406</v>
      </c>
      <c r="J150" s="128">
        <f t="shared" si="18"/>
        <v>91.315283784268232</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0.3772081447963801</v>
      </c>
      <c r="F151" s="128">
        <f t="shared" si="14"/>
        <v>83.363</v>
      </c>
      <c r="G151" s="122">
        <f t="shared" si="15"/>
        <v>0.4040486798134964</v>
      </c>
      <c r="H151" s="128">
        <f t="shared" si="16"/>
        <v>61180.243000000002</v>
      </c>
      <c r="I151" s="122">
        <f t="shared" si="17"/>
        <v>-0.59559306430921222</v>
      </c>
      <c r="J151" s="128">
        <f t="shared" si="18"/>
        <v>93.357103646643381</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0.39924886877828064</v>
      </c>
      <c r="F152" s="128">
        <f t="shared" si="14"/>
        <v>88.234000000000023</v>
      </c>
      <c r="G152" s="122">
        <f t="shared" si="15"/>
        <v>0.44650475504893739</v>
      </c>
      <c r="H152" s="128">
        <f t="shared" si="16"/>
        <v>67608.857000000004</v>
      </c>
      <c r="I152" s="122">
        <f t="shared" si="17"/>
        <v>-0.64142012256450998</v>
      </c>
      <c r="J152" s="128">
        <f t="shared" si="18"/>
        <v>89.416487565630192</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0.36734389140271484</v>
      </c>
      <c r="F153" s="128">
        <f t="shared" si="14"/>
        <v>81.182999999999979</v>
      </c>
      <c r="G153" s="122">
        <f t="shared" si="15"/>
        <v>0.37669096804871283</v>
      </c>
      <c r="H153" s="128">
        <f t="shared" si="16"/>
        <v>57037.792999999998</v>
      </c>
      <c r="I153" s="122">
        <f t="shared" si="17"/>
        <v>-0.64218082482829908</v>
      </c>
      <c r="J153" s="128">
        <f t="shared" si="18"/>
        <v>97.518635316791233</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0.43319909502262449</v>
      </c>
      <c r="F154" s="128">
        <f t="shared" si="14"/>
        <v>95.737000000000009</v>
      </c>
      <c r="G154" s="122">
        <f t="shared" si="15"/>
        <v>0.46507040114121173</v>
      </c>
      <c r="H154" s="128">
        <f t="shared" si="16"/>
        <v>70420.03</v>
      </c>
      <c r="I154" s="122">
        <f t="shared" si="17"/>
        <v>-0.63783955905194378</v>
      </c>
      <c r="J154" s="128">
        <f t="shared" si="18"/>
        <v>93.146993220729613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0.59487782805429856</v>
      </c>
      <c r="F155" s="128">
        <f t="shared" si="14"/>
        <v>131.46799999999999</v>
      </c>
      <c r="G155" s="122">
        <f t="shared" si="15"/>
        <v>0.54827043019984423</v>
      </c>
      <c r="H155" s="128">
        <f t="shared" si="16"/>
        <v>83018.012000000017</v>
      </c>
      <c r="I155" s="122">
        <f t="shared" si="17"/>
        <v>0.63582004343796461</v>
      </c>
      <c r="J155" s="128">
        <f t="shared" si="18"/>
        <v>108.50080458241491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0.53028959276018106</v>
      </c>
      <c r="F156" s="128">
        <f t="shared" si="14"/>
        <v>117.194</v>
      </c>
      <c r="G156" s="122">
        <f t="shared" si="15"/>
        <v>0.48945253536567634</v>
      </c>
      <c r="H156" s="128">
        <f t="shared" si="16"/>
        <v>74111.923999999985</v>
      </c>
      <c r="I156" s="122">
        <f t="shared" si="17"/>
        <v>0.55502898751774188</v>
      </c>
      <c r="J156" s="128">
        <f t="shared" si="18"/>
        <v>108.34341523310218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0.51864705882352935</v>
      </c>
      <c r="F157" s="128">
        <f t="shared" si="14"/>
        <v>114.621</v>
      </c>
      <c r="G157" s="122">
        <f t="shared" si="15"/>
        <v>0.45547487088721278</v>
      </c>
      <c r="H157" s="128">
        <f t="shared" si="16"/>
        <v>68967.093999999983</v>
      </c>
      <c r="I157" s="122">
        <f t="shared" si="17"/>
        <v>0.62125370460990303</v>
      </c>
      <c r="J157" s="128">
        <f t="shared" si="18"/>
        <v>113.86952211288066</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0.59223981900452494</v>
      </c>
      <c r="F158" s="128">
        <f t="shared" si="14"/>
        <v>130.88500000000002</v>
      </c>
      <c r="G158" s="122">
        <f t="shared" si="15"/>
        <v>0.58035025558388043</v>
      </c>
      <c r="H158" s="128">
        <f t="shared" si="16"/>
        <v>87875.475000000006</v>
      </c>
      <c r="I158" s="122">
        <f t="shared" si="17"/>
        <v>0.59313892802883794</v>
      </c>
      <c r="J158" s="128">
        <f t="shared" si="18"/>
        <v>102.04868754795027</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0.49187330316742084</v>
      </c>
      <c r="F159" s="128">
        <f t="shared" si="14"/>
        <v>108.70400000000001</v>
      </c>
      <c r="G159" s="122">
        <f t="shared" si="15"/>
        <v>0.44972781967797754</v>
      </c>
      <c r="H159" s="128">
        <f t="shared" si="16"/>
        <v>68096.887000000002</v>
      </c>
      <c r="I159" s="122">
        <f t="shared" si="17"/>
        <v>0.64595165603049542</v>
      </c>
      <c r="J159" s="128">
        <f t="shared" si="18"/>
        <v>109.3713312019748</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4.6787330316742079E-2</v>
      </c>
      <c r="F160" s="128">
        <f t="shared" si="14"/>
        <v>10.34</v>
      </c>
      <c r="G160" s="122">
        <f t="shared" si="15"/>
        <v>5.244063453486375E-2</v>
      </c>
      <c r="H160" s="128">
        <f t="shared" si="16"/>
        <v>7940.4559999999992</v>
      </c>
      <c r="I160" s="122">
        <f t="shared" si="17"/>
        <v>-0.48246217860062768</v>
      </c>
      <c r="J160" s="128">
        <f t="shared" si="18"/>
        <v>89.21961134096648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0.15176470588235291</v>
      </c>
      <c r="F161" s="128">
        <f t="shared" si="14"/>
        <v>33.539999999999992</v>
      </c>
      <c r="G161" s="122">
        <f t="shared" si="15"/>
        <v>0.15387029283176373</v>
      </c>
      <c r="H161" s="128">
        <f t="shared" si="16"/>
        <v>23298.732</v>
      </c>
      <c r="I161" s="122">
        <f t="shared" si="17"/>
        <v>-9.4102265657477521E-2</v>
      </c>
      <c r="J161" s="128">
        <f t="shared" si="18"/>
        <v>98.631583192141576</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6.1674208144796391E-2</v>
      </c>
      <c r="F162" s="128">
        <f t="shared" si="14"/>
        <v>13.630000000000003</v>
      </c>
      <c r="G162" s="122">
        <f t="shared" si="15"/>
        <v>7.2868919150959596E-2</v>
      </c>
      <c r="H162" s="128">
        <f t="shared" si="16"/>
        <v>11033.665999999999</v>
      </c>
      <c r="I162" s="122">
        <f t="shared" si="17"/>
        <v>-0.38657786531142091</v>
      </c>
      <c r="J162" s="128">
        <f t="shared" si="18"/>
        <v>84.637193557143931</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9.7339366515837106E-2</v>
      </c>
      <c r="F163" s="128">
        <f t="shared" si="14"/>
        <v>21.512</v>
      </c>
      <c r="G163" s="122">
        <f t="shared" si="15"/>
        <v>0.11896888745063336</v>
      </c>
      <c r="H163" s="128">
        <f t="shared" si="16"/>
        <v>18014.031000000003</v>
      </c>
      <c r="I163" s="122">
        <f t="shared" si="17"/>
        <v>-0.62062182756355055</v>
      </c>
      <c r="J163" s="128">
        <f t="shared" si="18"/>
        <v>81.819178611911028</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0.18142081447963804</v>
      </c>
      <c r="F164" s="128">
        <f t="shared" si="14"/>
        <v>40.094000000000008</v>
      </c>
      <c r="G164" s="122">
        <f t="shared" si="15"/>
        <v>0.18424111400229828</v>
      </c>
      <c r="H164" s="128">
        <f t="shared" si="16"/>
        <v>27897.421000000002</v>
      </c>
      <c r="I164" s="122">
        <f t="shared" si="17"/>
        <v>-0.26255432856904237</v>
      </c>
      <c r="J164" s="128">
        <f t="shared" si="18"/>
        <v>98.469234438831563</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0.22828054298642533</v>
      </c>
      <c r="F165" s="128">
        <f t="shared" si="14"/>
        <v>50.449999999999996</v>
      </c>
      <c r="G165" s="122">
        <f t="shared" si="15"/>
        <v>0.20902672073333423</v>
      </c>
      <c r="H165" s="128">
        <f t="shared" si="16"/>
        <v>31650.408000000003</v>
      </c>
      <c r="I165" s="122">
        <f t="shared" si="17"/>
        <v>0.69392474210846666</v>
      </c>
      <c r="J165" s="128">
        <f t="shared" si="18"/>
        <v>109.21117749230451</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0.12774208144796381</v>
      </c>
      <c r="F166" s="128">
        <f t="shared" si="14"/>
        <v>28.231000000000002</v>
      </c>
      <c r="G166" s="122">
        <f t="shared" si="15"/>
        <v>0.11312736266494076</v>
      </c>
      <c r="H166" s="128">
        <f t="shared" si="16"/>
        <v>17129.519</v>
      </c>
      <c r="I166" s="122">
        <f t="shared" si="17"/>
        <v>0.50060273852096027</v>
      </c>
      <c r="J166" s="128">
        <f t="shared" si="18"/>
        <v>112.91881861182316</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0.10531674208144798</v>
      </c>
      <c r="F167" s="128">
        <f t="shared" si="14"/>
        <v>23.275000000000002</v>
      </c>
      <c r="G167" s="122">
        <f t="shared" si="15"/>
        <v>9.553313344516505E-2</v>
      </c>
      <c r="H167" s="128">
        <f t="shared" si="16"/>
        <v>14465.436000000002</v>
      </c>
      <c r="I167" s="122">
        <f t="shared" si="17"/>
        <v>0.3209898631953525</v>
      </c>
      <c r="J167" s="128">
        <f t="shared" si="18"/>
        <v>110.24106326617937</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0.83867873303167428</v>
      </c>
      <c r="F168" s="128">
        <f t="shared" si="14"/>
        <v>185.34800000000001</v>
      </c>
      <c r="G168" s="122">
        <f t="shared" si="15"/>
        <v>0.83793161315035203</v>
      </c>
      <c r="H168" s="128">
        <f t="shared" si="16"/>
        <v>126877.929</v>
      </c>
      <c r="I168" s="122">
        <f t="shared" si="17"/>
        <v>-0.11925388644598552</v>
      </c>
      <c r="J168" s="128">
        <f t="shared" si="18"/>
        <v>100.08916239339787</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5.3081447963800911E-2</v>
      </c>
      <c r="F169" s="128">
        <f t="shared" si="14"/>
        <v>11.731000000000002</v>
      </c>
      <c r="G169" s="122">
        <f t="shared" si="15"/>
        <v>4.9673585703152862E-2</v>
      </c>
      <c r="H169" s="128">
        <f t="shared" si="16"/>
        <v>7521.4750000000004</v>
      </c>
      <c r="I169" s="122">
        <f t="shared" si="17"/>
        <v>0.17372385820703676</v>
      </c>
      <c r="J169" s="128">
        <f t="shared" si="18"/>
        <v>106.86051190468366</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8.0520361990950237E-2</v>
      </c>
      <c r="F170" s="128">
        <f t="shared" si="14"/>
        <v>17.795000000000002</v>
      </c>
      <c r="G170" s="122">
        <f t="shared" si="15"/>
        <v>8.4365914224200561E-2</v>
      </c>
      <c r="H170" s="128">
        <f t="shared" si="16"/>
        <v>12774.518</v>
      </c>
      <c r="I170" s="122">
        <f t="shared" si="17"/>
        <v>-4.3091388683328159E-3</v>
      </c>
      <c r="J170" s="128">
        <f t="shared" si="18"/>
        <v>95.441817624318219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2.794117647058824E-2</v>
      </c>
      <c r="F171" s="128">
        <f t="shared" si="14"/>
        <v>6.1750000000000007</v>
      </c>
      <c r="G171" s="122">
        <f t="shared" si="15"/>
        <v>2.8239575215628251E-2</v>
      </c>
      <c r="H171" s="128">
        <f t="shared" si="16"/>
        <v>4275.9799999999987</v>
      </c>
      <c r="I171" s="122">
        <f t="shared" si="17"/>
        <v>0.14192938707011202</v>
      </c>
      <c r="J171" s="128">
        <f t="shared" si="18"/>
        <v>98.943331325766991</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0.94926696832579205</v>
      </c>
      <c r="F172" s="128">
        <f t="shared" si="14"/>
        <v>209.78800000000004</v>
      </c>
      <c r="G172" s="122">
        <f t="shared" si="15"/>
        <v>0.93819355030445528</v>
      </c>
      <c r="H172" s="128">
        <f t="shared" si="16"/>
        <v>142059.391</v>
      </c>
      <c r="I172" s="122">
        <f t="shared" si="17"/>
        <v>0.28932308448871169</v>
      </c>
      <c r="J172" s="128">
        <f t="shared" si="18"/>
        <v>101.18029142470051</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1.1085972850678734E-2</v>
      </c>
      <c r="F173" s="128">
        <f t="shared" si="14"/>
        <v>2.4500000000000002</v>
      </c>
      <c r="G173" s="122">
        <f t="shared" si="15"/>
        <v>1.1796847138385132E-2</v>
      </c>
      <c r="H173" s="128">
        <f t="shared" si="16"/>
        <v>1786.2549999999999</v>
      </c>
      <c r="I173" s="122">
        <f t="shared" si="17"/>
        <v>-0.28692861184408286</v>
      </c>
      <c r="J173" s="128">
        <f t="shared" si="18"/>
        <v>93.974031541077423</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2.7167420814479638E-2</v>
      </c>
      <c r="F174" s="128">
        <f t="shared" si="14"/>
        <v>6.0039999999999996</v>
      </c>
      <c r="G174" s="122">
        <f t="shared" si="15"/>
        <v>3.2166241794238472E-2</v>
      </c>
      <c r="H174" s="128">
        <f t="shared" si="16"/>
        <v>4870.5480000000007</v>
      </c>
      <c r="I174" s="122">
        <f t="shared" si="17"/>
        <v>-0.26351538672507119</v>
      </c>
      <c r="J174" s="128">
        <f t="shared" si="18"/>
        <v>84.459418629831333</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8.0995475113122169E-3</v>
      </c>
      <c r="F175" s="128">
        <f t="shared" si="14"/>
        <v>1.79</v>
      </c>
      <c r="G175" s="122">
        <f t="shared" si="15"/>
        <v>1.2777311812334069E-2</v>
      </c>
      <c r="H175" s="128">
        <f t="shared" si="16"/>
        <v>1934.7150000000001</v>
      </c>
      <c r="I175" s="122">
        <f t="shared" si="17"/>
        <v>-0.33362060929182347</v>
      </c>
      <c r="J175" s="128">
        <f t="shared" si="18"/>
        <v>63.390074769042116</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4.4072398190045251E-3</v>
      </c>
      <c r="F176" s="128">
        <f t="shared" si="14"/>
        <v>0.97399999999999998</v>
      </c>
      <c r="G176" s="122">
        <f t="shared" si="15"/>
        <v>4.8218507707141816E-3</v>
      </c>
      <c r="H176" s="128">
        <f t="shared" si="16"/>
        <v>730.11500000000001</v>
      </c>
      <c r="I176" s="122">
        <f t="shared" si="17"/>
        <v>-0.19659248408136767</v>
      </c>
      <c r="J176" s="128">
        <f t="shared" si="18"/>
        <v>91.401414696866553</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0.92745248868778274</v>
      </c>
      <c r="F177" s="128">
        <f t="shared" si="14"/>
        <v>204.96699999999998</v>
      </c>
      <c r="G177" s="122">
        <f t="shared" si="15"/>
        <v>0.91810912837311276</v>
      </c>
      <c r="H177" s="128">
        <f t="shared" si="16"/>
        <v>139018.24799999999</v>
      </c>
      <c r="I177" s="122">
        <f t="shared" si="17"/>
        <v>0.35263139377518088</v>
      </c>
      <c r="J177" s="128">
        <f t="shared" si="18"/>
        <v>101.01767426397628</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1.3647058823529413E-2</v>
      </c>
      <c r="F178" s="128">
        <f t="shared" si="14"/>
        <v>3.0160000000000005</v>
      </c>
      <c r="G178" s="122">
        <f t="shared" si="15"/>
        <v>1.6138332298669907E-2</v>
      </c>
      <c r="H178" s="128">
        <f t="shared" si="16"/>
        <v>2443.634</v>
      </c>
      <c r="I178" s="122">
        <f t="shared" si="17"/>
        <v>-0.58948124984983108</v>
      </c>
      <c r="J178" s="128">
        <f t="shared" si="18"/>
        <v>84.563005464041538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2.5882352941176473E-3</v>
      </c>
      <c r="F179" s="128">
        <f t="shared" si="14"/>
        <v>0.57200000000000006</v>
      </c>
      <c r="G179" s="122">
        <f t="shared" si="15"/>
        <v>2.2105892298141566E-3</v>
      </c>
      <c r="H179" s="128">
        <f t="shared" si="16"/>
        <v>334.72299999999996</v>
      </c>
      <c r="I179" s="122">
        <f t="shared" si="17"/>
        <v>9.8003587476428497E-2</v>
      </c>
      <c r="J179" s="128">
        <f t="shared" si="18"/>
        <v>117.08350240787335</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4.2533936651583722E-3</v>
      </c>
      <c r="F180" s="128">
        <f t="shared" si="14"/>
        <v>0.94000000000000017</v>
      </c>
      <c r="G180" s="122">
        <f t="shared" si="15"/>
        <v>4.2411470234714503E-3</v>
      </c>
      <c r="H180" s="128">
        <f t="shared" si="16"/>
        <v>642.18600000000004</v>
      </c>
      <c r="I180" s="122">
        <f t="shared" si="17"/>
        <v>3.6163802684009046E-2</v>
      </c>
      <c r="J180" s="128">
        <f t="shared" si="18"/>
        <v>100.2887577728182</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1.5963800904977375E-2</v>
      </c>
      <c r="F181" s="128">
        <f t="shared" si="14"/>
        <v>3.528</v>
      </c>
      <c r="G181" s="122">
        <f t="shared" si="15"/>
        <v>1.8147670686444142E-2</v>
      </c>
      <c r="H181" s="128">
        <f t="shared" si="16"/>
        <v>2747.8839999999991</v>
      </c>
      <c r="I181" s="122">
        <f t="shared" si="17"/>
        <v>-0.27060726367838356</v>
      </c>
      <c r="J181" s="128">
        <f t="shared" si="18"/>
        <v>87.966115215557309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7.5882352941176482E-3</v>
      </c>
      <c r="F182" s="128">
        <f t="shared" si="14"/>
        <v>1.6770000000000003</v>
      </c>
      <c r="G182" s="122">
        <f t="shared" si="15"/>
        <v>8.1940786432260371E-3</v>
      </c>
      <c r="H182" s="128">
        <f t="shared" si="16"/>
        <v>1240.731</v>
      </c>
      <c r="I182" s="122">
        <f t="shared" si="17"/>
        <v>-0.32949463824833869</v>
      </c>
      <c r="J182" s="128">
        <f t="shared" si="18"/>
        <v>92.606327379964398</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2.8561085972850675E-2</v>
      </c>
      <c r="F183" s="128">
        <f t="shared" si="14"/>
        <v>6.3119999999999994</v>
      </c>
      <c r="G183" s="122">
        <f t="shared" si="15"/>
        <v>3.3045826784133994E-2</v>
      </c>
      <c r="H183" s="128">
        <f t="shared" si="16"/>
        <v>5003.7330000000011</v>
      </c>
      <c r="I183" s="122">
        <f t="shared" si="17"/>
        <v>-0.34097705020656122</v>
      </c>
      <c r="J183" s="128">
        <f t="shared" si="18"/>
        <v>86.42872263242468</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0.47051131221719461</v>
      </c>
      <c r="F184" s="128">
        <f t="shared" si="14"/>
        <v>103.983</v>
      </c>
      <c r="G184" s="122">
        <f t="shared" si="15"/>
        <v>0.4362301377643345</v>
      </c>
      <c r="H184" s="128">
        <f t="shared" si="16"/>
        <v>66053.095000000001</v>
      </c>
      <c r="I184" s="122">
        <f t="shared" si="17"/>
        <v>0.60313809965410525</v>
      </c>
      <c r="J184" s="128">
        <f t="shared" si="18"/>
        <v>107.85850666543813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4.873303167420814E-3</v>
      </c>
      <c r="F185" s="128">
        <f t="shared" si="14"/>
        <v>1.077</v>
      </c>
      <c r="G185" s="122">
        <f t="shared" si="15"/>
        <v>3.9703403822531009E-3</v>
      </c>
      <c r="H185" s="128">
        <f t="shared" si="16"/>
        <v>601.18100000000004</v>
      </c>
      <c r="I185" s="122">
        <f t="shared" si="17"/>
        <v>5.9252565160016639E-2</v>
      </c>
      <c r="J185" s="128">
        <f t="shared" si="18"/>
        <v>122.74270461051245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3.502262443438914E-3</v>
      </c>
      <c r="F186" s="128">
        <f t="shared" si="14"/>
        <v>0.77400000000000002</v>
      </c>
      <c r="G186" s="122">
        <f t="shared" si="15"/>
        <v>3.3776829703205695E-3</v>
      </c>
      <c r="H186" s="128">
        <f t="shared" si="16"/>
        <v>511.44200000000001</v>
      </c>
      <c r="I186" s="122">
        <f t="shared" si="17"/>
        <v>1.7869697041067726E-2</v>
      </c>
      <c r="J186" s="128">
        <f t="shared" si="18"/>
        <v>103.68831160926038</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1.1407239819004525E-2</v>
      </c>
      <c r="F187" s="128">
        <f t="shared" si="14"/>
        <v>2.5209999999999999</v>
      </c>
      <c r="G187" s="122">
        <f t="shared" si="15"/>
        <v>1.6484275317333479E-2</v>
      </c>
      <c r="H187" s="128">
        <f t="shared" si="16"/>
        <v>2496.0160000000005</v>
      </c>
      <c r="I187" s="122">
        <f t="shared" si="17"/>
        <v>-0.26494450778804296</v>
      </c>
      <c r="J187" s="128">
        <f t="shared" si="18"/>
        <v>69.200735849210375</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9.8099547511312224E-3</v>
      </c>
      <c r="F188" s="128">
        <f t="shared" si="14"/>
        <v>2.1680000000000001</v>
      </c>
      <c r="G188" s="122">
        <f t="shared" si="15"/>
        <v>9.303979711791201E-3</v>
      </c>
      <c r="H188" s="128">
        <f t="shared" si="16"/>
        <v>1408.79</v>
      </c>
      <c r="I188" s="122">
        <f t="shared" si="17"/>
        <v>-3.4232036707509003E-2</v>
      </c>
      <c r="J188" s="128">
        <f t="shared" si="18"/>
        <v>105.43826464602868</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3.3710407239819005E-3</v>
      </c>
      <c r="F189" s="128">
        <f t="shared" si="14"/>
        <v>0.745</v>
      </c>
      <c r="G189" s="122">
        <f t="shared" si="15"/>
        <v>3.1450157841207793E-3</v>
      </c>
      <c r="H189" s="128">
        <f t="shared" si="16"/>
        <v>476.21200000000016</v>
      </c>
      <c r="I189" s="122">
        <f t="shared" si="17"/>
        <v>8.1606160997020727E-2</v>
      </c>
      <c r="J189" s="128">
        <f t="shared" si="18"/>
        <v>107.1867664703727</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8.5294117647058826E-3</v>
      </c>
      <c r="F190" s="128">
        <f t="shared" si="14"/>
        <v>1.8850000000000002</v>
      </c>
      <c r="G190" s="122">
        <f t="shared" si="15"/>
        <v>9.777318416568705E-3</v>
      </c>
      <c r="H190" s="128">
        <f t="shared" si="16"/>
        <v>1480.4620000000002</v>
      </c>
      <c r="I190" s="122">
        <f t="shared" si="17"/>
        <v>-0.55449620436668201</v>
      </c>
      <c r="J190" s="128">
        <f t="shared" si="18"/>
        <v>87.236718712688017</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0.48840271493212672</v>
      </c>
      <c r="F191" s="128">
        <f t="shared" si="14"/>
        <v>107.93700000000001</v>
      </c>
      <c r="G191" s="122">
        <f t="shared" si="15"/>
        <v>0.51793412275951345</v>
      </c>
      <c r="H191" s="128">
        <f t="shared" si="16"/>
        <v>78424.548999999999</v>
      </c>
      <c r="I191" s="122">
        <f t="shared" si="17"/>
        <v>-0.3508905250425558</v>
      </c>
      <c r="J191" s="128">
        <f t="shared" si="18"/>
        <v>94.298230888892647</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0.41017647058823531</v>
      </c>
      <c r="F192" s="128">
        <f t="shared" si="14"/>
        <v>90.649000000000001</v>
      </c>
      <c r="G192" s="122">
        <f t="shared" si="15"/>
        <v>0.28177529091653564</v>
      </c>
      <c r="H192" s="128">
        <f t="shared" si="16"/>
        <v>42665.850999999995</v>
      </c>
      <c r="I192" s="122">
        <f t="shared" si="17"/>
        <v>0.65642352132565174</v>
      </c>
      <c r="J192" s="128">
        <f t="shared" si="18"/>
        <v>145.56864416821179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8.9375565610859742E-2</v>
      </c>
      <c r="F193" s="128">
        <f t="shared" si="14"/>
        <v>19.752000000000002</v>
      </c>
      <c r="G193" s="122">
        <f t="shared" si="15"/>
        <v>0.14203656104294077</v>
      </c>
      <c r="H193" s="128">
        <f t="shared" si="16"/>
        <v>21506.892000000003</v>
      </c>
      <c r="I193" s="122">
        <f t="shared" si="17"/>
        <v>-0.40828541319866785</v>
      </c>
      <c r="J193" s="128">
        <f t="shared" si="18"/>
        <v>62.924337899056525</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0.35940271493212661</v>
      </c>
      <c r="F194" s="128">
        <f t="shared" si="14"/>
        <v>79.427999999999983</v>
      </c>
      <c r="G194" s="122">
        <f t="shared" si="15"/>
        <v>0.35221096567118837</v>
      </c>
      <c r="H194" s="128">
        <f t="shared" si="16"/>
        <v>53331.08</v>
      </c>
      <c r="I194" s="122">
        <f t="shared" si="17"/>
        <v>0.1475383447093048</v>
      </c>
      <c r="J194" s="128">
        <f t="shared" si="18"/>
        <v>102.04188681270423</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0.14109954751131223</v>
      </c>
      <c r="F195" s="128">
        <f t="shared" si="14"/>
        <v>31.183000000000003</v>
      </c>
      <c r="G195" s="122">
        <f t="shared" si="15"/>
        <v>0.22419080294284696</v>
      </c>
      <c r="H195" s="128">
        <f t="shared" si="16"/>
        <v>33946.523000000001</v>
      </c>
      <c r="I195" s="122">
        <f t="shared" si="17"/>
        <v>-0.43377404814053955</v>
      </c>
      <c r="J195" s="128">
        <f t="shared" si="18"/>
        <v>62.937259539269675</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0.45541176470588235</v>
      </c>
      <c r="F196" s="128">
        <f t="shared" si="14"/>
        <v>100.646</v>
      </c>
      <c r="G196" s="122">
        <f t="shared" si="15"/>
        <v>0.38234391551863051</v>
      </c>
      <c r="H196" s="128">
        <f t="shared" si="16"/>
        <v>57893.750999999997</v>
      </c>
      <c r="I196" s="122">
        <f t="shared" si="17"/>
        <v>0.60824682112093786</v>
      </c>
      <c r="J196" s="128">
        <f t="shared" si="18"/>
        <v>119.11050397863372</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0.30257013574660629</v>
      </c>
      <c r="F197" s="128">
        <f t="shared" si="14"/>
        <v>66.867999999999995</v>
      </c>
      <c r="G197" s="122">
        <f t="shared" si="15"/>
        <v>0.27111731101982589</v>
      </c>
      <c r="H197" s="128">
        <f t="shared" si="16"/>
        <v>41052.040999999997</v>
      </c>
      <c r="I197" s="122">
        <f t="shared" si="17"/>
        <v>0.47915444762227827</v>
      </c>
      <c r="J197" s="128">
        <f t="shared" si="18"/>
        <v>111.60118644156971</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7.5248868778280556E-3</v>
      </c>
      <c r="F198" s="128">
        <f t="shared" si="14"/>
        <v>1.6630000000000003</v>
      </c>
      <c r="G198" s="122">
        <f t="shared" si="15"/>
        <v>7.6621405645299762E-3</v>
      </c>
      <c r="H198" s="128">
        <f t="shared" si="16"/>
        <v>1160.1859999999999</v>
      </c>
      <c r="I198" s="122">
        <f t="shared" si="17"/>
        <v>-0.27368160239444045</v>
      </c>
      <c r="J198" s="128">
        <f t="shared" si="18"/>
        <v>98.208676993772428</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0.14500904977375564</v>
      </c>
      <c r="F199" s="128">
        <f t="shared" si="14"/>
        <v>32.046999999999997</v>
      </c>
      <c r="G199" s="122">
        <f t="shared" si="15"/>
        <v>0.16948793406332141</v>
      </c>
      <c r="H199" s="128">
        <f t="shared" si="16"/>
        <v>25663.524000000001</v>
      </c>
      <c r="I199" s="122">
        <f t="shared" si="17"/>
        <v>-0.29827750382064394</v>
      </c>
      <c r="J199" s="128">
        <f t="shared" si="18"/>
        <v>85.557152239273648</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8.9723981900452471E-2</v>
      </c>
      <c r="F200" s="128">
        <f t="shared" si="14"/>
        <v>19.828999999999997</v>
      </c>
      <c r="G200" s="122">
        <f t="shared" si="15"/>
        <v>0.16939788532406982</v>
      </c>
      <c r="H200" s="128">
        <f t="shared" si="16"/>
        <v>25649.889000000003</v>
      </c>
      <c r="I200" s="122">
        <f t="shared" si="17"/>
        <v>-0.40645411909653334</v>
      </c>
      <c r="J200" s="128">
        <f t="shared" si="18"/>
        <v>52.966412023859867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4.7515837104072395E-2</v>
      </c>
      <c r="F201" s="128">
        <f t="shared" ref="F201:F264" si="20">SUMPRODUCT($K$2:$AI$2,$K201:$AI201)</f>
        <v>10.500999999999999</v>
      </c>
      <c r="G201" s="122">
        <f t="shared" ref="G201:G264" si="21">SUMPRODUCT($K$3:$AI$3,$K201:$AI201)/$J$3</f>
        <v>7.1011537597907792E-2</v>
      </c>
      <c r="H201" s="128">
        <f t="shared" ref="H201:H264" si="22">SUMPRODUCT($K$3:$AI$3,$K201:$AI201)</f>
        <v>10752.425000000003</v>
      </c>
      <c r="I201" s="122">
        <f t="shared" ref="I201:I264" si="23">CORREL($K$4:$AI$4,$K201:$AI201)</f>
        <v>-0.33524457118935957</v>
      </c>
      <c r="J201" s="128">
        <f t="shared" si="18"/>
        <v>66.912840802185855</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0.18427601809954752</v>
      </c>
      <c r="F202" s="128">
        <f t="shared" si="20"/>
        <v>40.725000000000001</v>
      </c>
      <c r="G202" s="122">
        <f t="shared" si="21"/>
        <v>0.24230488449193621</v>
      </c>
      <c r="H202" s="128">
        <f t="shared" si="22"/>
        <v>36689.320999999996</v>
      </c>
      <c r="I202" s="122">
        <f t="shared" si="23"/>
        <v>-0.61410695289860417</v>
      </c>
      <c r="J202" s="128">
        <f t="shared" ref="J202:J265" si="24">$E202/$G202*100</f>
        <v>76.051301436178903</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0.42743438914027154</v>
      </c>
      <c r="F203" s="128">
        <f t="shared" si="20"/>
        <v>94.463000000000008</v>
      </c>
      <c r="G203" s="122">
        <f t="shared" si="21"/>
        <v>0.44434182197625111</v>
      </c>
      <c r="H203" s="128">
        <f t="shared" si="22"/>
        <v>67281.349999999991</v>
      </c>
      <c r="I203" s="122">
        <f t="shared" si="23"/>
        <v>-1.805893249938071E-2</v>
      </c>
      <c r="J203" s="128">
        <f t="shared" si="24"/>
        <v>96.194949023528281</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0.25580542986425342</v>
      </c>
      <c r="F204" s="128">
        <f t="shared" si="20"/>
        <v>56.533000000000001</v>
      </c>
      <c r="G204" s="122">
        <f t="shared" si="21"/>
        <v>0.18638124925702357</v>
      </c>
      <c r="H204" s="128">
        <f t="shared" si="22"/>
        <v>28221.475999999995</v>
      </c>
      <c r="I204" s="122">
        <f t="shared" si="23"/>
        <v>0.63618349071812064</v>
      </c>
      <c r="J204" s="128">
        <f t="shared" si="24"/>
        <v>137.24847906319832</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8.4280542986425344E-2</v>
      </c>
      <c r="F205" s="128">
        <f t="shared" si="20"/>
        <v>18.626000000000001</v>
      </c>
      <c r="G205" s="122">
        <f t="shared" si="21"/>
        <v>5.5588747705028467E-2</v>
      </c>
      <c r="H205" s="128">
        <f t="shared" si="22"/>
        <v>8417.1370000000006</v>
      </c>
      <c r="I205" s="122">
        <f t="shared" si="23"/>
        <v>0.63381462009355671</v>
      </c>
      <c r="J205" s="128">
        <f t="shared" si="24"/>
        <v>151.6143940382407</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3.7936651583710401E-2</v>
      </c>
      <c r="F206" s="128">
        <f t="shared" si="20"/>
        <v>8.3839999999999986</v>
      </c>
      <c r="G206" s="122">
        <f t="shared" si="21"/>
        <v>0.11065283519792887</v>
      </c>
      <c r="H206" s="128">
        <f t="shared" si="22"/>
        <v>16754.830999999995</v>
      </c>
      <c r="I206" s="122">
        <f t="shared" si="23"/>
        <v>-0.3835000310194952</v>
      </c>
      <c r="J206" s="128">
        <f t="shared" si="24"/>
        <v>34.284391824079059</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7.7769230769230757E-2</v>
      </c>
      <c r="F207" s="128">
        <f t="shared" si="20"/>
        <v>17.186999999999998</v>
      </c>
      <c r="G207" s="122">
        <f t="shared" si="21"/>
        <v>0.13719837799997356</v>
      </c>
      <c r="H207" s="128">
        <f t="shared" si="22"/>
        <v>20774.303999999996</v>
      </c>
      <c r="I207" s="122">
        <f t="shared" si="23"/>
        <v>-0.43078764531113789</v>
      </c>
      <c r="J207" s="128">
        <f t="shared" si="24"/>
        <v>56.683782930178481</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0.22692760180995469</v>
      </c>
      <c r="F208" s="128">
        <f t="shared" si="20"/>
        <v>50.150999999999989</v>
      </c>
      <c r="G208" s="122">
        <f t="shared" si="21"/>
        <v>0.25779768587618374</v>
      </c>
      <c r="H208" s="128">
        <f t="shared" si="22"/>
        <v>39035.209999999992</v>
      </c>
      <c r="I208" s="122">
        <f t="shared" si="23"/>
        <v>-0.12326068898074775</v>
      </c>
      <c r="J208" s="128">
        <f t="shared" si="24"/>
        <v>88.025461143566872</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0.37938914027149312</v>
      </c>
      <c r="F209" s="128">
        <f t="shared" si="20"/>
        <v>83.844999999999985</v>
      </c>
      <c r="G209" s="122">
        <f t="shared" si="21"/>
        <v>0.32550756845289192</v>
      </c>
      <c r="H209" s="128">
        <f t="shared" si="22"/>
        <v>49287.704999999987</v>
      </c>
      <c r="I209" s="122">
        <f t="shared" si="23"/>
        <v>0.30720017810843353</v>
      </c>
      <c r="J209" s="128">
        <f t="shared" si="24"/>
        <v>116.55309339647475</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0.1486289592760181</v>
      </c>
      <c r="F210" s="128">
        <f t="shared" si="20"/>
        <v>32.847000000000001</v>
      </c>
      <c r="G210" s="122">
        <f t="shared" si="21"/>
        <v>9.9043984202670743E-2</v>
      </c>
      <c r="H210" s="128">
        <f t="shared" si="22"/>
        <v>14997.041999999999</v>
      </c>
      <c r="I210" s="122">
        <f t="shared" si="23"/>
        <v>0.49659774130550277</v>
      </c>
      <c r="J210" s="128">
        <f t="shared" si="24"/>
        <v>150.06359091116843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6.2954751131221717E-2</v>
      </c>
      <c r="F211" s="128">
        <f t="shared" si="20"/>
        <v>13.913</v>
      </c>
      <c r="G211" s="122">
        <f t="shared" si="21"/>
        <v>3.6235315484288523E-2</v>
      </c>
      <c r="H211" s="128">
        <f t="shared" si="22"/>
        <v>5486.6790000000001</v>
      </c>
      <c r="I211" s="122">
        <f t="shared" si="23"/>
        <v>0.45825864438853631</v>
      </c>
      <c r="J211" s="128">
        <f t="shared" si="24"/>
        <v>173.73865879136233</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6.669230769230769E-2</v>
      </c>
      <c r="F212" s="128">
        <f t="shared" si="20"/>
        <v>14.739000000000001</v>
      </c>
      <c r="G212" s="122">
        <f t="shared" si="21"/>
        <v>3.3740235639091787E-2</v>
      </c>
      <c r="H212" s="128">
        <f t="shared" si="22"/>
        <v>5108.8789999999999</v>
      </c>
      <c r="I212" s="122">
        <f t="shared" si="23"/>
        <v>0.13277727306735596</v>
      </c>
      <c r="J212" s="128">
        <f t="shared" si="24"/>
        <v>197.66402465499468</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0.14852941176470585</v>
      </c>
      <c r="F213" s="128">
        <f t="shared" si="20"/>
        <v>32.824999999999996</v>
      </c>
      <c r="G213" s="122">
        <f t="shared" si="21"/>
        <v>0.15880297586812667</v>
      </c>
      <c r="H213" s="128">
        <f t="shared" si="22"/>
        <v>24045.629000000004</v>
      </c>
      <c r="I213" s="122">
        <f t="shared" si="23"/>
        <v>-0.31723700406950545</v>
      </c>
      <c r="J213" s="128">
        <f t="shared" si="24"/>
        <v>93.530622428667712</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0.13789140271493214</v>
      </c>
      <c r="F214" s="128">
        <f t="shared" si="20"/>
        <v>30.474000000000004</v>
      </c>
      <c r="G214" s="122">
        <f t="shared" si="21"/>
        <v>0.16796368331374079</v>
      </c>
      <c r="H214" s="128">
        <f t="shared" si="22"/>
        <v>25432.725000000002</v>
      </c>
      <c r="I214" s="122">
        <f t="shared" si="23"/>
        <v>-0.36303331259157123</v>
      </c>
      <c r="J214" s="128">
        <f t="shared" si="24"/>
        <v>82.095962647689518</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2.2312217194570133E-2</v>
      </c>
      <c r="F215" s="128">
        <f t="shared" si="20"/>
        <v>4.9309999999999992</v>
      </c>
      <c r="G215" s="122">
        <f t="shared" si="21"/>
        <v>3.0785626543739845E-2</v>
      </c>
      <c r="H215" s="128">
        <f t="shared" si="22"/>
        <v>4661.4979999999996</v>
      </c>
      <c r="I215" s="122">
        <f t="shared" si="23"/>
        <v>-0.54203735929273034</v>
      </c>
      <c r="J215" s="128">
        <f t="shared" si="24"/>
        <v>72.476086081500426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0.34782805429864255</v>
      </c>
      <c r="F216" s="128">
        <f t="shared" si="20"/>
        <v>76.87</v>
      </c>
      <c r="G216" s="122">
        <f t="shared" si="21"/>
        <v>0.30240027605700776</v>
      </c>
      <c r="H216" s="128">
        <f t="shared" si="22"/>
        <v>45788.845000000001</v>
      </c>
      <c r="I216" s="122">
        <f t="shared" si="23"/>
        <v>0.64589549619189235</v>
      </c>
      <c r="J216" s="128">
        <f t="shared" si="24"/>
        <v>115.02239972594168</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0.19023981900452491</v>
      </c>
      <c r="F217" s="128">
        <f t="shared" si="20"/>
        <v>42.043000000000006</v>
      </c>
      <c r="G217" s="122">
        <f t="shared" si="21"/>
        <v>0.18597672007291077</v>
      </c>
      <c r="H217" s="128">
        <f t="shared" si="22"/>
        <v>28160.223000000005</v>
      </c>
      <c r="I217" s="122">
        <f t="shared" si="23"/>
        <v>0.17866330160604296</v>
      </c>
      <c r="J217" s="128">
        <f t="shared" si="24"/>
        <v>102.29227557618117</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0.30183710407239817</v>
      </c>
      <c r="F218" s="128">
        <f t="shared" si="20"/>
        <v>66.705999999999989</v>
      </c>
      <c r="G218" s="122">
        <f t="shared" si="21"/>
        <v>0.31305189607576378</v>
      </c>
      <c r="H218" s="128">
        <f t="shared" si="22"/>
        <v>47401.692000000003</v>
      </c>
      <c r="I218" s="122">
        <f t="shared" si="23"/>
        <v>-0.19673675446175881</v>
      </c>
      <c r="J218" s="128">
        <f t="shared" si="24"/>
        <v>96.417593330707234</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0.9120407239819005</v>
      </c>
      <c r="F219" s="128">
        <f t="shared" si="20"/>
        <v>201.56100000000001</v>
      </c>
      <c r="G219" s="122">
        <f t="shared" si="21"/>
        <v>0.90033996618631884</v>
      </c>
      <c r="H219" s="128">
        <f t="shared" si="22"/>
        <v>136327.67700000003</v>
      </c>
      <c r="I219" s="122">
        <f t="shared" si="23"/>
        <v>0.44211192771060903</v>
      </c>
      <c r="J219" s="128">
        <f t="shared" si="24"/>
        <v>101.29959329087032</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6.3579185520362E-2</v>
      </c>
      <c r="F220" s="128">
        <f t="shared" si="20"/>
        <v>14.051000000000002</v>
      </c>
      <c r="G220" s="122">
        <f t="shared" si="21"/>
        <v>7.406785851087716E-2</v>
      </c>
      <c r="H220" s="128">
        <f t="shared" si="22"/>
        <v>11215.206999999999</v>
      </c>
      <c r="I220" s="122">
        <f t="shared" si="23"/>
        <v>-0.46410560628002079</v>
      </c>
      <c r="J220" s="128">
        <f t="shared" si="24"/>
        <v>85.839103220494948</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2.4167420814479642E-2</v>
      </c>
      <c r="F221" s="128">
        <f t="shared" si="20"/>
        <v>5.3410000000000011</v>
      </c>
      <c r="G221" s="122">
        <f t="shared" si="21"/>
        <v>2.5513003737996809E-2</v>
      </c>
      <c r="H221" s="128">
        <f t="shared" si="22"/>
        <v>3863.1280000000006</v>
      </c>
      <c r="I221" s="122">
        <f t="shared" si="23"/>
        <v>-0.18265065819837278</v>
      </c>
      <c r="J221" s="128">
        <f t="shared" si="24"/>
        <v>94.725893754669215</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0.79320814479638013</v>
      </c>
      <c r="F222" s="128">
        <f t="shared" si="20"/>
        <v>175.29900000000001</v>
      </c>
      <c r="G222" s="122">
        <f t="shared" si="21"/>
        <v>0.78677292660053633</v>
      </c>
      <c r="H222" s="128">
        <f t="shared" si="22"/>
        <v>119131.58300000001</v>
      </c>
      <c r="I222" s="122">
        <f t="shared" si="23"/>
        <v>0.14969762259883265</v>
      </c>
      <c r="J222" s="128">
        <f t="shared" si="24"/>
        <v>100.81792572904725</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0.11683710407239818</v>
      </c>
      <c r="F223" s="128">
        <f t="shared" si="20"/>
        <v>25.820999999999998</v>
      </c>
      <c r="G223" s="122">
        <f t="shared" si="21"/>
        <v>0.12174575677924686</v>
      </c>
      <c r="H223" s="128">
        <f t="shared" si="22"/>
        <v>18434.499</v>
      </c>
      <c r="I223" s="122">
        <f t="shared" si="23"/>
        <v>-0.19003641932765775</v>
      </c>
      <c r="J223" s="128">
        <f t="shared" si="24"/>
        <v>95.968111877813371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9.0185520361990956E-2</v>
      </c>
      <c r="F224" s="128">
        <f t="shared" si="20"/>
        <v>19.931000000000001</v>
      </c>
      <c r="G224" s="122">
        <f t="shared" si="21"/>
        <v>9.166556155807104E-2</v>
      </c>
      <c r="H224" s="128">
        <f t="shared" si="22"/>
        <v>13879.816000000001</v>
      </c>
      <c r="I224" s="122">
        <f t="shared" si="23"/>
        <v>-9.6390216045456362E-2</v>
      </c>
      <c r="J224" s="128">
        <f t="shared" si="24"/>
        <v>98.385390138975509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0.7468778280542987</v>
      </c>
      <c r="F225" s="128">
        <f t="shared" si="20"/>
        <v>165.06</v>
      </c>
      <c r="G225" s="122">
        <f t="shared" si="21"/>
        <v>0.72843787396478632</v>
      </c>
      <c r="H225" s="128">
        <f t="shared" si="22"/>
        <v>110298.60600000001</v>
      </c>
      <c r="I225" s="122">
        <f t="shared" si="23"/>
        <v>0.3123924972285354</v>
      </c>
      <c r="J225" s="128">
        <f t="shared" si="24"/>
        <v>102.53143812925958</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0.11732579185520361</v>
      </c>
      <c r="F226" s="128">
        <f t="shared" si="20"/>
        <v>25.928999999999998</v>
      </c>
      <c r="G226" s="122">
        <f t="shared" si="21"/>
        <v>0.12590590946915162</v>
      </c>
      <c r="H226" s="128">
        <f t="shared" si="22"/>
        <v>19064.420999999998</v>
      </c>
      <c r="I226" s="122">
        <f t="shared" si="23"/>
        <v>-0.3527329768077262</v>
      </c>
      <c r="J226" s="128">
        <f t="shared" si="24"/>
        <v>93.185293962671196</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0.10309502262443439</v>
      </c>
      <c r="F227" s="128">
        <f t="shared" si="20"/>
        <v>22.783999999999999</v>
      </c>
      <c r="G227" s="122">
        <f t="shared" si="21"/>
        <v>0.10607782430094176</v>
      </c>
      <c r="H227" s="128">
        <f t="shared" si="22"/>
        <v>16062.091999999999</v>
      </c>
      <c r="I227" s="122">
        <f t="shared" si="23"/>
        <v>-0.15274310512403408</v>
      </c>
      <c r="J227" s="128">
        <f t="shared" si="24"/>
        <v>97.188100626908408</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3.2936651583710404E-2</v>
      </c>
      <c r="F228" s="128">
        <f t="shared" si="20"/>
        <v>7.2789999999999999</v>
      </c>
      <c r="G228" s="122">
        <f t="shared" si="21"/>
        <v>3.9780798848221485E-2</v>
      </c>
      <c r="H228" s="128">
        <f t="shared" si="22"/>
        <v>6023.5290000000005</v>
      </c>
      <c r="I228" s="122">
        <f t="shared" si="23"/>
        <v>-0.37950573693509176</v>
      </c>
      <c r="J228" s="128">
        <f t="shared" si="24"/>
        <v>82.795349860559497</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0.16507692307692307</v>
      </c>
      <c r="F229" s="128">
        <f t="shared" si="20"/>
        <v>36.481999999999999</v>
      </c>
      <c r="G229" s="122">
        <f t="shared" si="21"/>
        <v>0.19068982551612093</v>
      </c>
      <c r="H229" s="128">
        <f t="shared" si="22"/>
        <v>28873.871999999999</v>
      </c>
      <c r="I229" s="122">
        <f t="shared" si="23"/>
        <v>-0.29253594327959503</v>
      </c>
      <c r="J229" s="128">
        <f t="shared" si="24"/>
        <v>86.568291008776171</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0.41449321266968325</v>
      </c>
      <c r="F230" s="128">
        <f t="shared" si="20"/>
        <v>91.602999999999994</v>
      </c>
      <c r="G230" s="122">
        <f t="shared" si="21"/>
        <v>0.38833122878389625</v>
      </c>
      <c r="H230" s="128">
        <f t="shared" si="22"/>
        <v>58800.338000000003</v>
      </c>
      <c r="I230" s="122">
        <f t="shared" si="23"/>
        <v>0.58047633412084376</v>
      </c>
      <c r="J230" s="128">
        <f t="shared" si="24"/>
        <v>106.73702806949528</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0.34480542986425339</v>
      </c>
      <c r="F231" s="128">
        <f t="shared" si="20"/>
        <v>76.201999999999998</v>
      </c>
      <c r="G231" s="122">
        <f t="shared" si="21"/>
        <v>0.34146339272741671</v>
      </c>
      <c r="H231" s="128">
        <f t="shared" si="22"/>
        <v>51703.703999999983</v>
      </c>
      <c r="I231" s="122">
        <f t="shared" si="23"/>
        <v>1.891760481757427E-2</v>
      </c>
      <c r="J231" s="128">
        <f t="shared" si="24"/>
        <v>100.97873951000791</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7.5932126696832594E-2</v>
      </c>
      <c r="F232" s="128">
        <f t="shared" si="20"/>
        <v>16.781000000000002</v>
      </c>
      <c r="G232" s="122">
        <f t="shared" si="21"/>
        <v>7.9690340646422483E-2</v>
      </c>
      <c r="H232" s="128">
        <f t="shared" si="22"/>
        <v>12066.552</v>
      </c>
      <c r="I232" s="122">
        <f t="shared" si="23"/>
        <v>-0.235941563816947</v>
      </c>
      <c r="J232" s="128">
        <f t="shared" si="24"/>
        <v>95.283978059192037</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0.16106334841628958</v>
      </c>
      <c r="F233" s="128">
        <f t="shared" si="20"/>
        <v>35.594999999999999</v>
      </c>
      <c r="G233" s="122">
        <f t="shared" si="21"/>
        <v>0.13070603230791583</v>
      </c>
      <c r="H233" s="128">
        <f t="shared" si="22"/>
        <v>19791.245999999999</v>
      </c>
      <c r="I233" s="122">
        <f t="shared" si="23"/>
        <v>0.42972060286161323</v>
      </c>
      <c r="J233" s="128">
        <f t="shared" si="24"/>
        <v>123.22564274375519</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0.3167782805429864</v>
      </c>
      <c r="F234" s="128">
        <f t="shared" si="20"/>
        <v>70.007999999999996</v>
      </c>
      <c r="G234" s="122">
        <f t="shared" si="21"/>
        <v>0.2888651415287482</v>
      </c>
      <c r="H234" s="128">
        <f t="shared" si="22"/>
        <v>43739.381999999998</v>
      </c>
      <c r="I234" s="122">
        <f t="shared" si="23"/>
        <v>0.44371053385464382</v>
      </c>
      <c r="J234" s="128">
        <f t="shared" si="24"/>
        <v>109.66303475265819</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0.12996380090497739</v>
      </c>
      <c r="F235" s="128">
        <f t="shared" si="20"/>
        <v>28.722000000000001</v>
      </c>
      <c r="G235" s="122">
        <f t="shared" si="21"/>
        <v>0.13273674199896976</v>
      </c>
      <c r="H235" s="128">
        <f t="shared" si="22"/>
        <v>20098.732000000004</v>
      </c>
      <c r="I235" s="122">
        <f t="shared" si="23"/>
        <v>-0.47088299806723682</v>
      </c>
      <c r="J235" s="128">
        <f t="shared" si="24"/>
        <v>97.910946846944697</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0.11282352941176471</v>
      </c>
      <c r="F236" s="128">
        <f t="shared" si="20"/>
        <v>24.934000000000001</v>
      </c>
      <c r="G236" s="122">
        <f t="shared" si="21"/>
        <v>0.10259603217583116</v>
      </c>
      <c r="H236" s="128">
        <f t="shared" si="22"/>
        <v>15534.886000000002</v>
      </c>
      <c r="I236" s="122">
        <f t="shared" si="23"/>
        <v>0.60085363695441929</v>
      </c>
      <c r="J236" s="128">
        <f t="shared" si="24"/>
        <v>109.96870641001541</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5.9217194570135745E-2</v>
      </c>
      <c r="F237" s="128">
        <f t="shared" si="20"/>
        <v>13.087</v>
      </c>
      <c r="G237" s="122">
        <f t="shared" si="21"/>
        <v>6.7008083583193559E-2</v>
      </c>
      <c r="H237" s="128">
        <f t="shared" si="22"/>
        <v>10146.230000000001</v>
      </c>
      <c r="I237" s="122">
        <f t="shared" si="23"/>
        <v>-0.38247149987868573</v>
      </c>
      <c r="J237" s="128">
        <f t="shared" si="24"/>
        <v>88.373210221144333</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0.14091402714932127</v>
      </c>
      <c r="F238" s="128">
        <f t="shared" si="20"/>
        <v>31.142000000000003</v>
      </c>
      <c r="G238" s="122">
        <f t="shared" si="21"/>
        <v>0.17782838235876844</v>
      </c>
      <c r="H238" s="128">
        <f t="shared" si="22"/>
        <v>26926.418000000001</v>
      </c>
      <c r="I238" s="122">
        <f t="shared" si="23"/>
        <v>-0.51397842193546028</v>
      </c>
      <c r="J238" s="128">
        <f t="shared" si="24"/>
        <v>79.241584093717663</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7.9647058823529418E-2</v>
      </c>
      <c r="F239" s="128">
        <f t="shared" si="20"/>
        <v>17.602</v>
      </c>
      <c r="G239" s="122">
        <f t="shared" si="21"/>
        <v>0.10042827140762658</v>
      </c>
      <c r="H239" s="128">
        <f t="shared" si="22"/>
        <v>15206.648000000003</v>
      </c>
      <c r="I239" s="122">
        <f t="shared" si="23"/>
        <v>-0.40300256690168001</v>
      </c>
      <c r="J239" s="128">
        <f t="shared" si="24"/>
        <v>79.307407871486049</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7.9171945701357466E-2</v>
      </c>
      <c r="F240" s="128">
        <f t="shared" si="20"/>
        <v>17.497</v>
      </c>
      <c r="G240" s="122">
        <f t="shared" si="21"/>
        <v>5.6017732369995646E-2</v>
      </c>
      <c r="H240" s="128">
        <f t="shared" si="22"/>
        <v>8482.0930000000008</v>
      </c>
      <c r="I240" s="122">
        <f t="shared" si="23"/>
        <v>0.58952639102010163</v>
      </c>
      <c r="J240" s="128">
        <f t="shared" si="24"/>
        <v>141.33372121961105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0.3012398190045249</v>
      </c>
      <c r="F241" s="128">
        <f t="shared" si="20"/>
        <v>66.573999999999998</v>
      </c>
      <c r="G241" s="122">
        <f t="shared" si="21"/>
        <v>0.24757276545721116</v>
      </c>
      <c r="H241" s="128">
        <f t="shared" si="22"/>
        <v>37486.972999999998</v>
      </c>
      <c r="I241" s="122">
        <f t="shared" si="23"/>
        <v>0.49136086501136622</v>
      </c>
      <c r="J241" s="128">
        <f t="shared" si="24"/>
        <v>121.6772848371277</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0.2771809954751131</v>
      </c>
      <c r="F242" s="128">
        <f t="shared" si="20"/>
        <v>61.256999999999991</v>
      </c>
      <c r="G242" s="122">
        <f t="shared" si="21"/>
        <v>0.27278869090861058</v>
      </c>
      <c r="H242" s="128">
        <f t="shared" si="22"/>
        <v>41305.117999999995</v>
      </c>
      <c r="I242" s="122">
        <f t="shared" si="23"/>
        <v>0.17364155850612401</v>
      </c>
      <c r="J242" s="128">
        <f t="shared" si="24"/>
        <v>101.6101490688168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0.18583257918552037</v>
      </c>
      <c r="F243" s="128">
        <f t="shared" si="20"/>
        <v>41.069000000000003</v>
      </c>
      <c r="G243" s="122">
        <f t="shared" si="21"/>
        <v>0.20663275832463782</v>
      </c>
      <c r="H243" s="128">
        <f t="shared" si="22"/>
        <v>31287.919000000009</v>
      </c>
      <c r="I243" s="122">
        <f t="shared" si="23"/>
        <v>-0.30537103398236093</v>
      </c>
      <c r="J243" s="128">
        <f t="shared" si="24"/>
        <v>89.933745593988263</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9.0027149321266958E-2</v>
      </c>
      <c r="F244" s="128">
        <f t="shared" si="20"/>
        <v>19.895999999999997</v>
      </c>
      <c r="G244" s="122">
        <f t="shared" si="21"/>
        <v>0.12525027407573736</v>
      </c>
      <c r="H244" s="128">
        <f t="shared" si="22"/>
        <v>18965.145999999997</v>
      </c>
      <c r="I244" s="122">
        <f t="shared" si="23"/>
        <v>-0.57515779875758433</v>
      </c>
      <c r="J244" s="128">
        <f t="shared" si="24"/>
        <v>71.877806244821954</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6.6280542986425342E-2</v>
      </c>
      <c r="F245" s="128">
        <f t="shared" si="20"/>
        <v>14.648</v>
      </c>
      <c r="G245" s="122">
        <f t="shared" si="21"/>
        <v>9.1525162133960322E-2</v>
      </c>
      <c r="H245" s="128">
        <f t="shared" si="22"/>
        <v>13858.557000000004</v>
      </c>
      <c r="I245" s="122">
        <f t="shared" si="23"/>
        <v>-0.38465037184932999</v>
      </c>
      <c r="J245" s="128">
        <f t="shared" si="24"/>
        <v>72.417837282182759</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7.5678733031674203E-2</v>
      </c>
      <c r="F246" s="128">
        <f t="shared" si="20"/>
        <v>16.724999999999998</v>
      </c>
      <c r="G246" s="122">
        <f t="shared" si="21"/>
        <v>6.4017950309738614E-2</v>
      </c>
      <c r="H246" s="128">
        <f t="shared" si="22"/>
        <v>9693.4700000000012</v>
      </c>
      <c r="I246" s="122">
        <f t="shared" si="23"/>
        <v>0.38267435402395511</v>
      </c>
      <c r="J246" s="128">
        <f t="shared" si="24"/>
        <v>118.2148642146728</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0.22952941176470587</v>
      </c>
      <c r="F247" s="128">
        <f t="shared" si="20"/>
        <v>50.725999999999999</v>
      </c>
      <c r="G247" s="122">
        <f t="shared" si="21"/>
        <v>0.21297238109075536</v>
      </c>
      <c r="H247" s="128">
        <f t="shared" si="22"/>
        <v>32247.851999999995</v>
      </c>
      <c r="I247" s="122">
        <f t="shared" si="23"/>
        <v>0.26772636532489225</v>
      </c>
      <c r="J247" s="128">
        <f t="shared" si="24"/>
        <v>107.77426189684893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0.14653846153846153</v>
      </c>
      <c r="F248" s="128">
        <f t="shared" si="20"/>
        <v>32.384999999999998</v>
      </c>
      <c r="G248" s="122">
        <f t="shared" si="21"/>
        <v>0.14996102180718276</v>
      </c>
      <c r="H248" s="128">
        <f t="shared" si="22"/>
        <v>22706.797999999999</v>
      </c>
      <c r="I248" s="122">
        <f t="shared" si="23"/>
        <v>-0.10345872633641173</v>
      </c>
      <c r="J248" s="128">
        <f t="shared" si="24"/>
        <v>97.717700088012265</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5.4886877828054313E-2</v>
      </c>
      <c r="F249" s="128">
        <f t="shared" si="20"/>
        <v>12.130000000000003</v>
      </c>
      <c r="G249" s="122">
        <f t="shared" si="21"/>
        <v>5.4834946967995873E-2</v>
      </c>
      <c r="H249" s="128">
        <f t="shared" si="22"/>
        <v>8302.9979999999996</v>
      </c>
      <c r="I249" s="122">
        <f t="shared" si="23"/>
        <v>-6.4028366724816446E-2</v>
      </c>
      <c r="J249" s="128">
        <f t="shared" si="24"/>
        <v>100.09470394872224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0.16184615384615386</v>
      </c>
      <c r="F250" s="128">
        <f t="shared" si="20"/>
        <v>35.768000000000001</v>
      </c>
      <c r="G250" s="122">
        <f t="shared" si="21"/>
        <v>0.15174656249587234</v>
      </c>
      <c r="H250" s="128">
        <f t="shared" si="22"/>
        <v>22977.161</v>
      </c>
      <c r="I250" s="122">
        <f t="shared" si="23"/>
        <v>0.23410219009262334</v>
      </c>
      <c r="J250" s="128">
        <f t="shared" si="24"/>
        <v>106.65556516349835</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8.3144796380090508E-2</v>
      </c>
      <c r="F251" s="128">
        <f t="shared" si="20"/>
        <v>18.375000000000004</v>
      </c>
      <c r="G251" s="122">
        <f t="shared" si="21"/>
        <v>7.4581251898717463E-2</v>
      </c>
      <c r="H251" s="128">
        <f t="shared" si="22"/>
        <v>11292.944000000001</v>
      </c>
      <c r="I251" s="122">
        <f t="shared" si="23"/>
        <v>0.34574144417275404</v>
      </c>
      <c r="J251" s="128">
        <f t="shared" si="24"/>
        <v>111.4821677879616</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6.9714932126696827E-2</v>
      </c>
      <c r="F252" s="128">
        <f t="shared" si="20"/>
        <v>15.407</v>
      </c>
      <c r="G252" s="122">
        <f t="shared" si="21"/>
        <v>8.4248556974732214E-2</v>
      </c>
      <c r="H252" s="128">
        <f t="shared" si="22"/>
        <v>12756.748000000001</v>
      </c>
      <c r="I252" s="122">
        <f t="shared" si="23"/>
        <v>-0.52330447492115462</v>
      </c>
      <c r="J252" s="128">
        <f t="shared" si="24"/>
        <v>82.749111237128602</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0.11176018099547512</v>
      </c>
      <c r="F253" s="128">
        <f t="shared" si="20"/>
        <v>24.699000000000002</v>
      </c>
      <c r="G253" s="122">
        <f t="shared" si="21"/>
        <v>0.13227896947522752</v>
      </c>
      <c r="H253" s="128">
        <f t="shared" si="22"/>
        <v>20029.417000000001</v>
      </c>
      <c r="I253" s="122">
        <f t="shared" si="23"/>
        <v>-0.438268437481729</v>
      </c>
      <c r="J253" s="128">
        <f t="shared" si="24"/>
        <v>84.488245893391962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4.6945701357466063E-2</v>
      </c>
      <c r="F254" s="128">
        <f t="shared" si="20"/>
        <v>10.375</v>
      </c>
      <c r="G254" s="122">
        <f t="shared" si="21"/>
        <v>4.8391565071523861E-2</v>
      </c>
      <c r="H254" s="128">
        <f t="shared" si="22"/>
        <v>7327.3540000000003</v>
      </c>
      <c r="I254" s="122">
        <f t="shared" si="23"/>
        <v>-0.18773863557680476</v>
      </c>
      <c r="J254" s="128">
        <f t="shared" si="24"/>
        <v>97.012157569359914</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1.9773755656108599E-2</v>
      </c>
      <c r="F255" s="128">
        <f t="shared" si="20"/>
        <v>4.37</v>
      </c>
      <c r="G255" s="122">
        <f t="shared" si="21"/>
        <v>2.65688557503071E-2</v>
      </c>
      <c r="H255" s="128">
        <f t="shared" si="22"/>
        <v>4023.0030000000006</v>
      </c>
      <c r="I255" s="122">
        <f t="shared" si="23"/>
        <v>-0.57397346516995684</v>
      </c>
      <c r="J255" s="128">
        <f t="shared" si="24"/>
        <v>74.424566273916554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0.28156108597285068</v>
      </c>
      <c r="F256" s="128">
        <f t="shared" si="20"/>
        <v>62.225000000000001</v>
      </c>
      <c r="G256" s="122">
        <f t="shared" si="21"/>
        <v>0.22709924183386387</v>
      </c>
      <c r="H256" s="128">
        <f t="shared" si="22"/>
        <v>34386.913</v>
      </c>
      <c r="I256" s="122">
        <f t="shared" si="23"/>
        <v>0.33455291607283588</v>
      </c>
      <c r="J256" s="128">
        <f t="shared" si="24"/>
        <v>123.98151737504644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0.10454751131221719</v>
      </c>
      <c r="F257" s="128">
        <f t="shared" si="20"/>
        <v>23.105</v>
      </c>
      <c r="G257" s="122">
        <f t="shared" si="21"/>
        <v>9.9086489056783175E-2</v>
      </c>
      <c r="H257" s="128">
        <f t="shared" si="22"/>
        <v>15003.477999999996</v>
      </c>
      <c r="I257" s="122">
        <f t="shared" si="23"/>
        <v>0.43984006598485842</v>
      </c>
      <c r="J257" s="128">
        <f t="shared" si="24"/>
        <v>105.51136921634642</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8.8104072398190042E-2</v>
      </c>
      <c r="F258" s="128">
        <f t="shared" si="20"/>
        <v>19.471</v>
      </c>
      <c r="G258" s="122">
        <f t="shared" si="21"/>
        <v>8.7828587090042126E-2</v>
      </c>
      <c r="H258" s="128">
        <f t="shared" si="22"/>
        <v>13298.828999999998</v>
      </c>
      <c r="I258" s="122">
        <f t="shared" si="23"/>
        <v>8.5943876109646183E-2</v>
      </c>
      <c r="J258" s="128">
        <f t="shared" si="24"/>
        <v>100.31366246147793</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0.35011764705882348</v>
      </c>
      <c r="F259" s="128">
        <f t="shared" si="20"/>
        <v>77.375999999999991</v>
      </c>
      <c r="G259" s="122">
        <f t="shared" si="21"/>
        <v>0.36968509688412204</v>
      </c>
      <c r="H259" s="128">
        <f t="shared" si="22"/>
        <v>55976.977999999996</v>
      </c>
      <c r="I259" s="122">
        <f t="shared" si="23"/>
        <v>-0.26254168073661216</v>
      </c>
      <c r="J259" s="128">
        <f t="shared" si="24"/>
        <v>94.706995226417803</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0.17592760180995476</v>
      </c>
      <c r="F260" s="128">
        <f t="shared" si="20"/>
        <v>38.880000000000003</v>
      </c>
      <c r="G260" s="122">
        <f t="shared" si="21"/>
        <v>0.21633355347448791</v>
      </c>
      <c r="H260" s="128">
        <f t="shared" si="22"/>
        <v>32756.794000000009</v>
      </c>
      <c r="I260" s="122">
        <f t="shared" si="23"/>
        <v>-0.3480006186022947</v>
      </c>
      <c r="J260" s="128">
        <f t="shared" si="24"/>
        <v>81.322383414139125</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0.93005882352941172</v>
      </c>
      <c r="F261" s="128">
        <f t="shared" si="20"/>
        <v>205.54299999999998</v>
      </c>
      <c r="G261" s="122">
        <f t="shared" si="21"/>
        <v>0.9117802903221548</v>
      </c>
      <c r="H261" s="128">
        <f t="shared" si="22"/>
        <v>138059.94800000003</v>
      </c>
      <c r="I261" s="122">
        <f t="shared" si="23"/>
        <v>0.59105603400644513</v>
      </c>
      <c r="J261" s="128">
        <f t="shared" si="24"/>
        <v>102.00470808606738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0.89693212669683275</v>
      </c>
      <c r="F262" s="128">
        <f t="shared" si="20"/>
        <v>198.22200000000004</v>
      </c>
      <c r="G262" s="122">
        <f t="shared" si="21"/>
        <v>0.87416902217701997</v>
      </c>
      <c r="H262" s="128">
        <f t="shared" si="22"/>
        <v>132364.92500000002</v>
      </c>
      <c r="I262" s="122">
        <f t="shared" si="23"/>
        <v>0.58087045313622376</v>
      </c>
      <c r="J262" s="128">
        <f t="shared" si="24"/>
        <v>102.60397062150794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0.95118552036199089</v>
      </c>
      <c r="F263" s="128">
        <f t="shared" si="20"/>
        <v>210.21199999999999</v>
      </c>
      <c r="G263" s="122">
        <f t="shared" si="21"/>
        <v>0.93684555336882025</v>
      </c>
      <c r="H263" s="128">
        <f t="shared" si="22"/>
        <v>141855.28000000003</v>
      </c>
      <c r="I263" s="122">
        <f t="shared" si="23"/>
        <v>0.59402650187949169</v>
      </c>
      <c r="J263" s="128">
        <f t="shared" si="24"/>
        <v>101.53066500039472</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0.94376923076923092</v>
      </c>
      <c r="F264" s="128">
        <f t="shared" si="20"/>
        <v>208.57300000000004</v>
      </c>
      <c r="G264" s="122">
        <f t="shared" si="21"/>
        <v>0.92392277668441003</v>
      </c>
      <c r="H264" s="128">
        <f t="shared" si="22"/>
        <v>139898.53899999999</v>
      </c>
      <c r="I264" s="122">
        <f t="shared" si="23"/>
        <v>0.63461673560146348</v>
      </c>
      <c r="J264" s="128">
        <f t="shared" si="24"/>
        <v>102.14806416571327</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0.92123076923076941</v>
      </c>
      <c r="F265" s="128">
        <f t="shared" ref="F265:F328" si="26">SUMPRODUCT($K$2:$AI$2,$K265:$AI265)</f>
        <v>203.59200000000004</v>
      </c>
      <c r="G265" s="122">
        <f t="shared" ref="G265:G328" si="27">SUMPRODUCT($K$3:$AI$3,$K265:$AI265)/$J$3</f>
        <v>0.90253477789958925</v>
      </c>
      <c r="H265" s="128">
        <f t="shared" ref="H265:H328" si="28">SUMPRODUCT($K$3:$AI$3,$K265:$AI265)</f>
        <v>136660.011</v>
      </c>
      <c r="I265" s="122">
        <f t="shared" ref="I265:I328" si="29">CORREL($K$4:$AI$4,$K265:$AI265)</f>
        <v>0.55063341910323682</v>
      </c>
      <c r="J265" s="128">
        <f t="shared" si="24"/>
        <v>102.07149816151019</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0.8829049773755655</v>
      </c>
      <c r="F266" s="128">
        <f t="shared" si="26"/>
        <v>195.12199999999999</v>
      </c>
      <c r="G266" s="122">
        <f t="shared" si="27"/>
        <v>0.86194383098442717</v>
      </c>
      <c r="H266" s="128">
        <f t="shared" si="28"/>
        <v>130513.81099999999</v>
      </c>
      <c r="I266" s="122">
        <f t="shared" si="29"/>
        <v>0.50858840785462367</v>
      </c>
      <c r="J266" s="128">
        <f t="shared" ref="J266:J329" si="30">$E266/$G266*100</f>
        <v>102.43184597854811</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0.8870090497737555</v>
      </c>
      <c r="F267" s="128">
        <f t="shared" si="26"/>
        <v>196.02899999999997</v>
      </c>
      <c r="G267" s="122">
        <f t="shared" si="27"/>
        <v>0.86912814196462784</v>
      </c>
      <c r="H267" s="128">
        <f t="shared" si="28"/>
        <v>131601.64500000002</v>
      </c>
      <c r="I267" s="122">
        <f t="shared" si="29"/>
        <v>0.48500272868302319</v>
      </c>
      <c r="J267" s="128">
        <f t="shared" si="30"/>
        <v>102.05733849196375</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0.81545701357466072</v>
      </c>
      <c r="F268" s="128">
        <f t="shared" si="26"/>
        <v>180.21600000000001</v>
      </c>
      <c r="G268" s="122">
        <f t="shared" si="27"/>
        <v>0.78982208852316105</v>
      </c>
      <c r="H268" s="128">
        <f t="shared" si="28"/>
        <v>119593.281</v>
      </c>
      <c r="I268" s="122">
        <f t="shared" si="29"/>
        <v>0.48716205337214347</v>
      </c>
      <c r="J268" s="128">
        <f t="shared" si="30"/>
        <v>103.24565815821039</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0.71515384615384603</v>
      </c>
      <c r="F269" s="128">
        <f t="shared" si="26"/>
        <v>158.04899999999998</v>
      </c>
      <c r="G269" s="122">
        <f t="shared" si="27"/>
        <v>0.66284301734272011</v>
      </c>
      <c r="H269" s="128">
        <f t="shared" si="28"/>
        <v>100366.364</v>
      </c>
      <c r="I269" s="122">
        <f t="shared" si="29"/>
        <v>0.56086657358563041</v>
      </c>
      <c r="J269" s="128">
        <f t="shared" si="30"/>
        <v>107.89188804022338</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0.62947058823529412</v>
      </c>
      <c r="F270" s="128">
        <f t="shared" si="26"/>
        <v>139.113</v>
      </c>
      <c r="G270" s="122">
        <f t="shared" si="27"/>
        <v>0.5773599902257327</v>
      </c>
      <c r="H270" s="128">
        <f t="shared" si="28"/>
        <v>87422.694999999992</v>
      </c>
      <c r="I270" s="122">
        <f t="shared" si="29"/>
        <v>0.56190059924190017</v>
      </c>
      <c r="J270" s="128">
        <f t="shared" si="30"/>
        <v>109.0256683683931</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0.51379185520361981</v>
      </c>
      <c r="F271" s="128">
        <f t="shared" si="26"/>
        <v>113.54799999999999</v>
      </c>
      <c r="G271" s="122">
        <f t="shared" si="27"/>
        <v>0.43638062845896786</v>
      </c>
      <c r="H271" s="128">
        <f t="shared" si="28"/>
        <v>66075.881999999998</v>
      </c>
      <c r="I271" s="122">
        <f t="shared" si="29"/>
        <v>0.54608979965583992</v>
      </c>
      <c r="J271" s="128">
        <f t="shared" si="30"/>
        <v>117.73938202023805</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0.44207239819004529</v>
      </c>
      <c r="F272" s="128">
        <f t="shared" si="26"/>
        <v>97.698000000000008</v>
      </c>
      <c r="G272" s="122">
        <f t="shared" si="27"/>
        <v>0.36624524825318</v>
      </c>
      <c r="H272" s="128">
        <f t="shared" si="28"/>
        <v>55456.123000000007</v>
      </c>
      <c r="I272" s="122">
        <f t="shared" si="29"/>
        <v>0.46717228737730115</v>
      </c>
      <c r="J272" s="128">
        <f t="shared" si="30"/>
        <v>120.70392729967847</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0.23123529411764707</v>
      </c>
      <c r="F273" s="128">
        <f t="shared" si="26"/>
        <v>51.103000000000002</v>
      </c>
      <c r="G273" s="122">
        <f t="shared" si="27"/>
        <v>0.17860721974930327</v>
      </c>
      <c r="H273" s="128">
        <f t="shared" si="28"/>
        <v>27044.348000000002</v>
      </c>
      <c r="I273" s="122">
        <f t="shared" si="29"/>
        <v>0.42605985140617347</v>
      </c>
      <c r="J273" s="128">
        <f t="shared" si="30"/>
        <v>129.46581579524818</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6.660633484162895E-2</v>
      </c>
      <c r="F274" s="128">
        <f t="shared" si="26"/>
        <v>14.719999999999999</v>
      </c>
      <c r="G274" s="122">
        <f t="shared" si="27"/>
        <v>6.5682481607206536E-2</v>
      </c>
      <c r="H274" s="128">
        <f t="shared" si="28"/>
        <v>9945.5099999999984</v>
      </c>
      <c r="I274" s="122">
        <f t="shared" si="29"/>
        <v>-0.18764867813745079</v>
      </c>
      <c r="J274" s="128">
        <f t="shared" si="30"/>
        <v>101.40654435066449</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0.69515837104072398</v>
      </c>
      <c r="F275" s="128">
        <f t="shared" si="26"/>
        <v>153.63</v>
      </c>
      <c r="G275" s="122">
        <f t="shared" si="27"/>
        <v>0.66553061723176909</v>
      </c>
      <c r="H275" s="128">
        <f t="shared" si="28"/>
        <v>100773.31500000002</v>
      </c>
      <c r="I275" s="122">
        <f t="shared" si="29"/>
        <v>0.42933891697694743</v>
      </c>
      <c r="J275" s="128">
        <f t="shared" si="30"/>
        <v>104.45174918205711</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4.2049773755656106E-2</v>
      </c>
      <c r="F276" s="128">
        <f t="shared" si="26"/>
        <v>9.2929999999999993</v>
      </c>
      <c r="G276" s="122">
        <f t="shared" si="27"/>
        <v>6.0048488290692009E-2</v>
      </c>
      <c r="H276" s="128">
        <f t="shared" si="28"/>
        <v>9092.4220000000023</v>
      </c>
      <c r="I276" s="122">
        <f t="shared" si="29"/>
        <v>-0.56987614548013987</v>
      </c>
      <c r="J276" s="128">
        <f t="shared" si="30"/>
        <v>70.026365280163347</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3.2457013574660638E-2</v>
      </c>
      <c r="F277" s="128">
        <f t="shared" si="26"/>
        <v>7.1730000000000009</v>
      </c>
      <c r="G277" s="122">
        <f t="shared" si="27"/>
        <v>3.3939029705847383E-2</v>
      </c>
      <c r="H277" s="128">
        <f t="shared" si="28"/>
        <v>5138.9799999999996</v>
      </c>
      <c r="I277" s="122">
        <f t="shared" si="29"/>
        <v>-0.29929188220251668</v>
      </c>
      <c r="J277" s="128">
        <f t="shared" si="30"/>
        <v>95.633298464830872</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9.661990950226243E-2</v>
      </c>
      <c r="F278" s="128">
        <f t="shared" si="26"/>
        <v>21.352999999999998</v>
      </c>
      <c r="G278" s="122">
        <f t="shared" si="27"/>
        <v>0.12217639910710747</v>
      </c>
      <c r="H278" s="128">
        <f t="shared" si="28"/>
        <v>18499.705999999998</v>
      </c>
      <c r="I278" s="122">
        <f t="shared" si="29"/>
        <v>-0.65354558671312324</v>
      </c>
      <c r="J278" s="128">
        <f t="shared" si="30"/>
        <v>79.082302480988474</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9.6244343891402732E-3</v>
      </c>
      <c r="F279" s="128">
        <f t="shared" si="26"/>
        <v>2.1270000000000002</v>
      </c>
      <c r="G279" s="122">
        <f t="shared" si="27"/>
        <v>9.893434069925636E-3</v>
      </c>
      <c r="H279" s="128">
        <f t="shared" si="28"/>
        <v>1498.0439999999999</v>
      </c>
      <c r="I279" s="122">
        <f t="shared" si="29"/>
        <v>-0.20109912675325153</v>
      </c>
      <c r="J279" s="128">
        <f t="shared" si="30"/>
        <v>97.28102821645038</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5.7588235294117648E-2</v>
      </c>
      <c r="F280" s="128">
        <f t="shared" si="26"/>
        <v>12.727</v>
      </c>
      <c r="G280" s="122">
        <f t="shared" si="27"/>
        <v>4.2596553910367332E-2</v>
      </c>
      <c r="H280" s="128">
        <f t="shared" si="28"/>
        <v>6449.8850000000002</v>
      </c>
      <c r="I280" s="122">
        <f t="shared" si="29"/>
        <v>0.69868147744014264</v>
      </c>
      <c r="J280" s="128">
        <f t="shared" si="30"/>
        <v>135.19458737271603</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0.11108597285067874</v>
      </c>
      <c r="F281" s="128">
        <f t="shared" si="26"/>
        <v>24.55</v>
      </c>
      <c r="G281" s="122">
        <f t="shared" si="27"/>
        <v>0.1862280442219551</v>
      </c>
      <c r="H281" s="128">
        <f t="shared" si="28"/>
        <v>28198.277999999998</v>
      </c>
      <c r="I281" s="122">
        <f t="shared" si="29"/>
        <v>-0.60151043113089975</v>
      </c>
      <c r="J281" s="128">
        <f t="shared" si="30"/>
        <v>59.650507158997698</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0.36980090497737556</v>
      </c>
      <c r="F282" s="128">
        <f t="shared" si="26"/>
        <v>81.725999999999999</v>
      </c>
      <c r="G282" s="122">
        <f t="shared" si="27"/>
        <v>0.39956829439036307</v>
      </c>
      <c r="H282" s="128">
        <f t="shared" si="28"/>
        <v>60501.831999999995</v>
      </c>
      <c r="I282" s="122">
        <f t="shared" si="29"/>
        <v>-0.38021620694830777</v>
      </c>
      <c r="J282" s="128">
        <f t="shared" si="30"/>
        <v>92.550112250922012</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0.38980542986425343</v>
      </c>
      <c r="F283" s="128">
        <f t="shared" si="26"/>
        <v>86.147000000000006</v>
      </c>
      <c r="G283" s="122">
        <f t="shared" si="27"/>
        <v>0.32095333447806729</v>
      </c>
      <c r="H283" s="128">
        <f t="shared" si="28"/>
        <v>48598.111999999994</v>
      </c>
      <c r="I283" s="122">
        <f t="shared" si="29"/>
        <v>0.69386358081634569</v>
      </c>
      <c r="J283" s="128">
        <f t="shared" si="30"/>
        <v>121.4523695471658</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0.12929864253393666</v>
      </c>
      <c r="F284" s="128">
        <f t="shared" si="26"/>
        <v>28.575000000000003</v>
      </c>
      <c r="G284" s="122">
        <f t="shared" si="27"/>
        <v>9.3191073716466996E-2</v>
      </c>
      <c r="H284" s="128">
        <f t="shared" si="28"/>
        <v>14110.805999999999</v>
      </c>
      <c r="I284" s="122">
        <f t="shared" si="29"/>
        <v>0.75345516700914039</v>
      </c>
      <c r="J284" s="128">
        <f t="shared" si="30"/>
        <v>138.74573752345276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0.15668778280542986</v>
      </c>
      <c r="F285" s="128">
        <f t="shared" si="26"/>
        <v>34.628</v>
      </c>
      <c r="G285" s="122">
        <f t="shared" si="27"/>
        <v>0.13409386598687076</v>
      </c>
      <c r="H285" s="128">
        <f t="shared" si="28"/>
        <v>20304.224999999999</v>
      </c>
      <c r="I285" s="122">
        <f t="shared" si="29"/>
        <v>0.68004040377718</v>
      </c>
      <c r="J285" s="128">
        <f t="shared" si="30"/>
        <v>116.84932912648762</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1.7045248868778281E-2</v>
      </c>
      <c r="F286" s="128">
        <f t="shared" si="26"/>
        <v>3.7670000000000003</v>
      </c>
      <c r="G286" s="122">
        <f t="shared" si="27"/>
        <v>1.5797249996697883E-2</v>
      </c>
      <c r="H286" s="128">
        <f t="shared" si="28"/>
        <v>2391.9879999999998</v>
      </c>
      <c r="I286" s="122">
        <f t="shared" si="29"/>
        <v>0.41659883430900851</v>
      </c>
      <c r="J286" s="128">
        <f t="shared" si="30"/>
        <v>107.90010205789784</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0.98295475113122177</v>
      </c>
      <c r="F287" s="128">
        <f t="shared" si="26"/>
        <v>217.233</v>
      </c>
      <c r="G287" s="122">
        <f t="shared" si="27"/>
        <v>0.98420275000330204</v>
      </c>
      <c r="H287" s="128">
        <f t="shared" si="28"/>
        <v>149026.01199999999</v>
      </c>
      <c r="I287" s="122">
        <f t="shared" si="29"/>
        <v>-0.41659883430900657</v>
      </c>
      <c r="J287" s="128">
        <f t="shared" si="30"/>
        <v>99.873196973684941</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0.17472850678733032</v>
      </c>
      <c r="F288" s="128">
        <f t="shared" si="26"/>
        <v>38.615000000000002</v>
      </c>
      <c r="G288" s="122">
        <f t="shared" si="27"/>
        <v>0.17997316039044234</v>
      </c>
      <c r="H288" s="128">
        <f t="shared" si="28"/>
        <v>27251.175999999999</v>
      </c>
      <c r="I288" s="122">
        <f t="shared" si="29"/>
        <v>-0.39520404367822781</v>
      </c>
      <c r="J288" s="128">
        <f t="shared" si="30"/>
        <v>97.085869030841039</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0.48690950226244339</v>
      </c>
      <c r="F289" s="128">
        <f t="shared" si="26"/>
        <v>107.60699999999999</v>
      </c>
      <c r="G289" s="122">
        <f t="shared" si="27"/>
        <v>0.50230542603917616</v>
      </c>
      <c r="H289" s="128">
        <f t="shared" si="28"/>
        <v>76058.082999999984</v>
      </c>
      <c r="I289" s="122">
        <f t="shared" si="29"/>
        <v>-0.16949677473371069</v>
      </c>
      <c r="J289" s="128">
        <f t="shared" si="30"/>
        <v>96.934947747203509</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7.5923076923076926E-2</v>
      </c>
      <c r="F290" s="128">
        <f t="shared" si="26"/>
        <v>16.779</v>
      </c>
      <c r="G290" s="122">
        <f t="shared" si="27"/>
        <v>7.03623083120897E-2</v>
      </c>
      <c r="H290" s="128">
        <f t="shared" si="28"/>
        <v>10654.119999999999</v>
      </c>
      <c r="I290" s="122">
        <f t="shared" si="29"/>
        <v>0.58990532635089732</v>
      </c>
      <c r="J290" s="128">
        <f t="shared" si="30"/>
        <v>107.90305028982652</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7.8574660633484159E-2</v>
      </c>
      <c r="F291" s="128">
        <f t="shared" si="26"/>
        <v>17.364999999999998</v>
      </c>
      <c r="G291" s="122">
        <f t="shared" si="27"/>
        <v>7.804568809520665E-2</v>
      </c>
      <c r="H291" s="128">
        <f t="shared" si="28"/>
        <v>11817.522000000001</v>
      </c>
      <c r="I291" s="122">
        <f t="shared" si="29"/>
        <v>-0.17726784071674101</v>
      </c>
      <c r="J291" s="128">
        <f t="shared" si="30"/>
        <v>100.67777291889877</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0.18366063348416292</v>
      </c>
      <c r="F292" s="128">
        <f t="shared" si="26"/>
        <v>40.589000000000006</v>
      </c>
      <c r="G292" s="122">
        <f t="shared" si="27"/>
        <v>0.16926907633174393</v>
      </c>
      <c r="H292" s="128">
        <f t="shared" si="28"/>
        <v>25630.385000000002</v>
      </c>
      <c r="I292" s="122">
        <f t="shared" si="29"/>
        <v>0.687605249271383</v>
      </c>
      <c r="J292" s="128">
        <f t="shared" si="30"/>
        <v>108.50217739961761</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0.40384162895927606</v>
      </c>
      <c r="F293" s="128">
        <f t="shared" si="26"/>
        <v>89.249000000000009</v>
      </c>
      <c r="G293" s="122">
        <f t="shared" si="27"/>
        <v>0.37348543766262932</v>
      </c>
      <c r="H293" s="128">
        <f t="shared" si="28"/>
        <v>56552.418000000005</v>
      </c>
      <c r="I293" s="122">
        <f t="shared" si="29"/>
        <v>0.41015760626300407</v>
      </c>
      <c r="J293" s="128">
        <f t="shared" si="30"/>
        <v>108.12781121711834</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0.596158371040724</v>
      </c>
      <c r="F294" s="128">
        <f t="shared" si="26"/>
        <v>131.751</v>
      </c>
      <c r="G294" s="122">
        <f t="shared" si="27"/>
        <v>0.62651456233737068</v>
      </c>
      <c r="H294" s="128">
        <f t="shared" si="28"/>
        <v>94865.581999999995</v>
      </c>
      <c r="I294" s="122">
        <f t="shared" si="29"/>
        <v>-0.41015760626300413</v>
      </c>
      <c r="J294" s="128">
        <f t="shared" si="30"/>
        <v>95.154750883459869</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0.13082805429864253</v>
      </c>
      <c r="F295" s="128">
        <f t="shared" si="26"/>
        <v>28.912999999999997</v>
      </c>
      <c r="G295" s="122">
        <f t="shared" si="27"/>
        <v>0.16826898387245903</v>
      </c>
      <c r="H295" s="128">
        <f t="shared" si="28"/>
        <v>25478.953000000001</v>
      </c>
      <c r="I295" s="122">
        <f t="shared" si="29"/>
        <v>-0.39227754294767603</v>
      </c>
      <c r="J295" s="128">
        <f t="shared" si="30"/>
        <v>77.749357776953602</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0.28521719457013578</v>
      </c>
      <c r="F296" s="128">
        <f t="shared" si="26"/>
        <v>63.033000000000008</v>
      </c>
      <c r="G296" s="122">
        <f t="shared" si="27"/>
        <v>0.31505410189013194</v>
      </c>
      <c r="H296" s="128">
        <f t="shared" si="28"/>
        <v>47704.862000000001</v>
      </c>
      <c r="I296" s="122">
        <f t="shared" si="29"/>
        <v>-0.45606894536973164</v>
      </c>
      <c r="J296" s="128">
        <f t="shared" si="30"/>
        <v>90.529592491894888</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0.21166968325791857</v>
      </c>
      <c r="F297" s="128">
        <f t="shared" si="26"/>
        <v>46.779000000000003</v>
      </c>
      <c r="G297" s="122">
        <f t="shared" si="27"/>
        <v>0.2116378633980108</v>
      </c>
      <c r="H297" s="128">
        <f t="shared" si="28"/>
        <v>32045.781999999999</v>
      </c>
      <c r="I297" s="122">
        <f t="shared" si="29"/>
        <v>6.3028527701550693E-2</v>
      </c>
      <c r="J297" s="128">
        <f t="shared" si="30"/>
        <v>100.01503505062699</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0.14990950226244343</v>
      </c>
      <c r="F298" s="128">
        <f t="shared" si="26"/>
        <v>33.129999999999995</v>
      </c>
      <c r="G298" s="122">
        <f t="shared" si="27"/>
        <v>0.13969867519053217</v>
      </c>
      <c r="H298" s="128">
        <f t="shared" si="28"/>
        <v>21152.894</v>
      </c>
      <c r="I298" s="122">
        <f t="shared" si="29"/>
        <v>0.3638783036667948</v>
      </c>
      <c r="J298" s="128">
        <f t="shared" si="30"/>
        <v>107.30917960244429</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9.1447963800905002E-2</v>
      </c>
      <c r="F299" s="128">
        <f t="shared" si="26"/>
        <v>20.210000000000004</v>
      </c>
      <c r="G299" s="122">
        <f t="shared" si="27"/>
        <v>7.3082163283097121E-2</v>
      </c>
      <c r="H299" s="128">
        <f t="shared" si="28"/>
        <v>11065.955</v>
      </c>
      <c r="I299" s="122">
        <f t="shared" si="29"/>
        <v>0.55857508434775405</v>
      </c>
      <c r="J299" s="128">
        <f t="shared" si="30"/>
        <v>125.13034602802409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0.1307556561085973</v>
      </c>
      <c r="F300" s="128">
        <f t="shared" si="26"/>
        <v>28.897000000000002</v>
      </c>
      <c r="G300" s="122">
        <f t="shared" si="27"/>
        <v>9.2183650556736968E-2</v>
      </c>
      <c r="H300" s="128">
        <f t="shared" si="28"/>
        <v>13958.263999999999</v>
      </c>
      <c r="I300" s="122">
        <f t="shared" si="29"/>
        <v>0.44457271036877605</v>
      </c>
      <c r="J300" s="128">
        <f t="shared" si="30"/>
        <v>141.84256678804462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495.421960263801</v>
      </c>
      <c r="F301" s="128">
        <f t="shared" si="26"/>
        <v>109488.25321830001</v>
      </c>
      <c r="G301" s="122">
        <f t="shared" si="27"/>
        <v>423.01439850581374</v>
      </c>
      <c r="H301" s="128">
        <f t="shared" si="28"/>
        <v>64051994.192953303</v>
      </c>
      <c r="I301" s="122">
        <f t="shared" si="29"/>
        <v>0.51670125848991066</v>
      </c>
      <c r="J301" s="128">
        <f t="shared" si="30"/>
        <v>117.11704424571545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1.1574660633484165E-2</v>
      </c>
      <c r="F302" s="128">
        <f t="shared" si="26"/>
        <v>2.5580000000000003</v>
      </c>
      <c r="G302" s="122">
        <f t="shared" si="27"/>
        <v>1.9827068116076027E-2</v>
      </c>
      <c r="H302" s="128">
        <f t="shared" si="28"/>
        <v>3002.1749999999997</v>
      </c>
      <c r="I302" s="122">
        <f t="shared" si="29"/>
        <v>-0.47863011089978447</v>
      </c>
      <c r="J302" s="128">
        <f t="shared" si="30"/>
        <v>58.378074689213832</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3.9547511312217195E-3</v>
      </c>
      <c r="F303" s="128">
        <f t="shared" si="26"/>
        <v>0.87400000000000011</v>
      </c>
      <c r="G303" s="122">
        <f t="shared" si="27"/>
        <v>7.286537928119511E-3</v>
      </c>
      <c r="H303" s="128">
        <f t="shared" si="28"/>
        <v>1103.3130000000001</v>
      </c>
      <c r="I303" s="122">
        <f t="shared" si="29"/>
        <v>-0.49564746579134616</v>
      </c>
      <c r="J303" s="128">
        <f t="shared" si="30"/>
        <v>54.274762174227099</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0.12505882352941175</v>
      </c>
      <c r="F304" s="128">
        <f t="shared" si="26"/>
        <v>27.637999999999998</v>
      </c>
      <c r="G304" s="122">
        <f t="shared" si="27"/>
        <v>0.14124916456431863</v>
      </c>
      <c r="H304" s="128">
        <f t="shared" si="28"/>
        <v>21387.665999999997</v>
      </c>
      <c r="I304" s="122">
        <f t="shared" si="29"/>
        <v>-0.302931248624217</v>
      </c>
      <c r="J304" s="128">
        <f t="shared" si="30"/>
        <v>88.537743862170231</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1.3104072398190047E-2</v>
      </c>
      <c r="F305" s="128">
        <f t="shared" si="26"/>
        <v>2.8960000000000004</v>
      </c>
      <c r="G305" s="122">
        <f t="shared" si="27"/>
        <v>2.2734701290467445E-2</v>
      </c>
      <c r="H305" s="128">
        <f t="shared" si="28"/>
        <v>3442.4429999999998</v>
      </c>
      <c r="I305" s="122">
        <f t="shared" si="29"/>
        <v>-0.54192009269518049</v>
      </c>
      <c r="J305" s="128">
        <f t="shared" si="30"/>
        <v>57.63907882829551</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0.13225339366515837</v>
      </c>
      <c r="F306" s="128">
        <f t="shared" si="26"/>
        <v>29.228000000000002</v>
      </c>
      <c r="G306" s="122">
        <f t="shared" si="27"/>
        <v>0.11282889088483533</v>
      </c>
      <c r="H306" s="128">
        <f t="shared" si="28"/>
        <v>17084.324999999997</v>
      </c>
      <c r="I306" s="122">
        <f t="shared" si="29"/>
        <v>0.47627505008932797</v>
      </c>
      <c r="J306" s="128">
        <f t="shared" si="30"/>
        <v>117.21589446460983</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0.5491357466063348</v>
      </c>
      <c r="F307" s="128">
        <f t="shared" si="26"/>
        <v>121.35899999999999</v>
      </c>
      <c r="G307" s="122">
        <f t="shared" si="27"/>
        <v>0.5323408181325866</v>
      </c>
      <c r="H307" s="128">
        <f t="shared" si="28"/>
        <v>80605.982000000004</v>
      </c>
      <c r="I307" s="122">
        <f t="shared" si="29"/>
        <v>0.49568547740885194</v>
      </c>
      <c r="J307" s="128">
        <f t="shared" si="30"/>
        <v>103.15492028822129</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0.25165610859728504</v>
      </c>
      <c r="F308" s="128">
        <f t="shared" si="26"/>
        <v>55.616</v>
      </c>
      <c r="G308" s="122">
        <f t="shared" si="27"/>
        <v>0.29055058843730608</v>
      </c>
      <c r="H308" s="128">
        <f t="shared" si="28"/>
        <v>43994.589000000014</v>
      </c>
      <c r="I308" s="122">
        <f t="shared" si="29"/>
        <v>-0.54138632681213295</v>
      </c>
      <c r="J308" s="128">
        <f t="shared" si="30"/>
        <v>86.613525703317052</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6.7398190045248871E-2</v>
      </c>
      <c r="F309" s="128">
        <f t="shared" si="26"/>
        <v>14.895000000000001</v>
      </c>
      <c r="G309" s="122">
        <f t="shared" si="27"/>
        <v>6.4571002126563568E-2</v>
      </c>
      <c r="H309" s="128">
        <f t="shared" si="28"/>
        <v>9777.2120000000032</v>
      </c>
      <c r="I309" s="122">
        <f t="shared" si="29"/>
        <v>0.37339850258370449</v>
      </c>
      <c r="J309" s="128">
        <f t="shared" si="30"/>
        <v>104.37841728574047</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0.14619004524886878</v>
      </c>
      <c r="F310" s="128">
        <f t="shared" si="26"/>
        <v>32.308</v>
      </c>
      <c r="G310" s="122">
        <f t="shared" si="27"/>
        <v>0.13023285870900422</v>
      </c>
      <c r="H310" s="128">
        <f t="shared" si="28"/>
        <v>19719.599000000002</v>
      </c>
      <c r="I310" s="122">
        <f t="shared" si="29"/>
        <v>0.49913750815110974</v>
      </c>
      <c r="J310" s="128">
        <f t="shared" si="30"/>
        <v>112.25281138573462</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0.61681900452488692</v>
      </c>
      <c r="F311" s="128">
        <f t="shared" si="26"/>
        <v>136.31700000000001</v>
      </c>
      <c r="G311" s="122">
        <f t="shared" si="27"/>
        <v>0.60259301404060273</v>
      </c>
      <c r="H311" s="128">
        <f t="shared" si="28"/>
        <v>91243.428999999989</v>
      </c>
      <c r="I311" s="122">
        <f t="shared" si="29"/>
        <v>0.14202199655372719</v>
      </c>
      <c r="J311" s="128">
        <f t="shared" si="30"/>
        <v>102.36079578634572</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0.60454298642533932</v>
      </c>
      <c r="F312" s="128">
        <f t="shared" si="26"/>
        <v>133.60399999999998</v>
      </c>
      <c r="G312" s="122">
        <f t="shared" si="27"/>
        <v>0.53481678532274901</v>
      </c>
      <c r="H312" s="128">
        <f t="shared" si="28"/>
        <v>80980.888000000006</v>
      </c>
      <c r="I312" s="122">
        <f t="shared" si="29"/>
        <v>0.59604986335707577</v>
      </c>
      <c r="J312" s="128">
        <f t="shared" si="30"/>
        <v>113.037399538706</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0.26835294117647057</v>
      </c>
      <c r="F313" s="128">
        <f t="shared" si="26"/>
        <v>59.305999999999997</v>
      </c>
      <c r="G313" s="122">
        <f t="shared" si="27"/>
        <v>0.21990808886658123</v>
      </c>
      <c r="H313" s="128">
        <f t="shared" si="28"/>
        <v>33298.042999999998</v>
      </c>
      <c r="I313" s="122">
        <f t="shared" si="29"/>
        <v>0.57451670427844126</v>
      </c>
      <c r="J313" s="128">
        <f t="shared" si="30"/>
        <v>122.02959088934693</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0.18252036199095023</v>
      </c>
      <c r="F314" s="128">
        <f t="shared" si="26"/>
        <v>40.337000000000003</v>
      </c>
      <c r="G314" s="122">
        <f t="shared" si="27"/>
        <v>0.13974903247962595</v>
      </c>
      <c r="H314" s="128">
        <f t="shared" si="28"/>
        <v>21160.519</v>
      </c>
      <c r="I314" s="122">
        <f t="shared" si="29"/>
        <v>0.57886484458901055</v>
      </c>
      <c r="J314" s="128">
        <f t="shared" si="30"/>
        <v>130.60581440344492</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0.26262443438914029</v>
      </c>
      <c r="F315" s="128">
        <f t="shared" si="26"/>
        <v>58.040000000000006</v>
      </c>
      <c r="G315" s="122">
        <f t="shared" si="27"/>
        <v>0.20961002654902325</v>
      </c>
      <c r="H315" s="128">
        <f t="shared" si="28"/>
        <v>31738.731000000003</v>
      </c>
      <c r="I315" s="122">
        <f t="shared" si="29"/>
        <v>0.55780942217266538</v>
      </c>
      <c r="J315" s="128">
        <f t="shared" si="30"/>
        <v>125.29192363215418</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8.1674208144796381E-2</v>
      </c>
      <c r="F316" s="128">
        <f t="shared" si="26"/>
        <v>18.05</v>
      </c>
      <c r="G316" s="122">
        <f t="shared" si="27"/>
        <v>8.1599605066768804E-2</v>
      </c>
      <c r="H316" s="128">
        <f t="shared" si="28"/>
        <v>12355.648999999999</v>
      </c>
      <c r="I316" s="122">
        <f t="shared" si="29"/>
        <v>-6.9803008763958244E-2</v>
      </c>
      <c r="J316" s="128">
        <f t="shared" si="30"/>
        <v>100.09142578320879</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0.46289592760180992</v>
      </c>
      <c r="F317" s="128">
        <f t="shared" si="26"/>
        <v>102.3</v>
      </c>
      <c r="G317" s="122">
        <f t="shared" si="27"/>
        <v>0.38650303794793217</v>
      </c>
      <c r="H317" s="128">
        <f t="shared" si="28"/>
        <v>58523.516999999993</v>
      </c>
      <c r="I317" s="122">
        <f t="shared" si="29"/>
        <v>0.65826857598464095</v>
      </c>
      <c r="J317" s="128">
        <f t="shared" si="30"/>
        <v>119.76514597646424</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0.90057466063348424</v>
      </c>
      <c r="F318" s="128">
        <f t="shared" si="26"/>
        <v>199.02700000000002</v>
      </c>
      <c r="G318" s="122">
        <f t="shared" si="27"/>
        <v>0.90224438970267729</v>
      </c>
      <c r="H318" s="128">
        <f t="shared" si="28"/>
        <v>136616.041</v>
      </c>
      <c r="I318" s="122">
        <f t="shared" si="29"/>
        <v>-8.1459561314364215E-2</v>
      </c>
      <c r="J318" s="128">
        <f t="shared" si="30"/>
        <v>99.814936054105772</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0.63301809954751131</v>
      </c>
      <c r="F319" s="128">
        <f t="shared" si="26"/>
        <v>139.89699999999999</v>
      </c>
      <c r="G319" s="122">
        <f t="shared" si="27"/>
        <v>0.58034568545351284</v>
      </c>
      <c r="H319" s="128">
        <f t="shared" si="28"/>
        <v>87874.78300000001</v>
      </c>
      <c r="I319" s="122">
        <f t="shared" si="29"/>
        <v>0.60732109328718453</v>
      </c>
      <c r="J319" s="128">
        <f t="shared" si="30"/>
        <v>109.0760412999086</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0.88264705882352945</v>
      </c>
      <c r="F320" s="128">
        <f t="shared" si="26"/>
        <v>195.065</v>
      </c>
      <c r="G320" s="122">
        <f t="shared" si="27"/>
        <v>0.85516336234793755</v>
      </c>
      <c r="H320" s="128">
        <f t="shared" si="28"/>
        <v>129487.126</v>
      </c>
      <c r="I320" s="122">
        <f t="shared" si="29"/>
        <v>0.53160929726584361</v>
      </c>
      <c r="J320" s="128">
        <f t="shared" si="30"/>
        <v>103.21385336248885</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0.64213574660633477</v>
      </c>
      <c r="F321" s="128">
        <f t="shared" si="26"/>
        <v>141.91199999999998</v>
      </c>
      <c r="G321" s="122">
        <f t="shared" si="27"/>
        <v>0.61991716308497002</v>
      </c>
      <c r="H321" s="128">
        <f t="shared" si="28"/>
        <v>93866.616999999998</v>
      </c>
      <c r="I321" s="122">
        <f t="shared" si="29"/>
        <v>0.46238308787684856</v>
      </c>
      <c r="J321" s="128">
        <f t="shared" si="30"/>
        <v>103.58412137047404</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0.4639502262443439</v>
      </c>
      <c r="F322" s="128">
        <f t="shared" si="26"/>
        <v>102.533</v>
      </c>
      <c r="G322" s="122">
        <f t="shared" si="27"/>
        <v>0.43310079382900313</v>
      </c>
      <c r="H322" s="128">
        <f t="shared" si="28"/>
        <v>65579.255999999994</v>
      </c>
      <c r="I322" s="122">
        <f t="shared" si="29"/>
        <v>0.50350649959059635</v>
      </c>
      <c r="J322" s="128">
        <f t="shared" si="30"/>
        <v>107.12292215920544</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0.29953846153846153</v>
      </c>
      <c r="F323" s="128">
        <f t="shared" si="26"/>
        <v>66.197999999999993</v>
      </c>
      <c r="G323" s="122">
        <f t="shared" si="27"/>
        <v>0.27632477644665759</v>
      </c>
      <c r="H323" s="128">
        <f t="shared" si="28"/>
        <v>41840.544999999998</v>
      </c>
      <c r="I323" s="122">
        <f t="shared" si="29"/>
        <v>0.55228505451031729</v>
      </c>
      <c r="J323" s="128">
        <f t="shared" si="30"/>
        <v>108.40086994380873</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0.13824886877828052</v>
      </c>
      <c r="F324" s="128">
        <f t="shared" si="26"/>
        <v>30.552999999999997</v>
      </c>
      <c r="G324" s="122">
        <f t="shared" si="27"/>
        <v>0.10629117410083344</v>
      </c>
      <c r="H324" s="128">
        <f t="shared" si="28"/>
        <v>16094.396999999997</v>
      </c>
      <c r="I324" s="122">
        <f t="shared" si="29"/>
        <v>0.60155433773067613</v>
      </c>
      <c r="J324" s="128">
        <f t="shared" si="30"/>
        <v>130.06617901043253</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1.9511312217194567E-2</v>
      </c>
      <c r="F325" s="128">
        <f t="shared" si="26"/>
        <v>4.3119999999999994</v>
      </c>
      <c r="G325" s="122">
        <f t="shared" si="27"/>
        <v>1.4119972526383917E-2</v>
      </c>
      <c r="H325" s="128">
        <f t="shared" si="28"/>
        <v>2138.018</v>
      </c>
      <c r="I325" s="122">
        <f t="shared" si="29"/>
        <v>0.51976863003615958</v>
      </c>
      <c r="J325" s="128">
        <f t="shared" si="30"/>
        <v>138.18236672016639</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0.1318733031674208</v>
      </c>
      <c r="F326" s="128">
        <f t="shared" si="26"/>
        <v>29.143999999999998</v>
      </c>
      <c r="G326" s="122">
        <f t="shared" si="27"/>
        <v>9.8409356879631218E-2</v>
      </c>
      <c r="H326" s="128">
        <f t="shared" si="28"/>
        <v>14900.948</v>
      </c>
      <c r="I326" s="122">
        <f t="shared" si="29"/>
        <v>0.6737890138419883</v>
      </c>
      <c r="J326" s="128">
        <f t="shared" si="30"/>
        <v>134.00484196713205</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3.3619909502262443E-2</v>
      </c>
      <c r="F327" s="128">
        <f t="shared" si="26"/>
        <v>7.43</v>
      </c>
      <c r="G327" s="122">
        <f t="shared" si="27"/>
        <v>2.6878422644599716E-2</v>
      </c>
      <c r="H327" s="128">
        <f t="shared" si="28"/>
        <v>4069.877</v>
      </c>
      <c r="I327" s="122">
        <f t="shared" si="29"/>
        <v>0.56519682406665317</v>
      </c>
      <c r="J327" s="128">
        <f t="shared" si="30"/>
        <v>125.08140803797203</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0.24262895927601807</v>
      </c>
      <c r="F328" s="128">
        <f t="shared" si="26"/>
        <v>53.620999999999995</v>
      </c>
      <c r="G328" s="122">
        <f t="shared" si="27"/>
        <v>0.19371003447410481</v>
      </c>
      <c r="H328" s="128">
        <f t="shared" si="28"/>
        <v>29331.186000000002</v>
      </c>
      <c r="I328" s="122">
        <f t="shared" si="29"/>
        <v>0.70828469270655925</v>
      </c>
      <c r="J328" s="128">
        <f t="shared" si="30"/>
        <v>125.25368648801347</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0.26900000000000002</v>
      </c>
      <c r="F329" s="128">
        <f t="shared" ref="F329:F392" si="32">SUMPRODUCT($K$2:$AI$2,$K329:$AI329)</f>
        <v>59.448999999999998</v>
      </c>
      <c r="G329" s="122">
        <f t="shared" ref="G329:G392" si="33">SUMPRODUCT($K$3:$AI$3,$K329:$AI329)/$J$3</f>
        <v>0.21265735249441944</v>
      </c>
      <c r="H329" s="128">
        <f t="shared" ref="H329:H392" si="34">SUMPRODUCT($K$3:$AI$3,$K329:$AI329)</f>
        <v>32200.151000000005</v>
      </c>
      <c r="I329" s="122">
        <f t="shared" ref="I329:I392" si="35">CORREL($K$4:$AI$4,$K329:$AI329)</f>
        <v>0.58266503663999181</v>
      </c>
      <c r="J329" s="128">
        <f t="shared" si="30"/>
        <v>126.49456830186914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9.1900452488687778E-2</v>
      </c>
      <c r="F330" s="128">
        <f t="shared" si="32"/>
        <v>20.309999999999999</v>
      </c>
      <c r="G330" s="122">
        <f t="shared" si="33"/>
        <v>6.5865795347977124E-2</v>
      </c>
      <c r="H330" s="128">
        <f t="shared" si="34"/>
        <v>9973.2669999999998</v>
      </c>
      <c r="I330" s="122">
        <f t="shared" si="35"/>
        <v>0.5924521985646416</v>
      </c>
      <c r="J330" s="128">
        <f t="shared" ref="J330:J393" si="36">$E330/$G330*100</f>
        <v>139.52682420847776</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0.12494570135746608</v>
      </c>
      <c r="F331" s="128">
        <f t="shared" si="32"/>
        <v>27.613000000000003</v>
      </c>
      <c r="G331" s="122">
        <f t="shared" si="33"/>
        <v>0.1316044393665218</v>
      </c>
      <c r="H331" s="128">
        <f t="shared" si="34"/>
        <v>19927.280999999999</v>
      </c>
      <c r="I331" s="122">
        <f t="shared" si="35"/>
        <v>-0.30089620288706947</v>
      </c>
      <c r="J331" s="128">
        <f t="shared" si="36"/>
        <v>94.940339367647795</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0.10407239819004525</v>
      </c>
      <c r="F332" s="128">
        <f t="shared" si="32"/>
        <v>23</v>
      </c>
      <c r="G332" s="122">
        <f t="shared" si="33"/>
        <v>0.10570558321996062</v>
      </c>
      <c r="H332" s="128">
        <f t="shared" si="34"/>
        <v>16005.727999999997</v>
      </c>
      <c r="I332" s="122">
        <f t="shared" si="35"/>
        <v>4.0144648048599605E-3</v>
      </c>
      <c r="J332" s="128">
        <f t="shared" si="36"/>
        <v>98.454968053563547</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0.13511764705882354</v>
      </c>
      <c r="F333" s="128">
        <f t="shared" si="32"/>
        <v>29.861000000000001</v>
      </c>
      <c r="G333" s="122">
        <f t="shared" si="33"/>
        <v>0.12775848974362358</v>
      </c>
      <c r="H333" s="128">
        <f t="shared" si="34"/>
        <v>19344.934999999998</v>
      </c>
      <c r="I333" s="122">
        <f t="shared" si="35"/>
        <v>0.44266410845302961</v>
      </c>
      <c r="J333" s="128">
        <f t="shared" si="36"/>
        <v>105.76021001028406</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0.26884162895927599</v>
      </c>
      <c r="F334" s="128">
        <f t="shared" si="32"/>
        <v>59.413999999999994</v>
      </c>
      <c r="G334" s="122">
        <f t="shared" si="33"/>
        <v>0.21515459192434191</v>
      </c>
      <c r="H334" s="128">
        <f t="shared" si="34"/>
        <v>32578.278000000006</v>
      </c>
      <c r="I334" s="122">
        <f t="shared" si="35"/>
        <v>0.641513363647501</v>
      </c>
      <c r="J334" s="128">
        <f t="shared" si="36"/>
        <v>124.95277305250956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0.13010859728506788</v>
      </c>
      <c r="F335" s="128">
        <f t="shared" si="32"/>
        <v>28.754000000000001</v>
      </c>
      <c r="G335" s="122">
        <f t="shared" si="33"/>
        <v>0.1233877081984969</v>
      </c>
      <c r="H335" s="128">
        <f t="shared" si="34"/>
        <v>18683.120000000003</v>
      </c>
      <c r="I335" s="122">
        <f t="shared" si="35"/>
        <v>0.4373521710922918</v>
      </c>
      <c r="J335" s="128">
        <f t="shared" si="36"/>
        <v>105.44696808515069</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6.7221719457013579E-2</v>
      </c>
      <c r="F336" s="128">
        <f t="shared" si="32"/>
        <v>14.856</v>
      </c>
      <c r="G336" s="122">
        <f t="shared" si="33"/>
        <v>6.6695108903829112E-2</v>
      </c>
      <c r="H336" s="128">
        <f t="shared" si="34"/>
        <v>10098.839999999997</v>
      </c>
      <c r="I336" s="122">
        <f t="shared" si="35"/>
        <v>0.20729395220884977</v>
      </c>
      <c r="J336" s="128">
        <f t="shared" si="36"/>
        <v>100.78957896889233</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2.6090497737556569E-2</v>
      </c>
      <c r="F337" s="128">
        <f t="shared" si="32"/>
        <v>5.7660000000000018</v>
      </c>
      <c r="G337" s="122">
        <f t="shared" si="33"/>
        <v>2.5043396425788213E-2</v>
      </c>
      <c r="H337" s="128">
        <f t="shared" si="34"/>
        <v>3792.0209999999997</v>
      </c>
      <c r="I337" s="122">
        <f t="shared" si="35"/>
        <v>0.17766238348668131</v>
      </c>
      <c r="J337" s="128">
        <f t="shared" si="36"/>
        <v>104.18114737300614</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1.3597285067873301E-2</v>
      </c>
      <c r="F338" s="128">
        <f t="shared" si="32"/>
        <v>3.0049999999999994</v>
      </c>
      <c r="G338" s="122">
        <f t="shared" si="33"/>
        <v>1.1837965103224185E-2</v>
      </c>
      <c r="H338" s="128">
        <f t="shared" si="34"/>
        <v>1792.4809999999998</v>
      </c>
      <c r="I338" s="122">
        <f t="shared" si="35"/>
        <v>0.57804957585281258</v>
      </c>
      <c r="J338" s="128">
        <f t="shared" si="36"/>
        <v>114.86167554396616</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5.0425339366515838E-2</v>
      </c>
      <c r="F339" s="128">
        <f t="shared" si="32"/>
        <v>11.144</v>
      </c>
      <c r="G339" s="122">
        <f t="shared" si="33"/>
        <v>4.2896524851734938E-2</v>
      </c>
      <c r="H339" s="128">
        <f t="shared" si="34"/>
        <v>6495.3060000000005</v>
      </c>
      <c r="I339" s="122">
        <f t="shared" si="35"/>
        <v>0.2338504384951913</v>
      </c>
      <c r="J339" s="128">
        <f t="shared" si="36"/>
        <v>117.55110592478775</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5.1832579185520353E-2</v>
      </c>
      <c r="F340" s="128">
        <f t="shared" si="32"/>
        <v>11.454999999999998</v>
      </c>
      <c r="G340" s="122">
        <f t="shared" si="33"/>
        <v>4.2690142519383426E-2</v>
      </c>
      <c r="H340" s="128">
        <f t="shared" si="34"/>
        <v>6464.0559999999996</v>
      </c>
      <c r="I340" s="122">
        <f t="shared" si="35"/>
        <v>0.34338020892101534</v>
      </c>
      <c r="J340" s="128">
        <f t="shared" si="36"/>
        <v>121.41580263402918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0.34997737556561087</v>
      </c>
      <c r="F341" s="128">
        <f t="shared" si="32"/>
        <v>77.344999999999999</v>
      </c>
      <c r="G341" s="122">
        <f t="shared" si="33"/>
        <v>0.34063172806403469</v>
      </c>
      <c r="H341" s="128">
        <f t="shared" si="34"/>
        <v>51577.775000000001</v>
      </c>
      <c r="I341" s="122">
        <f t="shared" si="35"/>
        <v>0.43074139582823157</v>
      </c>
      <c r="J341" s="128">
        <f t="shared" si="36"/>
        <v>102.74362213839908</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0.24056561085972852</v>
      </c>
      <c r="F342" s="128">
        <f t="shared" si="32"/>
        <v>53.165000000000006</v>
      </c>
      <c r="G342" s="122">
        <f t="shared" si="33"/>
        <v>0.23923552681979693</v>
      </c>
      <c r="H342" s="128">
        <f t="shared" si="34"/>
        <v>36224.56500000001</v>
      </c>
      <c r="I342" s="122">
        <f t="shared" si="35"/>
        <v>0.24066151126866764</v>
      </c>
      <c r="J342" s="128">
        <f t="shared" si="36"/>
        <v>100.55597262564329</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0.33328959276018094</v>
      </c>
      <c r="F343" s="128">
        <f t="shared" si="32"/>
        <v>73.656999999999982</v>
      </c>
      <c r="G343" s="122">
        <f t="shared" si="33"/>
        <v>0.33859306687447993</v>
      </c>
      <c r="H343" s="128">
        <f t="shared" si="34"/>
        <v>51269.084999999999</v>
      </c>
      <c r="I343" s="122">
        <f t="shared" si="35"/>
        <v>-9.295124634487037E-2</v>
      </c>
      <c r="J343" s="128">
        <f t="shared" si="36"/>
        <v>98.433673151297853</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6.7950226244343895E-2</v>
      </c>
      <c r="F344" s="128">
        <f t="shared" si="32"/>
        <v>15.016999999999999</v>
      </c>
      <c r="G344" s="122">
        <f t="shared" si="33"/>
        <v>6.1435833256283927E-2</v>
      </c>
      <c r="H344" s="128">
        <f t="shared" si="34"/>
        <v>9302.491</v>
      </c>
      <c r="I344" s="122">
        <f t="shared" si="35"/>
        <v>0.35858112775642415</v>
      </c>
      <c r="J344" s="128">
        <f t="shared" si="36"/>
        <v>110.60357228473603</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0.20495022624434392</v>
      </c>
      <c r="F345" s="128">
        <f t="shared" si="32"/>
        <v>45.294000000000004</v>
      </c>
      <c r="G345" s="122">
        <f t="shared" si="33"/>
        <v>0.1851485820708238</v>
      </c>
      <c r="H345" s="128">
        <f t="shared" si="34"/>
        <v>28034.827999999998</v>
      </c>
      <c r="I345" s="122">
        <f t="shared" si="35"/>
        <v>0.34810676801775259</v>
      </c>
      <c r="J345" s="128">
        <f t="shared" si="36"/>
        <v>110.69500179371911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5.6321266968325789E-2</v>
      </c>
      <c r="F346" s="128">
        <f t="shared" si="32"/>
        <v>12.446999999999999</v>
      </c>
      <c r="G346" s="122">
        <f t="shared" si="33"/>
        <v>5.4750861852619896E-2</v>
      </c>
      <c r="H346" s="128">
        <f t="shared" si="34"/>
        <v>8290.2659999999996</v>
      </c>
      <c r="I346" s="122">
        <f t="shared" si="35"/>
        <v>-0.12012928882410337</v>
      </c>
      <c r="J346" s="128">
        <f t="shared" si="36"/>
        <v>102.86827469480417</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4.5782805429864258E-2</v>
      </c>
      <c r="F347" s="128">
        <f t="shared" si="32"/>
        <v>10.118</v>
      </c>
      <c r="G347" s="122">
        <f t="shared" si="33"/>
        <v>4.6355578596996391E-2</v>
      </c>
      <c r="H347" s="128">
        <f t="shared" si="34"/>
        <v>7019.0689999999995</v>
      </c>
      <c r="I347" s="122">
        <f t="shared" si="35"/>
        <v>-0.20052663638605286</v>
      </c>
      <c r="J347" s="128">
        <f t="shared" si="36"/>
        <v>98.764392151996034</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0.3729954751131222</v>
      </c>
      <c r="F348" s="128">
        <f t="shared" si="32"/>
        <v>82.432000000000002</v>
      </c>
      <c r="G348" s="122">
        <f t="shared" si="33"/>
        <v>0.38727181048488285</v>
      </c>
      <c r="H348" s="128">
        <f t="shared" si="34"/>
        <v>58639.922999999995</v>
      </c>
      <c r="I348" s="122">
        <f t="shared" si="35"/>
        <v>-0.6836553655513633</v>
      </c>
      <c r="J348" s="128">
        <f t="shared" si="36"/>
        <v>96.313613595090743</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0.40297737556561081</v>
      </c>
      <c r="F349" s="128">
        <f t="shared" si="32"/>
        <v>89.057999999999993</v>
      </c>
      <c r="G349" s="122">
        <f t="shared" si="33"/>
        <v>0.38745178908716271</v>
      </c>
      <c r="H349" s="128">
        <f t="shared" si="34"/>
        <v>58667.175000000003</v>
      </c>
      <c r="I349" s="122">
        <f t="shared" si="35"/>
        <v>0.67146101086702781</v>
      </c>
      <c r="J349" s="128">
        <f t="shared" si="36"/>
        <v>104.0071015067517</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0.11689592760180997</v>
      </c>
      <c r="F350" s="128">
        <f t="shared" si="32"/>
        <v>25.834000000000003</v>
      </c>
      <c r="G350" s="122">
        <f t="shared" si="33"/>
        <v>0.11810364685836557</v>
      </c>
      <c r="H350" s="128">
        <f t="shared" si="34"/>
        <v>17883.017999999996</v>
      </c>
      <c r="I350" s="122">
        <f t="shared" si="35"/>
        <v>-0.28341839389212858</v>
      </c>
      <c r="J350" s="128">
        <f t="shared" si="36"/>
        <v>98.977407312405902</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4.8628959276018097E-2</v>
      </c>
      <c r="F351" s="128">
        <f t="shared" si="32"/>
        <v>10.747</v>
      </c>
      <c r="G351" s="122">
        <f t="shared" si="33"/>
        <v>5.0733730467976065E-2</v>
      </c>
      <c r="H351" s="128">
        <f t="shared" si="34"/>
        <v>7682</v>
      </c>
      <c r="I351" s="122">
        <f t="shared" si="35"/>
        <v>-0.56946828874836242</v>
      </c>
      <c r="J351" s="128">
        <f t="shared" si="36"/>
        <v>95.851337615934767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5.8814479638009044E-2</v>
      </c>
      <c r="F352" s="128">
        <f t="shared" si="32"/>
        <v>12.997999999999999</v>
      </c>
      <c r="G352" s="122">
        <f t="shared" si="33"/>
        <v>5.6445891505633408E-2</v>
      </c>
      <c r="H352" s="128">
        <f t="shared" si="34"/>
        <v>8546.9239999999991</v>
      </c>
      <c r="I352" s="122">
        <f t="shared" si="35"/>
        <v>0.37615166162968561</v>
      </c>
      <c r="J352" s="128">
        <f t="shared" si="36"/>
        <v>104.19620997949734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0.13423076923076924</v>
      </c>
      <c r="F353" s="128">
        <f t="shared" si="32"/>
        <v>29.664999999999999</v>
      </c>
      <c r="G353" s="122">
        <f t="shared" si="33"/>
        <v>0.14323974692572877</v>
      </c>
      <c r="H353" s="128">
        <f t="shared" si="34"/>
        <v>21689.075999999997</v>
      </c>
      <c r="I353" s="122">
        <f t="shared" si="35"/>
        <v>-0.56941975083057439</v>
      </c>
      <c r="J353" s="128">
        <f t="shared" si="36"/>
        <v>93.710560170403838</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0.39357466063348417</v>
      </c>
      <c r="F354" s="128">
        <f t="shared" si="32"/>
        <v>86.98</v>
      </c>
      <c r="G354" s="122">
        <f t="shared" si="33"/>
        <v>0.38495620071589909</v>
      </c>
      <c r="H354" s="128">
        <f t="shared" si="34"/>
        <v>58289.29800000001</v>
      </c>
      <c r="I354" s="122">
        <f t="shared" si="35"/>
        <v>0.30696083486883685</v>
      </c>
      <c r="J354" s="128">
        <f t="shared" si="36"/>
        <v>102.23881571502353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0.22134389140271493</v>
      </c>
      <c r="F355" s="128">
        <f t="shared" si="32"/>
        <v>48.917000000000002</v>
      </c>
      <c r="G355" s="122">
        <f t="shared" si="33"/>
        <v>0.21040800961576558</v>
      </c>
      <c r="H355" s="128">
        <f t="shared" si="34"/>
        <v>31859.559999999994</v>
      </c>
      <c r="I355" s="122">
        <f t="shared" si="35"/>
        <v>0.59109685760202357</v>
      </c>
      <c r="J355" s="128">
        <f t="shared" si="36"/>
        <v>105.19746458650494</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7.4592760180995477E-2</v>
      </c>
      <c r="F356" s="128">
        <f t="shared" si="32"/>
        <v>16.484999999999999</v>
      </c>
      <c r="G356" s="122">
        <f t="shared" si="33"/>
        <v>8.4025571596507684E-2</v>
      </c>
      <c r="H356" s="128">
        <f t="shared" si="34"/>
        <v>12722.984</v>
      </c>
      <c r="I356" s="122">
        <f t="shared" si="35"/>
        <v>-0.44577766052176176</v>
      </c>
      <c r="J356" s="128">
        <f t="shared" si="36"/>
        <v>88.773880098300623</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0.17604977375565609</v>
      </c>
      <c r="F357" s="128">
        <f t="shared" si="32"/>
        <v>38.906999999999996</v>
      </c>
      <c r="G357" s="122">
        <f t="shared" si="33"/>
        <v>0.17714439498606505</v>
      </c>
      <c r="H357" s="128">
        <f t="shared" si="34"/>
        <v>26822.85</v>
      </c>
      <c r="I357" s="122">
        <f t="shared" si="35"/>
        <v>9.9238580773129123E-2</v>
      </c>
      <c r="J357" s="128">
        <f t="shared" si="36"/>
        <v>99.382074024698852</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0.58443438914027146</v>
      </c>
      <c r="F358" s="128">
        <f t="shared" si="32"/>
        <v>129.16</v>
      </c>
      <c r="G358" s="122">
        <f t="shared" si="33"/>
        <v>0.61109903049835557</v>
      </c>
      <c r="H358" s="128">
        <f t="shared" si="34"/>
        <v>92531.393000000011</v>
      </c>
      <c r="I358" s="122">
        <f t="shared" si="35"/>
        <v>-0.26462242790170121</v>
      </c>
      <c r="J358" s="128">
        <f t="shared" si="36"/>
        <v>95.636608793776205</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0.11114027149321268</v>
      </c>
      <c r="F359" s="128">
        <f t="shared" si="32"/>
        <v>24.562000000000001</v>
      </c>
      <c r="G359" s="122">
        <f t="shared" si="33"/>
        <v>0.10246448903036626</v>
      </c>
      <c r="H359" s="128">
        <f t="shared" si="34"/>
        <v>15514.967999999999</v>
      </c>
      <c r="I359" s="122">
        <f t="shared" si="35"/>
        <v>0.39040937574625917</v>
      </c>
      <c r="J359" s="128">
        <f t="shared" si="36"/>
        <v>108.467111430454</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0.20455656108597281</v>
      </c>
      <c r="F360" s="128">
        <f t="shared" si="32"/>
        <v>45.206999999999994</v>
      </c>
      <c r="G360" s="122">
        <f t="shared" si="33"/>
        <v>0.18741485820708237</v>
      </c>
      <c r="H360" s="128">
        <f t="shared" si="34"/>
        <v>28377.982999999997</v>
      </c>
      <c r="I360" s="122">
        <f t="shared" si="35"/>
        <v>0.3593750266896798</v>
      </c>
      <c r="J360" s="128">
        <f t="shared" si="36"/>
        <v>109.14639481782702</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5.9276018099547509E-2</v>
      </c>
      <c r="F361" s="128">
        <f t="shared" si="32"/>
        <v>13.1</v>
      </c>
      <c r="G361" s="122">
        <f t="shared" si="33"/>
        <v>5.9695201363114028E-2</v>
      </c>
      <c r="H361" s="128">
        <f t="shared" si="34"/>
        <v>9038.9279999999999</v>
      </c>
      <c r="I361" s="122">
        <f t="shared" si="35"/>
        <v>-0.18337034663576077</v>
      </c>
      <c r="J361" s="128">
        <f t="shared" si="36"/>
        <v>99.297794037050465</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9.6380090497737558E-3</v>
      </c>
      <c r="F362" s="128">
        <f t="shared" si="32"/>
        <v>2.13</v>
      </c>
      <c r="G362" s="122">
        <f t="shared" si="33"/>
        <v>9.5477155952396649E-3</v>
      </c>
      <c r="H362" s="128">
        <f t="shared" si="34"/>
        <v>1445.6959999999997</v>
      </c>
      <c r="I362" s="122">
        <f t="shared" si="35"/>
        <v>-9.8808088829483373E-2</v>
      </c>
      <c r="J362" s="128">
        <f t="shared" si="36"/>
        <v>100.94570741695648</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3.1185520361990952E-2</v>
      </c>
      <c r="F363" s="128">
        <f t="shared" si="32"/>
        <v>6.8920000000000003</v>
      </c>
      <c r="G363" s="122">
        <f t="shared" si="33"/>
        <v>2.9892271724629833E-2</v>
      </c>
      <c r="H363" s="128">
        <f t="shared" si="34"/>
        <v>4526.2280000000001</v>
      </c>
      <c r="I363" s="122">
        <f t="shared" si="35"/>
        <v>0.1068852200280684</v>
      </c>
      <c r="J363" s="128">
        <f t="shared" si="36"/>
        <v>104.32636451747339</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0.56158823529411772</v>
      </c>
      <c r="F364" s="128">
        <f t="shared" si="32"/>
        <v>124.11100000000002</v>
      </c>
      <c r="G364" s="122">
        <f t="shared" si="33"/>
        <v>0.57424652947469912</v>
      </c>
      <c r="H364" s="128">
        <f t="shared" si="34"/>
        <v>86951.260999999984</v>
      </c>
      <c r="I364" s="122">
        <f t="shared" si="35"/>
        <v>-0.36971885829239864</v>
      </c>
      <c r="J364" s="128">
        <f t="shared" si="36"/>
        <v>97.795669014811324</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0.62432126696832568</v>
      </c>
      <c r="F365" s="128">
        <f t="shared" si="32"/>
        <v>137.97499999999997</v>
      </c>
      <c r="G365" s="122">
        <f t="shared" si="33"/>
        <v>0.58811882999379184</v>
      </c>
      <c r="H365" s="128">
        <f t="shared" si="34"/>
        <v>89051.776999999973</v>
      </c>
      <c r="I365" s="122">
        <f t="shared" si="35"/>
        <v>0.379345522081108</v>
      </c>
      <c r="J365" s="128">
        <f t="shared" si="36"/>
        <v>106.15563303336437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0.37902714932126697</v>
      </c>
      <c r="F366" s="128">
        <f t="shared" si="32"/>
        <v>83.765000000000001</v>
      </c>
      <c r="G366" s="122">
        <f t="shared" si="33"/>
        <v>0.37499342878653796</v>
      </c>
      <c r="H366" s="128">
        <f t="shared" si="34"/>
        <v>56780.755000000005</v>
      </c>
      <c r="I366" s="122">
        <f t="shared" si="35"/>
        <v>2.9158033305412143E-2</v>
      </c>
      <c r="J366" s="128">
        <f t="shared" si="36"/>
        <v>101.07567765861442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0.45323981900452487</v>
      </c>
      <c r="F367" s="128">
        <f t="shared" si="32"/>
        <v>100.166</v>
      </c>
      <c r="G367" s="122">
        <f t="shared" si="33"/>
        <v>0.40283647254619659</v>
      </c>
      <c r="H367" s="128">
        <f t="shared" si="34"/>
        <v>60996.692999999992</v>
      </c>
      <c r="I367" s="122">
        <f t="shared" si="35"/>
        <v>0.51419054165881684</v>
      </c>
      <c r="J367" s="128">
        <f t="shared" si="36"/>
        <v>112.51211096645379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7.2837104072398198E-2</v>
      </c>
      <c r="F368" s="128">
        <f t="shared" si="32"/>
        <v>16.097000000000001</v>
      </c>
      <c r="G368" s="122">
        <f t="shared" si="33"/>
        <v>6.9362480022190226E-2</v>
      </c>
      <c r="H368" s="128">
        <f t="shared" si="34"/>
        <v>10502.727999999999</v>
      </c>
      <c r="I368" s="122">
        <f t="shared" si="35"/>
        <v>8.03507009270195E-2</v>
      </c>
      <c r="J368" s="128">
        <f t="shared" si="36"/>
        <v>105.00937113133264</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0.24909049773755659</v>
      </c>
      <c r="F369" s="128">
        <f t="shared" si="32"/>
        <v>55.049000000000007</v>
      </c>
      <c r="G369" s="122">
        <f t="shared" si="33"/>
        <v>0.2545115045767346</v>
      </c>
      <c r="H369" s="128">
        <f t="shared" si="34"/>
        <v>38537.623</v>
      </c>
      <c r="I369" s="122">
        <f t="shared" si="35"/>
        <v>-7.287597799243783E-3</v>
      </c>
      <c r="J369" s="128">
        <f t="shared" si="36"/>
        <v>97.870034657885725</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0.18059728506787326</v>
      </c>
      <c r="F370" s="128">
        <f t="shared" si="32"/>
        <v>39.911999999999992</v>
      </c>
      <c r="G370" s="122">
        <f t="shared" si="33"/>
        <v>0.18030343156031645</v>
      </c>
      <c r="H370" s="128">
        <f t="shared" si="34"/>
        <v>27301.184999999998</v>
      </c>
      <c r="I370" s="122">
        <f t="shared" si="35"/>
        <v>0.15581640140008754</v>
      </c>
      <c r="J370" s="128">
        <f t="shared" si="36"/>
        <v>100.16297721292038</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0.38823529411764707</v>
      </c>
      <c r="F371" s="128">
        <f t="shared" si="32"/>
        <v>85.8</v>
      </c>
      <c r="G371" s="122">
        <f t="shared" si="33"/>
        <v>0.34789057443632848</v>
      </c>
      <c r="H371" s="128">
        <f t="shared" si="34"/>
        <v>52676.89499999999</v>
      </c>
      <c r="I371" s="122">
        <f t="shared" si="35"/>
        <v>0.48441970459063577</v>
      </c>
      <c r="J371" s="128">
        <f t="shared" si="36"/>
        <v>111.5969568151386</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0.20256561085972852</v>
      </c>
      <c r="F372" s="128">
        <f t="shared" si="32"/>
        <v>44.767000000000003</v>
      </c>
      <c r="G372" s="122">
        <f t="shared" si="33"/>
        <v>0.19199862631919587</v>
      </c>
      <c r="H372" s="128">
        <f t="shared" si="34"/>
        <v>29072.047999999999</v>
      </c>
      <c r="I372" s="122">
        <f t="shared" si="35"/>
        <v>0.21989055013699602</v>
      </c>
      <c r="J372" s="128">
        <f t="shared" si="36"/>
        <v>105.50367715806735</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0.24959276018099549</v>
      </c>
      <c r="F373" s="128">
        <f t="shared" si="32"/>
        <v>55.160000000000004</v>
      </c>
      <c r="G373" s="122">
        <f t="shared" si="33"/>
        <v>0.21305822953677897</v>
      </c>
      <c r="H373" s="128">
        <f t="shared" si="34"/>
        <v>32260.850999999999</v>
      </c>
      <c r="I373" s="122">
        <f t="shared" si="35"/>
        <v>0.58475032413282835</v>
      </c>
      <c r="J373" s="128">
        <f t="shared" si="36"/>
        <v>117.14767400613822</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8.2963800904977375E-2</v>
      </c>
      <c r="F374" s="128">
        <f t="shared" si="32"/>
        <v>18.335000000000001</v>
      </c>
      <c r="G374" s="122">
        <f t="shared" si="33"/>
        <v>8.0801212537479017E-2</v>
      </c>
      <c r="H374" s="128">
        <f t="shared" si="34"/>
        <v>12234.757999999998</v>
      </c>
      <c r="I374" s="122">
        <f t="shared" si="35"/>
        <v>4.2685638754639474E-2</v>
      </c>
      <c r="J374" s="128">
        <f t="shared" si="36"/>
        <v>102.67643058759207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0.11588687782805429</v>
      </c>
      <c r="F375" s="128">
        <f t="shared" si="32"/>
        <v>25.610999999999997</v>
      </c>
      <c r="G375" s="122">
        <f t="shared" si="33"/>
        <v>0.10754310583946426</v>
      </c>
      <c r="H375" s="128">
        <f t="shared" si="34"/>
        <v>16283.962</v>
      </c>
      <c r="I375" s="122">
        <f t="shared" si="35"/>
        <v>0.58505829108351248</v>
      </c>
      <c r="J375" s="128">
        <f t="shared" si="36"/>
        <v>107.75853730786355</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3.0981900452488685E-2</v>
      </c>
      <c r="F376" s="128">
        <f t="shared" si="32"/>
        <v>6.8469999999999995</v>
      </c>
      <c r="G376" s="122">
        <f t="shared" si="33"/>
        <v>3.3295143245849243E-2</v>
      </c>
      <c r="H376" s="128">
        <f t="shared" si="34"/>
        <v>5041.4840000000004</v>
      </c>
      <c r="I376" s="122">
        <f t="shared" si="35"/>
        <v>-0.57363398907986773</v>
      </c>
      <c r="J376" s="128">
        <f t="shared" si="36"/>
        <v>93.052311635124312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0.39360633484162894</v>
      </c>
      <c r="F377" s="128">
        <f t="shared" si="32"/>
        <v>86.986999999999995</v>
      </c>
      <c r="G377" s="122">
        <f t="shared" si="33"/>
        <v>0.3723251925134396</v>
      </c>
      <c r="H377" s="128">
        <f t="shared" si="34"/>
        <v>56376.735999999997</v>
      </c>
      <c r="I377" s="122">
        <f t="shared" si="35"/>
        <v>0.33591550214807109</v>
      </c>
      <c r="J377" s="128">
        <f t="shared" si="36"/>
        <v>105.71574063643871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0.2468914027149321</v>
      </c>
      <c r="F378" s="128">
        <f t="shared" si="32"/>
        <v>54.562999999999995</v>
      </c>
      <c r="G378" s="122">
        <f t="shared" si="33"/>
        <v>0.24506102312802966</v>
      </c>
      <c r="H378" s="128">
        <f t="shared" si="34"/>
        <v>37106.649999999994</v>
      </c>
      <c r="I378" s="122">
        <f t="shared" si="35"/>
        <v>6.0902410107940869E-2</v>
      </c>
      <c r="J378" s="128">
        <f t="shared" si="36"/>
        <v>100.74690767366388</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0.18151583710407238</v>
      </c>
      <c r="F379" s="128">
        <f t="shared" si="32"/>
        <v>40.114999999999995</v>
      </c>
      <c r="G379" s="122">
        <f t="shared" si="33"/>
        <v>0.16056623386915692</v>
      </c>
      <c r="H379" s="128">
        <f t="shared" si="34"/>
        <v>24312.618000000002</v>
      </c>
      <c r="I379" s="122">
        <f t="shared" si="35"/>
        <v>0.55141511380187158</v>
      </c>
      <c r="J379" s="128">
        <f t="shared" si="36"/>
        <v>113.04732802787601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1.1791855203619911E-2</v>
      </c>
      <c r="F380" s="128">
        <f t="shared" si="32"/>
        <v>2.6060000000000003</v>
      </c>
      <c r="G380" s="122">
        <f t="shared" si="33"/>
        <v>1.200507205219987E-2</v>
      </c>
      <c r="H380" s="128">
        <f t="shared" si="34"/>
        <v>1817.7839999999999</v>
      </c>
      <c r="I380" s="122">
        <f t="shared" si="35"/>
        <v>-0.20879807076022966</v>
      </c>
      <c r="J380" s="128">
        <f t="shared" si="36"/>
        <v>98.223943616057781</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5.7244841628959273</v>
      </c>
      <c r="F381" s="128">
        <f t="shared" si="32"/>
        <v>1265.1109999999999</v>
      </c>
      <c r="G381" s="122">
        <f t="shared" si="33"/>
        <v>4.8935454371342901</v>
      </c>
      <c r="H381" s="128">
        <f t="shared" si="34"/>
        <v>740970.8629999999</v>
      </c>
      <c r="I381" s="122">
        <f t="shared" si="35"/>
        <v>0.50324258547350387</v>
      </c>
      <c r="J381" s="128">
        <f t="shared" si="36"/>
        <v>116.98030061100737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0.66976923076923078</v>
      </c>
      <c r="F382" s="128">
        <f t="shared" si="32"/>
        <v>148.01900000000001</v>
      </c>
      <c r="G382" s="122">
        <f t="shared" si="33"/>
        <v>0.60593096593535778</v>
      </c>
      <c r="H382" s="128">
        <f t="shared" si="34"/>
        <v>91748.85500000001</v>
      </c>
      <c r="I382" s="122">
        <f t="shared" si="35"/>
        <v>0.59381763511188335</v>
      </c>
      <c r="J382" s="128">
        <f t="shared" si="36"/>
        <v>110.53556732082966</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0.10633484162895929</v>
      </c>
      <c r="F383" s="128">
        <f t="shared" si="32"/>
        <v>23.500000000000004</v>
      </c>
      <c r="G383" s="122">
        <f t="shared" si="33"/>
        <v>8.8273501168949539E-2</v>
      </c>
      <c r="H383" s="128">
        <f t="shared" si="34"/>
        <v>13366.197000000002</v>
      </c>
      <c r="I383" s="122">
        <f t="shared" si="35"/>
        <v>0.68901864930779966</v>
      </c>
      <c r="J383" s="128">
        <f t="shared" si="36"/>
        <v>120.46065945140383</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2.7552036199095024E-2</v>
      </c>
      <c r="F384" s="128">
        <f t="shared" si="32"/>
        <v>6.0890000000000004</v>
      </c>
      <c r="G384" s="122">
        <f t="shared" si="33"/>
        <v>3.698947284999142E-2</v>
      </c>
      <c r="H384" s="128">
        <f t="shared" si="34"/>
        <v>5600.8720000000003</v>
      </c>
      <c r="I384" s="122">
        <f t="shared" si="35"/>
        <v>-0.4814881995505062</v>
      </c>
      <c r="J384" s="128">
        <f t="shared" si="36"/>
        <v>74.486155320003206</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0.27904977375565609</v>
      </c>
      <c r="F385" s="128">
        <f t="shared" si="32"/>
        <v>61.67</v>
      </c>
      <c r="G385" s="122">
        <f t="shared" si="33"/>
        <v>0.24254991480537322</v>
      </c>
      <c r="H385" s="128">
        <f t="shared" si="34"/>
        <v>36726.423000000003</v>
      </c>
      <c r="I385" s="122">
        <f t="shared" si="35"/>
        <v>0.40020079453440072</v>
      </c>
      <c r="J385" s="128">
        <f t="shared" si="36"/>
        <v>115.04839075271211</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0.70486877828054295</v>
      </c>
      <c r="F386" s="128">
        <f t="shared" si="32"/>
        <v>155.77599999999998</v>
      </c>
      <c r="G386" s="122">
        <f t="shared" si="33"/>
        <v>0.70191489783249028</v>
      </c>
      <c r="H386" s="128">
        <f t="shared" si="34"/>
        <v>106282.55000000002</v>
      </c>
      <c r="I386" s="122">
        <f t="shared" si="35"/>
        <v>-0.19496388291283381</v>
      </c>
      <c r="J386" s="128">
        <f t="shared" si="36"/>
        <v>100.42083170725884</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0.49702714932126696</v>
      </c>
      <c r="F387" s="128">
        <f t="shared" si="32"/>
        <v>109.843</v>
      </c>
      <c r="G387" s="122">
        <f t="shared" si="33"/>
        <v>0.40008750610891702</v>
      </c>
      <c r="H387" s="128">
        <f t="shared" si="34"/>
        <v>60580.45</v>
      </c>
      <c r="I387" s="122">
        <f t="shared" si="35"/>
        <v>0.65747713480751591</v>
      </c>
      <c r="J387" s="128">
        <f t="shared" si="36"/>
        <v>124.22961020581327</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2.6787330316742084E-3</v>
      </c>
      <c r="F388" s="128">
        <f t="shared" si="32"/>
        <v>0.59200000000000008</v>
      </c>
      <c r="G388" s="122">
        <f t="shared" si="33"/>
        <v>2.420518036164789E-3</v>
      </c>
      <c r="H388" s="128">
        <f t="shared" si="34"/>
        <v>366.51000000000005</v>
      </c>
      <c r="I388" s="122">
        <f t="shared" si="35"/>
        <v>0.29308131615413097</v>
      </c>
      <c r="J388" s="128">
        <f t="shared" si="36"/>
        <v>110.6677575482375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1.8312217194570133E-2</v>
      </c>
      <c r="F389" s="128">
        <f t="shared" si="32"/>
        <v>4.0469999999999997</v>
      </c>
      <c r="G389" s="122">
        <f t="shared" si="33"/>
        <v>1.5683531680513545E-2</v>
      </c>
      <c r="H389" s="128">
        <f t="shared" si="34"/>
        <v>2374.7690000000002</v>
      </c>
      <c r="I389" s="122">
        <f t="shared" si="35"/>
        <v>0.62940456137899581</v>
      </c>
      <c r="J389" s="128">
        <f t="shared" si="36"/>
        <v>116.76080086810214</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1.9366515837104077E-3</v>
      </c>
      <c r="F390" s="128">
        <f t="shared" si="32"/>
        <v>0.4280000000000001</v>
      </c>
      <c r="G390" s="122">
        <f t="shared" si="33"/>
        <v>1.8699560157973295E-3</v>
      </c>
      <c r="H390" s="128">
        <f t="shared" si="34"/>
        <v>283.14500000000004</v>
      </c>
      <c r="I390" s="122">
        <f t="shared" si="35"/>
        <v>-0.11068245889637561</v>
      </c>
      <c r="J390" s="128">
        <f t="shared" si="36"/>
        <v>103.56669180181972</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2.2366515837104074E-2</v>
      </c>
      <c r="F391" s="128">
        <f t="shared" si="32"/>
        <v>4.9430000000000005</v>
      </c>
      <c r="G391" s="122">
        <f t="shared" si="33"/>
        <v>1.7614471198932755E-2</v>
      </c>
      <c r="H391" s="128">
        <f t="shared" si="34"/>
        <v>2667.1480000000001</v>
      </c>
      <c r="I391" s="122">
        <f t="shared" si="35"/>
        <v>0.6812764947211134</v>
      </c>
      <c r="J391" s="128">
        <f t="shared" si="36"/>
        <v>126.97807152143881</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3.2579185520361997E-4</v>
      </c>
      <c r="F392" s="128">
        <f t="shared" si="32"/>
        <v>7.2000000000000008E-2</v>
      </c>
      <c r="G392" s="122">
        <f t="shared" si="33"/>
        <v>2.2511854601170274E-4</v>
      </c>
      <c r="H392" s="128">
        <f t="shared" si="34"/>
        <v>34.087000000000003</v>
      </c>
      <c r="I392" s="122">
        <f t="shared" si="35"/>
        <v>0.19051180061966738</v>
      </c>
      <c r="J392" s="128">
        <f t="shared" si="36"/>
        <v>144.72013122663103</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5.4389140271493223E-3</v>
      </c>
      <c r="F393" s="128">
        <f t="shared" ref="F393:F456" si="38">SUMPRODUCT($K$2:$AI$2,$K393:$AI393)</f>
        <v>1.2020000000000002</v>
      </c>
      <c r="G393" s="122">
        <f t="shared" ref="G393:G456" si="39">SUMPRODUCT($K$3:$AI$3,$K393:$AI393)/$J$3</f>
        <v>4.3611261540900028E-3</v>
      </c>
      <c r="H393" s="128">
        <f t="shared" ref="H393:H456" si="40">SUMPRODUCT($K$3:$AI$3,$K393:$AI393)</f>
        <v>660.35300000000007</v>
      </c>
      <c r="I393" s="122">
        <f t="shared" ref="I393:I456" si="41">CORREL($K$4:$AI$4,$K393:$AI393)</f>
        <v>0.43687270986896071</v>
      </c>
      <c r="J393" s="128">
        <f t="shared" si="36"/>
        <v>124.7135220348656</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3.2895927601809954E-3</v>
      </c>
      <c r="F394" s="128">
        <f t="shared" si="38"/>
        <v>0.72699999999999998</v>
      </c>
      <c r="G394" s="122">
        <f t="shared" si="39"/>
        <v>2.3452627824961368E-3</v>
      </c>
      <c r="H394" s="128">
        <f t="shared" si="40"/>
        <v>355.11500000000001</v>
      </c>
      <c r="I394" s="122">
        <f t="shared" si="41"/>
        <v>0.58951665021205346</v>
      </c>
      <c r="J394" s="128">
        <f t="shared" ref="J394:J457" si="42">$E394/$G394*100</f>
        <v>140.26542290837781</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3.0316742081447964E-4</v>
      </c>
      <c r="F395" s="128">
        <f t="shared" si="38"/>
        <v>6.7000000000000004E-2</v>
      </c>
      <c r="G395" s="122">
        <f t="shared" si="39"/>
        <v>1.679456867743597E-4</v>
      </c>
      <c r="H395" s="128">
        <f t="shared" si="40"/>
        <v>25.43</v>
      </c>
      <c r="I395" s="122">
        <f t="shared" si="41"/>
        <v>0.34146454915800589</v>
      </c>
      <c r="J395" s="128">
        <f t="shared" si="42"/>
        <v>180.51515739239827</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2.334841628959276E-3</v>
      </c>
      <c r="F396" s="128">
        <f t="shared" si="38"/>
        <v>0.51600000000000001</v>
      </c>
      <c r="G396" s="122">
        <f t="shared" si="39"/>
        <v>1.3564569602028821E-3</v>
      </c>
      <c r="H396" s="128">
        <f t="shared" si="40"/>
        <v>205.392</v>
      </c>
      <c r="I396" s="122">
        <f t="shared" si="41"/>
        <v>0.73670226927227833</v>
      </c>
      <c r="J396" s="128">
        <f t="shared" si="42"/>
        <v>172.1279552143003</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1.3588235294117646E-2</v>
      </c>
      <c r="F397" s="128">
        <f t="shared" si="38"/>
        <v>3.0029999999999997</v>
      </c>
      <c r="G397" s="122">
        <f t="shared" si="39"/>
        <v>1.0444900870438128E-2</v>
      </c>
      <c r="H397" s="128">
        <f t="shared" si="40"/>
        <v>1581.5460000000005</v>
      </c>
      <c r="I397" s="122">
        <f t="shared" si="41"/>
        <v>0.68619318483789127</v>
      </c>
      <c r="J397" s="128">
        <f t="shared" si="42"/>
        <v>130.09443998244154</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2.0438914027149323E-2</v>
      </c>
      <c r="F398" s="128">
        <f t="shared" si="38"/>
        <v>4.5170000000000003</v>
      </c>
      <c r="G398" s="122">
        <f t="shared" si="39"/>
        <v>1.3988185024237541E-2</v>
      </c>
      <c r="H398" s="128">
        <f t="shared" si="40"/>
        <v>2118.0630000000001</v>
      </c>
      <c r="I398" s="122">
        <f t="shared" si="41"/>
        <v>0.58968071028509761</v>
      </c>
      <c r="J398" s="128">
        <f t="shared" si="42"/>
        <v>146.11555388876045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1.0009049773755658E-2</v>
      </c>
      <c r="F400" s="128">
        <f t="shared" si="38"/>
        <v>2.2120000000000002</v>
      </c>
      <c r="G400" s="122">
        <f t="shared" si="39"/>
        <v>7.3761970175276383E-3</v>
      </c>
      <c r="H400" s="128">
        <f t="shared" si="40"/>
        <v>1116.8889999999999</v>
      </c>
      <c r="I400" s="122">
        <f t="shared" si="41"/>
        <v>0.46087254671332223</v>
      </c>
      <c r="J400" s="128">
        <f t="shared" si="42"/>
        <v>135.69390500242497</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1.1085972850678734E-3</v>
      </c>
      <c r="F401" s="128">
        <f t="shared" si="38"/>
        <v>0.24500000000000002</v>
      </c>
      <c r="G401" s="122">
        <f t="shared" si="39"/>
        <v>7.5742646184733648E-4</v>
      </c>
      <c r="H401" s="128">
        <f t="shared" si="40"/>
        <v>114.688</v>
      </c>
      <c r="I401" s="122">
        <f t="shared" si="41"/>
        <v>0.30212503850487704</v>
      </c>
      <c r="J401" s="128">
        <f t="shared" si="42"/>
        <v>146.36368557338804</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1.0080090497737555</v>
      </c>
      <c r="F402" s="128">
        <f t="shared" si="38"/>
        <v>222.76999999999998</v>
      </c>
      <c r="G402" s="122">
        <f t="shared" si="39"/>
        <v>0.81798162701924471</v>
      </c>
      <c r="H402" s="128">
        <f t="shared" si="40"/>
        <v>123857.14199999999</v>
      </c>
      <c r="I402" s="122">
        <f t="shared" si="41"/>
        <v>0.67941878781291309</v>
      </c>
      <c r="J402" s="128">
        <f t="shared" si="42"/>
        <v>123.23125807201536</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0.1755837104072398</v>
      </c>
      <c r="F403" s="128">
        <f t="shared" si="38"/>
        <v>38.803999999999995</v>
      </c>
      <c r="G403" s="122">
        <f t="shared" si="39"/>
        <v>0.16627541639699375</v>
      </c>
      <c r="H403" s="128">
        <f t="shared" si="40"/>
        <v>25177.091</v>
      </c>
      <c r="I403" s="122">
        <f t="shared" si="41"/>
        <v>0.34085832206702776</v>
      </c>
      <c r="J403" s="128">
        <f t="shared" si="42"/>
        <v>105.59811799720403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0.94889592760180985</v>
      </c>
      <c r="F404" s="128">
        <f t="shared" si="38"/>
        <v>209.70599999999999</v>
      </c>
      <c r="G404" s="122">
        <f t="shared" si="39"/>
        <v>0.76848142228797112</v>
      </c>
      <c r="H404" s="128">
        <f t="shared" si="40"/>
        <v>116361.92000000001</v>
      </c>
      <c r="I404" s="122">
        <f t="shared" si="41"/>
        <v>0.66843554675124039</v>
      </c>
      <c r="J404" s="128">
        <f t="shared" si="42"/>
        <v>123.47675559634186</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0.11155656108597285</v>
      </c>
      <c r="F405" s="128">
        <f t="shared" si="38"/>
        <v>24.654</v>
      </c>
      <c r="G405" s="122">
        <f t="shared" si="39"/>
        <v>7.6332576047761821E-2</v>
      </c>
      <c r="H405" s="128">
        <f t="shared" si="40"/>
        <v>11558.126</v>
      </c>
      <c r="I405" s="122">
        <f t="shared" si="41"/>
        <v>0.12198071813500799</v>
      </c>
      <c r="J405" s="128">
        <f t="shared" si="42"/>
        <v>146.14541636348176</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0.56449321266968333</v>
      </c>
      <c r="F406" s="128">
        <f t="shared" si="38"/>
        <v>124.75300000000001</v>
      </c>
      <c r="G406" s="122">
        <f t="shared" si="39"/>
        <v>0.47234429196000477</v>
      </c>
      <c r="H406" s="128">
        <f t="shared" si="40"/>
        <v>71521.428</v>
      </c>
      <c r="I406" s="122">
        <f t="shared" si="41"/>
        <v>0.41938013470522911</v>
      </c>
      <c r="J406" s="128">
        <f t="shared" si="42"/>
        <v>119.5088460426407</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0.52870135746606339</v>
      </c>
      <c r="F407" s="128">
        <f t="shared" si="38"/>
        <v>116.84300000000002</v>
      </c>
      <c r="G407" s="122">
        <f t="shared" si="39"/>
        <v>0.43772399582612365</v>
      </c>
      <c r="H407" s="128">
        <f t="shared" si="40"/>
        <v>66279.291999999987</v>
      </c>
      <c r="I407" s="122">
        <f t="shared" si="41"/>
        <v>0.55456717941788869</v>
      </c>
      <c r="J407" s="128">
        <f t="shared" si="42"/>
        <v>120.78418421367023</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0.23645248868778276</v>
      </c>
      <c r="F408" s="128">
        <f t="shared" si="38"/>
        <v>52.255999999999993</v>
      </c>
      <c r="G408" s="122">
        <f t="shared" si="39"/>
        <v>0.1873534454292092</v>
      </c>
      <c r="H408" s="128">
        <f t="shared" si="40"/>
        <v>28368.684000000001</v>
      </c>
      <c r="I408" s="122">
        <f t="shared" si="41"/>
        <v>0.43839533194627156</v>
      </c>
      <c r="J408" s="128">
        <f t="shared" si="42"/>
        <v>126.20664015337016</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0.92096380090497731</v>
      </c>
      <c r="F409" s="128">
        <f t="shared" si="38"/>
        <v>203.53299999999999</v>
      </c>
      <c r="G409" s="122">
        <f t="shared" si="39"/>
        <v>0.89804866660502725</v>
      </c>
      <c r="H409" s="128">
        <f t="shared" si="40"/>
        <v>135980.73300000001</v>
      </c>
      <c r="I409" s="122">
        <f t="shared" si="41"/>
        <v>0.29839932310935136</v>
      </c>
      <c r="J409" s="128">
        <f t="shared" si="42"/>
        <v>102.55165840695228</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6.708597285067873E-2</v>
      </c>
      <c r="F410" s="128">
        <f t="shared" si="38"/>
        <v>14.826000000000001</v>
      </c>
      <c r="G410" s="122">
        <f t="shared" si="39"/>
        <v>8.767013168843861E-2</v>
      </c>
      <c r="H410" s="128">
        <f t="shared" si="40"/>
        <v>13274.835999999998</v>
      </c>
      <c r="I410" s="122">
        <f t="shared" si="41"/>
        <v>-0.30283353933259755</v>
      </c>
      <c r="J410" s="128">
        <f t="shared" si="42"/>
        <v>76.520898918103953</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2.3158371040723984E-2</v>
      </c>
      <c r="F411" s="128">
        <f t="shared" si="38"/>
        <v>5.1180000000000003</v>
      </c>
      <c r="G411" s="122">
        <f t="shared" si="39"/>
        <v>2.3910644705385099E-2</v>
      </c>
      <c r="H411" s="128">
        <f t="shared" si="40"/>
        <v>3620.5020000000009</v>
      </c>
      <c r="I411" s="122">
        <f t="shared" si="41"/>
        <v>1.6551428521430135E-2</v>
      </c>
      <c r="J411" s="128">
        <f t="shared" si="42"/>
        <v>96.85381271007013</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0.41352941176470581</v>
      </c>
      <c r="F412" s="128">
        <f t="shared" si="38"/>
        <v>91.389999999999986</v>
      </c>
      <c r="G412" s="122">
        <f t="shared" si="39"/>
        <v>0.4198674133854628</v>
      </c>
      <c r="H412" s="128">
        <f t="shared" si="40"/>
        <v>63575.484000000004</v>
      </c>
      <c r="I412" s="122">
        <f t="shared" si="41"/>
        <v>-7.5038999440463383E-2</v>
      </c>
      <c r="J412" s="128">
        <f t="shared" si="42"/>
        <v>98.490475464706208</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0.4845746606334842</v>
      </c>
      <c r="F413" s="128">
        <f t="shared" si="38"/>
        <v>107.09100000000001</v>
      </c>
      <c r="G413" s="122">
        <f t="shared" si="39"/>
        <v>0.45413358385396713</v>
      </c>
      <c r="H413" s="128">
        <f t="shared" si="40"/>
        <v>68763.998999999996</v>
      </c>
      <c r="I413" s="122">
        <f t="shared" si="41"/>
        <v>0.24033767894017988</v>
      </c>
      <c r="J413" s="128">
        <f t="shared" si="42"/>
        <v>106.70311068412546</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8.8153846153846166E-2</v>
      </c>
      <c r="F414" s="128">
        <f t="shared" si="38"/>
        <v>19.482000000000003</v>
      </c>
      <c r="G414" s="122">
        <f t="shared" si="39"/>
        <v>0.11263865590616703</v>
      </c>
      <c r="H414" s="128">
        <f t="shared" si="40"/>
        <v>17055.52</v>
      </c>
      <c r="I414" s="122">
        <f t="shared" si="41"/>
        <v>-0.29934111076701886</v>
      </c>
      <c r="J414" s="128">
        <f t="shared" si="42"/>
        <v>78.262516047139457</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9.1022624434389132E-2</v>
      </c>
      <c r="F415" s="128">
        <f t="shared" si="38"/>
        <v>20.116</v>
      </c>
      <c r="G415" s="122">
        <f t="shared" si="39"/>
        <v>9.1546454186424334E-2</v>
      </c>
      <c r="H415" s="128">
        <f t="shared" si="40"/>
        <v>13861.780999999999</v>
      </c>
      <c r="I415" s="122">
        <f t="shared" si="41"/>
        <v>0.13162593308130027</v>
      </c>
      <c r="J415" s="128">
        <f t="shared" si="42"/>
        <v>99.427798971909411</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0.23893212669683259</v>
      </c>
      <c r="F416" s="128">
        <f t="shared" si="38"/>
        <v>52.804000000000002</v>
      </c>
      <c r="G416" s="122">
        <f t="shared" si="39"/>
        <v>0.24631241992365505</v>
      </c>
      <c r="H416" s="128">
        <f t="shared" si="40"/>
        <v>37296.133999999998</v>
      </c>
      <c r="I416" s="122">
        <f t="shared" si="41"/>
        <v>-0.18651491779810803</v>
      </c>
      <c r="J416" s="128">
        <f t="shared" si="42"/>
        <v>97.003686119802651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0.27399999999999997</v>
      </c>
      <c r="F417" s="128">
        <f t="shared" si="38"/>
        <v>60.553999999999995</v>
      </c>
      <c r="G417" s="122">
        <f t="shared" si="39"/>
        <v>0.2605573181523993</v>
      </c>
      <c r="H417" s="128">
        <f t="shared" si="40"/>
        <v>39453.067999999999</v>
      </c>
      <c r="I417" s="122">
        <f t="shared" si="41"/>
        <v>0.30784385318183055</v>
      </c>
      <c r="J417" s="128">
        <f t="shared" si="42"/>
        <v>105.1592033349599</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0.30733484162895924</v>
      </c>
      <c r="F418" s="128">
        <f t="shared" si="38"/>
        <v>67.920999999999992</v>
      </c>
      <c r="G418" s="122">
        <f t="shared" si="39"/>
        <v>0.28854043772867161</v>
      </c>
      <c r="H418" s="128">
        <f t="shared" si="40"/>
        <v>43690.216</v>
      </c>
      <c r="I418" s="122">
        <f t="shared" si="41"/>
        <v>0.18827013441258836</v>
      </c>
      <c r="J418" s="128">
        <f t="shared" si="42"/>
        <v>106.51361176555811</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8.5113122171945707E-2</v>
      </c>
      <c r="F419" s="128">
        <f t="shared" si="38"/>
        <v>18.810000000000002</v>
      </c>
      <c r="G419" s="122">
        <f t="shared" si="39"/>
        <v>7.7982994095814231E-2</v>
      </c>
      <c r="H419" s="128">
        <f t="shared" si="40"/>
        <v>11808.028999999999</v>
      </c>
      <c r="I419" s="122">
        <f t="shared" si="41"/>
        <v>0.4743375362691658</v>
      </c>
      <c r="J419" s="128">
        <f t="shared" si="42"/>
        <v>109.14318327835811</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0.22479185520361991</v>
      </c>
      <c r="F420" s="128">
        <f t="shared" si="38"/>
        <v>49.679000000000002</v>
      </c>
      <c r="G420" s="122">
        <f t="shared" si="39"/>
        <v>0.22638863939558046</v>
      </c>
      <c r="H420" s="128">
        <f t="shared" si="40"/>
        <v>34279.315000000002</v>
      </c>
      <c r="I420" s="122">
        <f t="shared" si="41"/>
        <v>-3.9280340665151774E-3</v>
      </c>
      <c r="J420" s="128">
        <f t="shared" si="42"/>
        <v>99.29467123605508</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0.89823076923076917</v>
      </c>
      <c r="F421" s="128">
        <f t="shared" si="38"/>
        <v>198.50899999999999</v>
      </c>
      <c r="G421" s="122">
        <f t="shared" si="39"/>
        <v>0.88916369255966932</v>
      </c>
      <c r="H421" s="128">
        <f t="shared" si="40"/>
        <v>134635.38800000001</v>
      </c>
      <c r="I421" s="122">
        <f t="shared" si="41"/>
        <v>0.35289350669042874</v>
      </c>
      <c r="J421" s="128">
        <f t="shared" si="42"/>
        <v>101.0197308714887</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0.75748868778280554</v>
      </c>
      <c r="F422" s="128">
        <f t="shared" si="38"/>
        <v>167.40500000000003</v>
      </c>
      <c r="G422" s="122">
        <f t="shared" si="39"/>
        <v>0.74022456379030233</v>
      </c>
      <c r="H422" s="128">
        <f t="shared" si="40"/>
        <v>112083.323</v>
      </c>
      <c r="I422" s="122">
        <f t="shared" si="41"/>
        <v>0.15576433524525513</v>
      </c>
      <c r="J422" s="128">
        <f t="shared" si="42"/>
        <v>102.3322819637466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0.33948416289592759</v>
      </c>
      <c r="F423" s="128">
        <f t="shared" si="38"/>
        <v>75.025999999999996</v>
      </c>
      <c r="G423" s="122">
        <f t="shared" si="39"/>
        <v>0.31491588846768542</v>
      </c>
      <c r="H423" s="128">
        <f t="shared" si="40"/>
        <v>47683.933999999994</v>
      </c>
      <c r="I423" s="122">
        <f t="shared" si="41"/>
        <v>0.23448879347610238</v>
      </c>
      <c r="J423" s="128">
        <f t="shared" si="42"/>
        <v>107.80153537117046</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0.50786877828054289</v>
      </c>
      <c r="F424" s="128">
        <f t="shared" si="38"/>
        <v>112.23899999999999</v>
      </c>
      <c r="G424" s="122">
        <f t="shared" si="39"/>
        <v>0.47334081813258666</v>
      </c>
      <c r="H424" s="128">
        <f t="shared" si="40"/>
        <v>71672.320000000007</v>
      </c>
      <c r="I424" s="122">
        <f t="shared" si="41"/>
        <v>0.56693773826928495</v>
      </c>
      <c r="J424" s="128">
        <f t="shared" si="42"/>
        <v>107.2945241198879</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3.6651583710407248E-2</v>
      </c>
      <c r="F425" s="128">
        <f t="shared" si="38"/>
        <v>8.1000000000000014</v>
      </c>
      <c r="G425" s="122">
        <f t="shared" si="39"/>
        <v>3.6301608791557145E-2</v>
      </c>
      <c r="H425" s="128">
        <f t="shared" si="40"/>
        <v>5496.7169999999996</v>
      </c>
      <c r="I425" s="122">
        <f t="shared" si="41"/>
        <v>0.17198880131292546</v>
      </c>
      <c r="J425" s="128">
        <f t="shared" si="42"/>
        <v>100.96407550656956</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5.2162895927601802E-2</v>
      </c>
      <c r="F426" s="128">
        <f t="shared" si="38"/>
        <v>11.527999999999999</v>
      </c>
      <c r="G426" s="122">
        <f t="shared" si="39"/>
        <v>5.0970241318733567E-2</v>
      </c>
      <c r="H426" s="128">
        <f t="shared" si="40"/>
        <v>7717.811999999999</v>
      </c>
      <c r="I426" s="122">
        <f t="shared" si="41"/>
        <v>7.9332315878950024E-2</v>
      </c>
      <c r="J426" s="128">
        <f t="shared" si="42"/>
        <v>102.33990379093984</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0.16411764705882353</v>
      </c>
      <c r="F427" s="128">
        <f t="shared" si="38"/>
        <v>36.270000000000003</v>
      </c>
      <c r="G427" s="122">
        <f t="shared" si="39"/>
        <v>0.15540460843492845</v>
      </c>
      <c r="H427" s="128">
        <f t="shared" si="40"/>
        <v>23531.054999999997</v>
      </c>
      <c r="I427" s="122">
        <f t="shared" si="41"/>
        <v>0.18009981782751897</v>
      </c>
      <c r="J427" s="128">
        <f t="shared" si="42"/>
        <v>105.60667969350692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0.50219004524886879</v>
      </c>
      <c r="F428" s="128">
        <f t="shared" si="38"/>
        <v>110.98400000000001</v>
      </c>
      <c r="G428" s="122">
        <f t="shared" si="39"/>
        <v>0.50198383943784752</v>
      </c>
      <c r="H428" s="128">
        <f t="shared" si="40"/>
        <v>76009.388999999996</v>
      </c>
      <c r="I428" s="122">
        <f t="shared" si="41"/>
        <v>7.8058600410483977E-3</v>
      </c>
      <c r="J428" s="128">
        <f t="shared" si="42"/>
        <v>100.04107817718837</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0.230420814479638</v>
      </c>
      <c r="F429" s="128">
        <f t="shared" si="38"/>
        <v>50.922999999999995</v>
      </c>
      <c r="G429" s="122">
        <f t="shared" si="39"/>
        <v>0.23724907210503368</v>
      </c>
      <c r="H429" s="128">
        <f t="shared" si="40"/>
        <v>35923.779999999992</v>
      </c>
      <c r="I429" s="122">
        <f t="shared" si="41"/>
        <v>-0.28676992164698029</v>
      </c>
      <c r="J429" s="128">
        <f t="shared" si="42"/>
        <v>97.121903337783039</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0.11354298642533936</v>
      </c>
      <c r="F430" s="128">
        <f t="shared" si="38"/>
        <v>25.093</v>
      </c>
      <c r="G430" s="122">
        <f t="shared" si="39"/>
        <v>0.12308522104373323</v>
      </c>
      <c r="H430" s="128">
        <f t="shared" si="40"/>
        <v>18637.317999999999</v>
      </c>
      <c r="I430" s="122">
        <f t="shared" si="41"/>
        <v>-0.35285350737677662</v>
      </c>
      <c r="J430" s="128">
        <f t="shared" si="42"/>
        <v>92.247457056600297</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0.27314479638009048</v>
      </c>
      <c r="F431" s="128">
        <f t="shared" si="38"/>
        <v>60.365000000000002</v>
      </c>
      <c r="G431" s="122">
        <f t="shared" si="39"/>
        <v>0.26889186226208239</v>
      </c>
      <c r="H431" s="128">
        <f t="shared" si="40"/>
        <v>40715.067999999992</v>
      </c>
      <c r="I431" s="122">
        <f t="shared" si="41"/>
        <v>-0.11170641332217879</v>
      </c>
      <c r="J431" s="128">
        <f t="shared" si="42"/>
        <v>101.58165222339932</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0.13095022624434391</v>
      </c>
      <c r="F432" s="128">
        <f t="shared" si="38"/>
        <v>28.94</v>
      </c>
      <c r="G432" s="122">
        <f t="shared" si="39"/>
        <v>0.13212858444834824</v>
      </c>
      <c r="H432" s="128">
        <f t="shared" si="40"/>
        <v>20006.645999999993</v>
      </c>
      <c r="I432" s="122">
        <f t="shared" si="41"/>
        <v>-0.22719693385863765</v>
      </c>
      <c r="J432" s="128">
        <f t="shared" si="42"/>
        <v>99.108173141395469</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0.16928959276018102</v>
      </c>
      <c r="F433" s="128">
        <f t="shared" si="38"/>
        <v>37.413000000000004</v>
      </c>
      <c r="G433" s="122">
        <f t="shared" si="39"/>
        <v>0.17133054854772881</v>
      </c>
      <c r="H433" s="128">
        <f t="shared" si="40"/>
        <v>25942.528999999999</v>
      </c>
      <c r="I433" s="122">
        <f t="shared" si="41"/>
        <v>-0.21135122739645948</v>
      </c>
      <c r="J433" s="128">
        <f t="shared" si="42"/>
        <v>98.808761306814347</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0.19347058823529412</v>
      </c>
      <c r="F434" s="128">
        <f t="shared" si="38"/>
        <v>42.756999999999998</v>
      </c>
      <c r="G434" s="122">
        <f t="shared" si="39"/>
        <v>0.19234205312446342</v>
      </c>
      <c r="H434" s="128">
        <f t="shared" si="40"/>
        <v>29124.049000000003</v>
      </c>
      <c r="I434" s="122">
        <f t="shared" si="41"/>
        <v>-0.1873679162681344</v>
      </c>
      <c r="J434" s="128">
        <f t="shared" si="42"/>
        <v>100.58673342230595</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0.46412217194570132</v>
      </c>
      <c r="F435" s="128">
        <f t="shared" si="38"/>
        <v>102.571</v>
      </c>
      <c r="G435" s="122">
        <f t="shared" si="39"/>
        <v>0.46277986765113793</v>
      </c>
      <c r="H435" s="128">
        <f t="shared" si="40"/>
        <v>70073.202000000005</v>
      </c>
      <c r="I435" s="122">
        <f t="shared" si="41"/>
        <v>-0.1674139620172683</v>
      </c>
      <c r="J435" s="128">
        <f t="shared" si="42"/>
        <v>100.29005243926801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0.23247058823529415</v>
      </c>
      <c r="F436" s="128">
        <f t="shared" si="38"/>
        <v>51.376000000000005</v>
      </c>
      <c r="G436" s="122">
        <f t="shared" si="39"/>
        <v>0.23078772008611922</v>
      </c>
      <c r="H436" s="128">
        <f t="shared" si="40"/>
        <v>34945.415000000001</v>
      </c>
      <c r="I436" s="122">
        <f t="shared" si="41"/>
        <v>-0.18078826068778836</v>
      </c>
      <c r="J436" s="128">
        <f t="shared" si="42"/>
        <v>100.72918444211285</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0.21949773755656113</v>
      </c>
      <c r="F437" s="128">
        <f t="shared" si="38"/>
        <v>48.509000000000007</v>
      </c>
      <c r="G437" s="122">
        <f t="shared" si="39"/>
        <v>0.21824923721089962</v>
      </c>
      <c r="H437" s="128">
        <f t="shared" si="40"/>
        <v>33046.862999999998</v>
      </c>
      <c r="I437" s="122">
        <f t="shared" si="41"/>
        <v>-0.17418725635562238</v>
      </c>
      <c r="J437" s="128">
        <f t="shared" si="42"/>
        <v>100.57205255863279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0.69635746606334836</v>
      </c>
      <c r="F438" s="128">
        <f t="shared" si="38"/>
        <v>153.89499999999998</v>
      </c>
      <c r="G438" s="122">
        <f t="shared" si="39"/>
        <v>0.68837276281551729</v>
      </c>
      <c r="H438" s="128">
        <f t="shared" si="40"/>
        <v>104232.027</v>
      </c>
      <c r="I438" s="122">
        <f t="shared" si="41"/>
        <v>3.7607751772471346E-2</v>
      </c>
      <c r="J438" s="128">
        <f t="shared" si="42"/>
        <v>101.15993887020933</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0.31946606334841632</v>
      </c>
      <c r="F439" s="128">
        <f t="shared" si="38"/>
        <v>70.602000000000004</v>
      </c>
      <c r="G439" s="122">
        <f t="shared" si="39"/>
        <v>0.31949282119695144</v>
      </c>
      <c r="H439" s="128">
        <f t="shared" si="40"/>
        <v>48376.963999999993</v>
      </c>
      <c r="I439" s="122">
        <f t="shared" si="41"/>
        <v>-0.15551865646649907</v>
      </c>
      <c r="J439" s="128">
        <f t="shared" si="42"/>
        <v>99.991624898351432</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0.2223257918552036</v>
      </c>
      <c r="F440" s="128">
        <f t="shared" si="38"/>
        <v>49.133999999999993</v>
      </c>
      <c r="G440" s="122">
        <f t="shared" si="39"/>
        <v>0.22098192420980334</v>
      </c>
      <c r="H440" s="128">
        <f t="shared" si="40"/>
        <v>33460.641000000003</v>
      </c>
      <c r="I440" s="122">
        <f t="shared" si="41"/>
        <v>-0.1678249991946939</v>
      </c>
      <c r="J440" s="128">
        <f t="shared" si="42"/>
        <v>100.60813464730462</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5.5864253393665159E-2</v>
      </c>
      <c r="F441" s="128">
        <f t="shared" si="38"/>
        <v>12.346</v>
      </c>
      <c r="G441" s="122">
        <f t="shared" si="39"/>
        <v>5.7510428086489054E-2</v>
      </c>
      <c r="H441" s="128">
        <f t="shared" si="40"/>
        <v>8708.1139999999996</v>
      </c>
      <c r="I441" s="122">
        <f t="shared" si="41"/>
        <v>-0.20352680359747177</v>
      </c>
      <c r="J441" s="128">
        <f t="shared" si="42"/>
        <v>97.137606608755817</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5.3361990950226243E-2</v>
      </c>
      <c r="F442" s="128">
        <f t="shared" si="38"/>
        <v>11.792999999999999</v>
      </c>
      <c r="G442" s="122">
        <f t="shared" si="39"/>
        <v>5.5055601051394149E-2</v>
      </c>
      <c r="H442" s="128">
        <f t="shared" si="40"/>
        <v>8336.4089999999997</v>
      </c>
      <c r="I442" s="122">
        <f t="shared" si="41"/>
        <v>-0.20906452440191692</v>
      </c>
      <c r="J442" s="128">
        <f t="shared" si="42"/>
        <v>96.923818705408507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0.82279638009049783</v>
      </c>
      <c r="F443" s="128">
        <f t="shared" si="38"/>
        <v>181.83800000000002</v>
      </c>
      <c r="G443" s="122">
        <f t="shared" si="39"/>
        <v>0.79565486930219664</v>
      </c>
      <c r="H443" s="128">
        <f t="shared" si="40"/>
        <v>120476.46900000001</v>
      </c>
      <c r="I443" s="122">
        <f t="shared" si="41"/>
        <v>0.32449483039478244</v>
      </c>
      <c r="J443" s="128">
        <f t="shared" si="42"/>
        <v>103.41121657586345</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0.62358823529411755</v>
      </c>
      <c r="F444" s="128">
        <f t="shared" si="38"/>
        <v>137.81299999999999</v>
      </c>
      <c r="G444" s="122">
        <f t="shared" si="39"/>
        <v>0.6209622898202326</v>
      </c>
      <c r="H444" s="128">
        <f t="shared" si="40"/>
        <v>94024.867999999988</v>
      </c>
      <c r="I444" s="122">
        <f t="shared" si="41"/>
        <v>5.892239547985284E-2</v>
      </c>
      <c r="J444" s="128">
        <f t="shared" si="42"/>
        <v>100.42288324378686</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0.44300904977375566</v>
      </c>
      <c r="F445" s="128">
        <f t="shared" si="38"/>
        <v>97.905000000000001</v>
      </c>
      <c r="G445" s="122">
        <f t="shared" si="39"/>
        <v>0.45306335442285595</v>
      </c>
      <c r="H445" s="128">
        <f t="shared" si="40"/>
        <v>68601.947</v>
      </c>
      <c r="I445" s="122">
        <f t="shared" si="41"/>
        <v>-0.28946246252029634</v>
      </c>
      <c r="J445" s="128">
        <f t="shared" si="42"/>
        <v>97.780817064335707</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5.1868778280542982E-2</v>
      </c>
      <c r="F446" s="128">
        <f t="shared" si="38"/>
        <v>11.462999999999999</v>
      </c>
      <c r="G446" s="122">
        <f t="shared" si="39"/>
        <v>5.3236590101573132E-2</v>
      </c>
      <c r="H446" s="128">
        <f t="shared" si="40"/>
        <v>8060.978000000001</v>
      </c>
      <c r="I446" s="122">
        <f t="shared" si="41"/>
        <v>-0.20908654902948753</v>
      </c>
      <c r="J446" s="128">
        <f t="shared" si="42"/>
        <v>97.430692276833625</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0.36755656108597279</v>
      </c>
      <c r="F447" s="128">
        <f t="shared" si="38"/>
        <v>81.22999999999999</v>
      </c>
      <c r="G447" s="122">
        <f t="shared" si="39"/>
        <v>0.36580804131609185</v>
      </c>
      <c r="H447" s="128">
        <f t="shared" si="40"/>
        <v>55389.921999999999</v>
      </c>
      <c r="I447" s="122">
        <f t="shared" si="41"/>
        <v>-0.14103936182656898</v>
      </c>
      <c r="J447" s="128">
        <f t="shared" si="42"/>
        <v>100.47798833606561</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0.15562895927601808</v>
      </c>
      <c r="F448" s="128">
        <f t="shared" si="38"/>
        <v>34.393999999999998</v>
      </c>
      <c r="G448" s="122">
        <f t="shared" si="39"/>
        <v>0.14928911357962726</v>
      </c>
      <c r="H448" s="128">
        <f t="shared" si="40"/>
        <v>22605.059000000001</v>
      </c>
      <c r="I448" s="122">
        <f t="shared" si="41"/>
        <v>-9.8517712284515196E-2</v>
      </c>
      <c r="J448" s="128">
        <f t="shared" si="42"/>
        <v>104.2466898920994</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0.15657466063348416</v>
      </c>
      <c r="F449" s="128">
        <f t="shared" si="38"/>
        <v>34.603000000000002</v>
      </c>
      <c r="G449" s="122">
        <f t="shared" si="39"/>
        <v>0.15460086647558413</v>
      </c>
      <c r="H449" s="128">
        <f t="shared" si="40"/>
        <v>23409.353999999999</v>
      </c>
      <c r="I449" s="122">
        <f t="shared" si="41"/>
        <v>-0.15843312508591359</v>
      </c>
      <c r="J449" s="128">
        <f t="shared" si="42"/>
        <v>101.27670316660983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0.1040316742081448</v>
      </c>
      <c r="F450" s="128">
        <f t="shared" si="38"/>
        <v>22.991</v>
      </c>
      <c r="G450" s="122">
        <f t="shared" si="39"/>
        <v>0.10807553263152332</v>
      </c>
      <c r="H450" s="128">
        <f t="shared" si="40"/>
        <v>16364.580999999998</v>
      </c>
      <c r="I450" s="122">
        <f t="shared" si="41"/>
        <v>-0.24924403808820425</v>
      </c>
      <c r="J450" s="128">
        <f t="shared" si="42"/>
        <v>96.258303498567244</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0.10771945701357469</v>
      </c>
      <c r="F451" s="128">
        <f t="shared" si="38"/>
        <v>23.806000000000004</v>
      </c>
      <c r="G451" s="122">
        <f t="shared" si="39"/>
        <v>0.1058775046559854</v>
      </c>
      <c r="H451" s="128">
        <f t="shared" si="40"/>
        <v>16031.759999999998</v>
      </c>
      <c r="I451" s="122">
        <f t="shared" si="41"/>
        <v>-0.16406454583307559</v>
      </c>
      <c r="J451" s="128">
        <f t="shared" si="42"/>
        <v>101.73970133086732</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0.19249321266968328</v>
      </c>
      <c r="F452" s="128">
        <f t="shared" si="38"/>
        <v>42.541000000000004</v>
      </c>
      <c r="G452" s="122">
        <f t="shared" si="39"/>
        <v>0.19583193543700222</v>
      </c>
      <c r="H452" s="128">
        <f t="shared" si="40"/>
        <v>29652.480000000003</v>
      </c>
      <c r="I452" s="122">
        <f t="shared" si="41"/>
        <v>-0.20623664820230278</v>
      </c>
      <c r="J452" s="128">
        <f t="shared" si="42"/>
        <v>98.295108119179574</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0.1430180995475113</v>
      </c>
      <c r="F453" s="128">
        <f t="shared" si="38"/>
        <v>31.606999999999999</v>
      </c>
      <c r="G453" s="122">
        <f t="shared" si="39"/>
        <v>0.14374555204797315</v>
      </c>
      <c r="H453" s="128">
        <f t="shared" si="40"/>
        <v>21765.663999999997</v>
      </c>
      <c r="I453" s="122">
        <f t="shared" si="41"/>
        <v>-0.19766641517511579</v>
      </c>
      <c r="J453" s="128">
        <f t="shared" si="42"/>
        <v>99.493930427691367</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6.7651583710407248E-2</v>
      </c>
      <c r="F454" s="128">
        <f t="shared" si="38"/>
        <v>14.951000000000002</v>
      </c>
      <c r="G454" s="122">
        <f t="shared" si="39"/>
        <v>6.7877029151091686E-2</v>
      </c>
      <c r="H454" s="128">
        <f t="shared" si="40"/>
        <v>10277.804</v>
      </c>
      <c r="I454" s="122">
        <f t="shared" si="41"/>
        <v>-0.1777733276260445</v>
      </c>
      <c r="J454" s="128">
        <f t="shared" si="42"/>
        <v>99.66786195049491</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6.3049773755656124E-2</v>
      </c>
      <c r="F455" s="128">
        <f t="shared" si="38"/>
        <v>13.934000000000003</v>
      </c>
      <c r="G455" s="122">
        <f t="shared" si="39"/>
        <v>6.2694613586231476E-2</v>
      </c>
      <c r="H455" s="128">
        <f t="shared" si="40"/>
        <v>9493.0929999999971</v>
      </c>
      <c r="I455" s="122">
        <f t="shared" si="41"/>
        <v>-0.16490593149795005</v>
      </c>
      <c r="J455" s="128">
        <f t="shared" si="42"/>
        <v>100.56649231745587</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0.30850226244343892</v>
      </c>
      <c r="F456" s="128">
        <f t="shared" si="38"/>
        <v>68.179000000000002</v>
      </c>
      <c r="G456" s="122">
        <f t="shared" si="39"/>
        <v>0.29794161196158975</v>
      </c>
      <c r="H456" s="128">
        <f t="shared" si="40"/>
        <v>45113.722999999998</v>
      </c>
      <c r="I456" s="122">
        <f t="shared" si="41"/>
        <v>3.5415331804130655E-3</v>
      </c>
      <c r="J456" s="128">
        <f t="shared" si="42"/>
        <v>103.54453693538137</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5.1986425339366517E-2</v>
      </c>
      <c r="F457" s="128">
        <f t="shared" ref="F457:F520" si="44">SUMPRODUCT($K$2:$AI$2,$K457:$AI457)</f>
        <v>11.489000000000001</v>
      </c>
      <c r="G457" s="122">
        <f t="shared" ref="G457:G520" si="45">SUMPRODUCT($K$3:$AI$3,$K457:$AI457)/$J$3</f>
        <v>5.3643833626121067E-2</v>
      </c>
      <c r="H457" s="128">
        <f t="shared" ref="H457:H520" si="46">SUMPRODUCT($K$3:$AI$3,$K457:$AI457)</f>
        <v>8122.6419999999998</v>
      </c>
      <c r="I457" s="122">
        <f t="shared" ref="I457:I520" si="47">CORREL($K$4:$AI$4,$K457:$AI457)</f>
        <v>-0.20466757711041697</v>
      </c>
      <c r="J457" s="128">
        <f t="shared" si="42"/>
        <v>96.910347052550136</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0.57126244343891408</v>
      </c>
      <c r="F458" s="128">
        <f t="shared" si="44"/>
        <v>126.24900000000001</v>
      </c>
      <c r="G458" s="122">
        <f t="shared" si="45"/>
        <v>0.54536452733492713</v>
      </c>
      <c r="H458" s="128">
        <f t="shared" si="46"/>
        <v>82578.005999999994</v>
      </c>
      <c r="I458" s="122">
        <f t="shared" si="47"/>
        <v>0.11510267778982593</v>
      </c>
      <c r="J458" s="128">
        <f t="shared" ref="J458:J521" si="48">$E458/$G458*100</f>
        <v>104.74873498475307</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0.58194570135746615</v>
      </c>
      <c r="F459" s="128">
        <f t="shared" si="44"/>
        <v>128.61000000000001</v>
      </c>
      <c r="G459" s="122">
        <f t="shared" si="45"/>
        <v>0.56692323898083452</v>
      </c>
      <c r="H459" s="128">
        <f t="shared" si="46"/>
        <v>85842.383000000002</v>
      </c>
      <c r="I459" s="122">
        <f t="shared" si="47"/>
        <v>0.11460253886793045</v>
      </c>
      <c r="J459" s="128">
        <f t="shared" si="48"/>
        <v>102.6498229996071</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0.42970588235294122</v>
      </c>
      <c r="F460" s="128">
        <f t="shared" si="44"/>
        <v>94.965000000000003</v>
      </c>
      <c r="G460" s="122">
        <f t="shared" si="45"/>
        <v>0.41919693827682314</v>
      </c>
      <c r="H460" s="128">
        <f t="shared" si="46"/>
        <v>63473.962000000007</v>
      </c>
      <c r="I460" s="122">
        <f t="shared" si="47"/>
        <v>2.5222948476558076E-2</v>
      </c>
      <c r="J460" s="128">
        <f t="shared" si="48"/>
        <v>102.50692290819603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0.25389140271493216</v>
      </c>
      <c r="F461" s="128">
        <f t="shared" si="44"/>
        <v>56.110000000000007</v>
      </c>
      <c r="G461" s="122">
        <f t="shared" si="45"/>
        <v>0.24957568452891996</v>
      </c>
      <c r="H461" s="128">
        <f t="shared" si="46"/>
        <v>37790.251000000004</v>
      </c>
      <c r="I461" s="122">
        <f t="shared" si="47"/>
        <v>-4.9866963481139857E-2</v>
      </c>
      <c r="J461" s="128">
        <f t="shared" si="48"/>
        <v>101.72922221736394</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0.11958823529411763</v>
      </c>
      <c r="F462" s="128">
        <f t="shared" si="44"/>
        <v>26.428999999999998</v>
      </c>
      <c r="G462" s="122">
        <f t="shared" si="45"/>
        <v>0.11503987636872763</v>
      </c>
      <c r="H462" s="128">
        <f t="shared" si="46"/>
        <v>17419.108</v>
      </c>
      <c r="I462" s="122">
        <f t="shared" si="47"/>
        <v>-5.7251428725823769E-2</v>
      </c>
      <c r="J462" s="128">
        <f t="shared" si="48"/>
        <v>103.95372375993479</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9.9393665158371045E-2</v>
      </c>
      <c r="F463" s="128">
        <f t="shared" si="44"/>
        <v>21.966000000000001</v>
      </c>
      <c r="G463" s="122">
        <f t="shared" si="45"/>
        <v>9.909798042504854E-2</v>
      </c>
      <c r="H463" s="128">
        <f t="shared" si="46"/>
        <v>15005.218000000001</v>
      </c>
      <c r="I463" s="122">
        <f t="shared" si="47"/>
        <v>-0.1735815141835835</v>
      </c>
      <c r="J463" s="128">
        <f t="shared" si="48"/>
        <v>100.29837614455337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0.11419909502262442</v>
      </c>
      <c r="F464" s="128">
        <f t="shared" si="44"/>
        <v>25.237999999999996</v>
      </c>
      <c r="G464" s="122">
        <f t="shared" si="45"/>
        <v>0.11071544994650569</v>
      </c>
      <c r="H464" s="128">
        <f t="shared" si="46"/>
        <v>16764.311999999998</v>
      </c>
      <c r="I464" s="122">
        <f t="shared" si="47"/>
        <v>-0.11579484905027093</v>
      </c>
      <c r="J464" s="128">
        <f t="shared" si="48"/>
        <v>103.14648504594608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4.764705882352941E-2</v>
      </c>
      <c r="F465" s="128">
        <f t="shared" si="44"/>
        <v>10.53</v>
      </c>
      <c r="G465" s="122">
        <f t="shared" si="45"/>
        <v>4.8667721142796765E-2</v>
      </c>
      <c r="H465" s="128">
        <f t="shared" si="46"/>
        <v>7369.1690000000008</v>
      </c>
      <c r="I465" s="122">
        <f t="shared" si="47"/>
        <v>-0.21842240746157482</v>
      </c>
      <c r="J465" s="128">
        <f t="shared" si="48"/>
        <v>97.902794099866284</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5.810859728506787E-2</v>
      </c>
      <c r="F466" s="128">
        <f t="shared" si="44"/>
        <v>12.841999999999999</v>
      </c>
      <c r="G466" s="122">
        <f t="shared" si="45"/>
        <v>5.9353115217477444E-2</v>
      </c>
      <c r="H466" s="128">
        <f t="shared" si="46"/>
        <v>8987.1299999999992</v>
      </c>
      <c r="I466" s="122">
        <f t="shared" si="47"/>
        <v>-0.20879507022924707</v>
      </c>
      <c r="J466" s="128">
        <f t="shared" si="48"/>
        <v>97.903196946193134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0.10224886877828054</v>
      </c>
      <c r="F467" s="128">
        <f t="shared" si="44"/>
        <v>22.597000000000001</v>
      </c>
      <c r="G467" s="122">
        <f t="shared" si="45"/>
        <v>0.10194887661968854</v>
      </c>
      <c r="H467" s="128">
        <f t="shared" si="46"/>
        <v>15436.895</v>
      </c>
      <c r="I467" s="122">
        <f t="shared" si="47"/>
        <v>-0.16976809028872414</v>
      </c>
      <c r="J467" s="128">
        <f t="shared" si="48"/>
        <v>100.29425744406298</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0.20281900452488688</v>
      </c>
      <c r="F468" s="128">
        <f t="shared" si="44"/>
        <v>44.823</v>
      </c>
      <c r="G468" s="122">
        <f t="shared" si="45"/>
        <v>0.19422194851338678</v>
      </c>
      <c r="H468" s="128">
        <f t="shared" si="46"/>
        <v>29408.699000000001</v>
      </c>
      <c r="I468" s="122">
        <f t="shared" si="47"/>
        <v>5.0315382492301601E-2</v>
      </c>
      <c r="J468" s="128">
        <f t="shared" si="48"/>
        <v>104.42640807452695</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0.47599095022624444</v>
      </c>
      <c r="F469" s="128">
        <f t="shared" si="44"/>
        <v>105.19400000000002</v>
      </c>
      <c r="G469" s="122">
        <f t="shared" si="45"/>
        <v>0.4666252096844497</v>
      </c>
      <c r="H469" s="128">
        <f t="shared" si="46"/>
        <v>70655.456000000006</v>
      </c>
      <c r="I469" s="122">
        <f t="shared" si="47"/>
        <v>1.2161387175900502E-2</v>
      </c>
      <c r="J469" s="128">
        <f t="shared" si="48"/>
        <v>102.00712270734971</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0.22578280542986426</v>
      </c>
      <c r="F470" s="128">
        <f t="shared" si="44"/>
        <v>49.898000000000003</v>
      </c>
      <c r="G470" s="122">
        <f t="shared" si="45"/>
        <v>0.23485590880872814</v>
      </c>
      <c r="H470" s="128">
        <f t="shared" si="46"/>
        <v>35561.411999999997</v>
      </c>
      <c r="I470" s="122">
        <f t="shared" si="47"/>
        <v>-0.32486947077204348</v>
      </c>
      <c r="J470" s="128">
        <f t="shared" si="48"/>
        <v>96.136736169472655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0.29708597285067867</v>
      </c>
      <c r="F471" s="128">
        <f t="shared" si="44"/>
        <v>65.655999999999992</v>
      </c>
      <c r="G471" s="122">
        <f t="shared" si="45"/>
        <v>0.28292761758839768</v>
      </c>
      <c r="H471" s="128">
        <f t="shared" si="46"/>
        <v>42840.334000000003</v>
      </c>
      <c r="I471" s="122">
        <f t="shared" si="47"/>
        <v>0.1423343861006871</v>
      </c>
      <c r="J471" s="128">
        <f t="shared" si="48"/>
        <v>105.00423231318425</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0.18272398190045247</v>
      </c>
      <c r="F472" s="128">
        <f t="shared" si="44"/>
        <v>40.381999999999998</v>
      </c>
      <c r="G472" s="122">
        <f t="shared" si="45"/>
        <v>0.1817973886856252</v>
      </c>
      <c r="H472" s="128">
        <f t="shared" si="46"/>
        <v>27527.396999999997</v>
      </c>
      <c r="I472" s="122">
        <f t="shared" si="47"/>
        <v>-8.157401603921173E-2</v>
      </c>
      <c r="J472" s="128">
        <f t="shared" si="48"/>
        <v>100.50968455681704</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0.15906334841628961</v>
      </c>
      <c r="F473" s="128">
        <f t="shared" si="44"/>
        <v>35.153000000000006</v>
      </c>
      <c r="G473" s="122">
        <f t="shared" si="45"/>
        <v>0.15782650675613205</v>
      </c>
      <c r="H473" s="128">
        <f t="shared" si="46"/>
        <v>23897.774000000005</v>
      </c>
      <c r="I473" s="122">
        <f t="shared" si="47"/>
        <v>-0.1430003422398336</v>
      </c>
      <c r="J473" s="128">
        <f t="shared" si="48"/>
        <v>100.78367169468476</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7.6809954751131213E-2</v>
      </c>
      <c r="F474" s="128">
        <f t="shared" si="44"/>
        <v>16.974999999999998</v>
      </c>
      <c r="G474" s="122">
        <f t="shared" si="45"/>
        <v>7.7976429486586799E-2</v>
      </c>
      <c r="H474" s="128">
        <f t="shared" si="46"/>
        <v>11807.035</v>
      </c>
      <c r="I474" s="122">
        <f t="shared" si="47"/>
        <v>-0.22672617035170531</v>
      </c>
      <c r="J474" s="128">
        <f t="shared" si="48"/>
        <v>98.504067519972509</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5.4665158371040731E-2</v>
      </c>
      <c r="F475" s="128">
        <f t="shared" si="44"/>
        <v>12.081000000000001</v>
      </c>
      <c r="G475" s="122">
        <f t="shared" si="45"/>
        <v>5.5948236008928925E-2</v>
      </c>
      <c r="H475" s="128">
        <f t="shared" si="46"/>
        <v>8471.57</v>
      </c>
      <c r="I475" s="122">
        <f t="shared" si="47"/>
        <v>-0.21879305661248957</v>
      </c>
      <c r="J475" s="128">
        <f t="shared" si="48"/>
        <v>97.706670076812742</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5.7022624434389144E-2</v>
      </c>
      <c r="F476" s="128">
        <f t="shared" si="44"/>
        <v>12.602</v>
      </c>
      <c r="G476" s="122">
        <f t="shared" si="45"/>
        <v>6.1286471885773158E-2</v>
      </c>
      <c r="H476" s="128">
        <f t="shared" si="46"/>
        <v>9279.875</v>
      </c>
      <c r="I476" s="122">
        <f t="shared" si="47"/>
        <v>-0.35019206592479601</v>
      </c>
      <c r="J476" s="128">
        <f t="shared" si="48"/>
        <v>93.042759160078504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0.13082805429864253</v>
      </c>
      <c r="F477" s="128">
        <f t="shared" si="44"/>
        <v>28.913</v>
      </c>
      <c r="G477" s="122">
        <f t="shared" si="45"/>
        <v>0.13668334015770914</v>
      </c>
      <c r="H477" s="128">
        <f t="shared" si="46"/>
        <v>20696.318000000003</v>
      </c>
      <c r="I477" s="122">
        <f t="shared" si="47"/>
        <v>-0.31888023993719733</v>
      </c>
      <c r="J477" s="128">
        <f t="shared" si="48"/>
        <v>95.716167125919952</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0.60267420814479644</v>
      </c>
      <c r="F478" s="128">
        <f t="shared" si="44"/>
        <v>133.191</v>
      </c>
      <c r="G478" s="122">
        <f t="shared" si="45"/>
        <v>0.59298479044763508</v>
      </c>
      <c r="H478" s="128">
        <f t="shared" si="46"/>
        <v>89788.571000000011</v>
      </c>
      <c r="I478" s="122">
        <f t="shared" si="47"/>
        <v>7.1496672291058355E-2</v>
      </c>
      <c r="J478" s="128">
        <f t="shared" si="48"/>
        <v>101.63400779467666</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0.20401809954751132</v>
      </c>
      <c r="F479" s="128">
        <f t="shared" si="44"/>
        <v>45.088000000000001</v>
      </c>
      <c r="G479" s="122">
        <f t="shared" si="45"/>
        <v>0.20394737745842631</v>
      </c>
      <c r="H479" s="128">
        <f t="shared" si="46"/>
        <v>30881.303999999996</v>
      </c>
      <c r="I479" s="122">
        <f t="shared" si="47"/>
        <v>-0.19144514742158561</v>
      </c>
      <c r="J479" s="128">
        <f t="shared" si="48"/>
        <v>100.03467663569219</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0.28583710407239821</v>
      </c>
      <c r="F480" s="128">
        <f t="shared" si="44"/>
        <v>63.17</v>
      </c>
      <c r="G480" s="122">
        <f t="shared" si="45"/>
        <v>0.27970980332589257</v>
      </c>
      <c r="H480" s="128">
        <f t="shared" si="46"/>
        <v>42353.099000000002</v>
      </c>
      <c r="I480" s="122">
        <f t="shared" si="47"/>
        <v>-9.3120395002940729E-3</v>
      </c>
      <c r="J480" s="128">
        <f t="shared" si="48"/>
        <v>102.19059206136106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0.54927149321266977</v>
      </c>
      <c r="F481" s="128">
        <f t="shared" si="44"/>
        <v>121.38900000000001</v>
      </c>
      <c r="G481" s="122">
        <f t="shared" si="45"/>
        <v>0.53143749091917736</v>
      </c>
      <c r="H481" s="128">
        <f t="shared" si="46"/>
        <v>80469.202000000005</v>
      </c>
      <c r="I481" s="122">
        <f t="shared" si="47"/>
        <v>0.10366765406347628</v>
      </c>
      <c r="J481" s="128">
        <f t="shared" si="48"/>
        <v>103.35580432284644</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0.84785067873303166</v>
      </c>
      <c r="F482" s="128">
        <f t="shared" si="44"/>
        <v>187.375</v>
      </c>
      <c r="G482" s="122">
        <f t="shared" si="45"/>
        <v>0.82217704632210165</v>
      </c>
      <c r="H482" s="128">
        <f t="shared" si="46"/>
        <v>124492.40399999999</v>
      </c>
      <c r="I482" s="122">
        <f t="shared" si="47"/>
        <v>0.29210162334876544</v>
      </c>
      <c r="J482" s="128">
        <f t="shared" si="48"/>
        <v>103.12264037603308</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0.51663800904977375</v>
      </c>
      <c r="F483" s="128">
        <f t="shared" si="44"/>
        <v>114.17699999999999</v>
      </c>
      <c r="G483" s="122">
        <f t="shared" si="45"/>
        <v>0.50310474316131493</v>
      </c>
      <c r="H483" s="128">
        <f t="shared" si="46"/>
        <v>76179.113999999987</v>
      </c>
      <c r="I483" s="122">
        <f t="shared" si="47"/>
        <v>0.2486077639762079</v>
      </c>
      <c r="J483" s="128">
        <f t="shared" si="48"/>
        <v>102.6899499701436</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0.74983257918552038</v>
      </c>
      <c r="F484" s="128">
        <f t="shared" si="44"/>
        <v>165.71299999999999</v>
      </c>
      <c r="G484" s="122">
        <f t="shared" si="45"/>
        <v>0.72984647135743441</v>
      </c>
      <c r="H484" s="128">
        <f t="shared" si="46"/>
        <v>110511.893</v>
      </c>
      <c r="I484" s="122">
        <f t="shared" si="47"/>
        <v>0.34660676447387129</v>
      </c>
      <c r="J484" s="128">
        <f t="shared" si="48"/>
        <v>102.73839891161136</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0.75802262443438895</v>
      </c>
      <c r="F485" s="128">
        <f t="shared" si="44"/>
        <v>167.52299999999997</v>
      </c>
      <c r="G485" s="122">
        <f t="shared" si="45"/>
        <v>0.73583387708198489</v>
      </c>
      <c r="H485" s="128">
        <f t="shared" si="46"/>
        <v>111418.49399999999</v>
      </c>
      <c r="I485" s="122">
        <f t="shared" si="47"/>
        <v>0.36487680623655527</v>
      </c>
      <c r="J485" s="128">
        <f t="shared" si="48"/>
        <v>103.01545607554732</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0.60981447963800905</v>
      </c>
      <c r="F486" s="128">
        <f t="shared" si="44"/>
        <v>134.76900000000001</v>
      </c>
      <c r="G486" s="122">
        <f t="shared" si="45"/>
        <v>0.59415070203014164</v>
      </c>
      <c r="H486" s="128">
        <f t="shared" si="46"/>
        <v>89965.11099999999</v>
      </c>
      <c r="I486" s="122">
        <f t="shared" si="47"/>
        <v>0.36328033958472206</v>
      </c>
      <c r="J486" s="128">
        <f t="shared" si="48"/>
        <v>102.63633074140049</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0.34965610859728508</v>
      </c>
      <c r="F487" s="128">
        <f t="shared" si="44"/>
        <v>77.274000000000001</v>
      </c>
      <c r="G487" s="122">
        <f t="shared" si="45"/>
        <v>0.33761288618262031</v>
      </c>
      <c r="H487" s="128">
        <f t="shared" si="46"/>
        <v>51120.667999999998</v>
      </c>
      <c r="I487" s="122">
        <f t="shared" si="47"/>
        <v>0.38962536948497267</v>
      </c>
      <c r="J487" s="128">
        <f t="shared" si="48"/>
        <v>103.56716905887011</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0.82431221719457026</v>
      </c>
      <c r="F488" s="128">
        <f t="shared" si="44"/>
        <v>182.17300000000003</v>
      </c>
      <c r="G488" s="122">
        <f t="shared" si="45"/>
        <v>0.79604523900725144</v>
      </c>
      <c r="H488" s="128">
        <f t="shared" si="46"/>
        <v>120535.57799999999</v>
      </c>
      <c r="I488" s="122">
        <f t="shared" si="47"/>
        <v>0.40971636803043565</v>
      </c>
      <c r="J488" s="128">
        <f t="shared" si="48"/>
        <v>103.5509261034675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0.69673755656108594</v>
      </c>
      <c r="F489" s="128">
        <f t="shared" si="44"/>
        <v>153.97899999999998</v>
      </c>
      <c r="G489" s="122">
        <f t="shared" si="45"/>
        <v>0.67757534110871886</v>
      </c>
      <c r="H489" s="128">
        <f t="shared" si="46"/>
        <v>102597.10299999999</v>
      </c>
      <c r="I489" s="122">
        <f t="shared" si="47"/>
        <v>0.41182861383995778</v>
      </c>
      <c r="J489" s="128">
        <f t="shared" si="48"/>
        <v>102.82805679159041</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0.67352036199095033</v>
      </c>
      <c r="F490" s="128">
        <f t="shared" si="44"/>
        <v>148.84800000000001</v>
      </c>
      <c r="G490" s="122">
        <f t="shared" si="45"/>
        <v>0.65962422565348899</v>
      </c>
      <c r="H490" s="128">
        <f t="shared" si="46"/>
        <v>99878.981</v>
      </c>
      <c r="I490" s="122">
        <f t="shared" si="47"/>
        <v>0.36424494961666087</v>
      </c>
      <c r="J490" s="128">
        <f t="shared" si="48"/>
        <v>102.10667464853864</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0.82094570135746625</v>
      </c>
      <c r="F491" s="128">
        <f t="shared" si="44"/>
        <v>181.42900000000003</v>
      </c>
      <c r="G491" s="122">
        <f t="shared" si="45"/>
        <v>0.79480078326222792</v>
      </c>
      <c r="H491" s="128">
        <f t="shared" si="46"/>
        <v>120347.14500000002</v>
      </c>
      <c r="I491" s="122">
        <f t="shared" si="47"/>
        <v>0.42086340895716573</v>
      </c>
      <c r="J491" s="128">
        <f t="shared" si="48"/>
        <v>103.28949324734276</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0.76282805429864253</v>
      </c>
      <c r="F492" s="128">
        <f t="shared" si="44"/>
        <v>168.58500000000001</v>
      </c>
      <c r="G492" s="122">
        <f t="shared" si="45"/>
        <v>0.74253269096144447</v>
      </c>
      <c r="H492" s="128">
        <f t="shared" si="46"/>
        <v>112432.815</v>
      </c>
      <c r="I492" s="122">
        <f t="shared" si="47"/>
        <v>0.32332147549949103</v>
      </c>
      <c r="J492" s="128">
        <f t="shared" si="48"/>
        <v>102.73326192694887</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0.51205882352941179</v>
      </c>
      <c r="F493" s="128">
        <f t="shared" si="44"/>
        <v>113.16500000000001</v>
      </c>
      <c r="G493" s="122">
        <f t="shared" si="45"/>
        <v>0.49409436130446843</v>
      </c>
      <c r="H493" s="128">
        <f t="shared" si="46"/>
        <v>74814.78</v>
      </c>
      <c r="I493" s="122">
        <f t="shared" si="47"/>
        <v>0.29665568363992317</v>
      </c>
      <c r="J493" s="128">
        <f t="shared" si="48"/>
        <v>103.63583631626862</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0.29050678733031682</v>
      </c>
      <c r="F494" s="128">
        <f t="shared" si="44"/>
        <v>64.202000000000012</v>
      </c>
      <c r="G494" s="122">
        <f t="shared" si="45"/>
        <v>0.27602300915346922</v>
      </c>
      <c r="H494" s="128">
        <f t="shared" si="46"/>
        <v>41794.852000000006</v>
      </c>
      <c r="I494" s="122">
        <f t="shared" si="47"/>
        <v>0.3906399398164952</v>
      </c>
      <c r="J494" s="128">
        <f t="shared" si="48"/>
        <v>105.24730826653462</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0.77180542986425338</v>
      </c>
      <c r="F495" s="128">
        <f t="shared" si="44"/>
        <v>170.56899999999999</v>
      </c>
      <c r="G495" s="122">
        <f t="shared" si="45"/>
        <v>0.74541302222985395</v>
      </c>
      <c r="H495" s="128">
        <f t="shared" si="46"/>
        <v>112868.94900000002</v>
      </c>
      <c r="I495" s="122">
        <f t="shared" si="47"/>
        <v>0.42312515563910791</v>
      </c>
      <c r="J495" s="128">
        <f t="shared" si="48"/>
        <v>103.54064214701377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0.63640723981900449</v>
      </c>
      <c r="F496" s="128">
        <f t="shared" si="44"/>
        <v>140.64599999999999</v>
      </c>
      <c r="G496" s="122">
        <f t="shared" si="45"/>
        <v>0.60738048977004044</v>
      </c>
      <c r="H496" s="128">
        <f t="shared" si="46"/>
        <v>91968.338999999978</v>
      </c>
      <c r="I496" s="122">
        <f t="shared" si="47"/>
        <v>0.5135205103016488</v>
      </c>
      <c r="J496" s="128">
        <f t="shared" si="48"/>
        <v>104.77900600000403</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0.51867420814479648</v>
      </c>
      <c r="F497" s="128">
        <f t="shared" si="44"/>
        <v>114.62700000000001</v>
      </c>
      <c r="G497" s="122">
        <f t="shared" si="45"/>
        <v>0.51160291378832112</v>
      </c>
      <c r="H497" s="128">
        <f t="shared" si="46"/>
        <v>77465.89</v>
      </c>
      <c r="I497" s="122">
        <f t="shared" si="47"/>
        <v>3.936192228699438E-2</v>
      </c>
      <c r="J497" s="128">
        <f t="shared" si="48"/>
        <v>101.38218414436184</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9.7013574660633484E-2</v>
      </c>
      <c r="F498" s="128">
        <f t="shared" si="44"/>
        <v>21.44</v>
      </c>
      <c r="G498" s="122">
        <f t="shared" si="45"/>
        <v>9.4819526080122576E-2</v>
      </c>
      <c r="H498" s="128">
        <f t="shared" si="46"/>
        <v>14357.383</v>
      </c>
      <c r="I498" s="122">
        <f t="shared" si="47"/>
        <v>0.10676696899562897</v>
      </c>
      <c r="J498" s="128">
        <f t="shared" si="48"/>
        <v>102.31392063556291</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0.47239819004524891</v>
      </c>
      <c r="F499" s="128">
        <f t="shared" si="44"/>
        <v>104.4</v>
      </c>
      <c r="G499" s="122">
        <f t="shared" si="45"/>
        <v>0.45247447463313478</v>
      </c>
      <c r="H499" s="128">
        <f t="shared" si="46"/>
        <v>68512.78</v>
      </c>
      <c r="I499" s="122">
        <f t="shared" si="47"/>
        <v>0.44054634551850386</v>
      </c>
      <c r="J499" s="128">
        <f t="shared" si="48"/>
        <v>104.4032794177546</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0.42773755656108597</v>
      </c>
      <c r="F500" s="128">
        <f t="shared" si="44"/>
        <v>94.53</v>
      </c>
      <c r="G500" s="122">
        <f t="shared" si="45"/>
        <v>0.40074310187692347</v>
      </c>
      <c r="H500" s="128">
        <f t="shared" si="46"/>
        <v>60679.718999999997</v>
      </c>
      <c r="I500" s="122">
        <f t="shared" si="47"/>
        <v>0.32963529871002983</v>
      </c>
      <c r="J500" s="128">
        <f t="shared" si="48"/>
        <v>106.73609965030741</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0.44291402714932121</v>
      </c>
      <c r="F501" s="128">
        <f t="shared" si="44"/>
        <v>97.883999999999986</v>
      </c>
      <c r="G501" s="122">
        <f t="shared" si="45"/>
        <v>0.42482686998903696</v>
      </c>
      <c r="H501" s="128">
        <f t="shared" si="46"/>
        <v>64326.434999999998</v>
      </c>
      <c r="I501" s="122">
        <f t="shared" si="47"/>
        <v>0.4184905444642148</v>
      </c>
      <c r="J501" s="128">
        <f t="shared" si="48"/>
        <v>104.25753605480534</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0.22995927601809957</v>
      </c>
      <c r="F502" s="128">
        <f t="shared" si="44"/>
        <v>50.821000000000005</v>
      </c>
      <c r="G502" s="122">
        <f t="shared" si="45"/>
        <v>0.21852380166162541</v>
      </c>
      <c r="H502" s="128">
        <f t="shared" si="46"/>
        <v>33088.436999999998</v>
      </c>
      <c r="I502" s="122">
        <f t="shared" si="47"/>
        <v>0.34474434002118376</v>
      </c>
      <c r="J502" s="128">
        <f t="shared" si="48"/>
        <v>105.23305665997039</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0.51771945701357469</v>
      </c>
      <c r="F503" s="128">
        <f t="shared" si="44"/>
        <v>114.416</v>
      </c>
      <c r="G503" s="122">
        <f t="shared" si="45"/>
        <v>0.47836442827140763</v>
      </c>
      <c r="H503" s="128">
        <f t="shared" si="46"/>
        <v>72432.985000000001</v>
      </c>
      <c r="I503" s="122">
        <f t="shared" si="47"/>
        <v>0.456530874307009</v>
      </c>
      <c r="J503" s="128">
        <f t="shared" si="48"/>
        <v>108.22699733012722</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0.38076470588235289</v>
      </c>
      <c r="F504" s="128">
        <f t="shared" si="44"/>
        <v>84.148999999999987</v>
      </c>
      <c r="G504" s="122">
        <f t="shared" si="45"/>
        <v>0.37468226366746366</v>
      </c>
      <c r="H504" s="128">
        <f t="shared" si="46"/>
        <v>56733.63900000001</v>
      </c>
      <c r="I504" s="122">
        <f t="shared" si="47"/>
        <v>0.28004236269334259</v>
      </c>
      <c r="J504" s="128">
        <f t="shared" si="48"/>
        <v>101.62336005856085</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0.20235746606334842</v>
      </c>
      <c r="F505" s="128">
        <f t="shared" si="44"/>
        <v>44.721000000000004</v>
      </c>
      <c r="G505" s="122">
        <f t="shared" si="45"/>
        <v>0.20033597062436434</v>
      </c>
      <c r="H505" s="128">
        <f t="shared" si="46"/>
        <v>30334.471999999998</v>
      </c>
      <c r="I505" s="122">
        <f t="shared" si="47"/>
        <v>-3.2426918773336621E-3</v>
      </c>
      <c r="J505" s="128">
        <f t="shared" si="48"/>
        <v>101.00905265923234</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0.45299999999999996</v>
      </c>
      <c r="F506" s="128">
        <f t="shared" si="44"/>
        <v>100.11299999999999</v>
      </c>
      <c r="G506" s="122">
        <f t="shared" si="45"/>
        <v>0.42543290758034047</v>
      </c>
      <c r="H506" s="128">
        <f t="shared" si="46"/>
        <v>64418.19999999999</v>
      </c>
      <c r="I506" s="122">
        <f t="shared" si="47"/>
        <v>0.39286793782183427</v>
      </c>
      <c r="J506" s="128">
        <f t="shared" si="48"/>
        <v>106.47977434948508</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0.49794570135746608</v>
      </c>
      <c r="F507" s="128">
        <f t="shared" si="44"/>
        <v>110.04600000000001</v>
      </c>
      <c r="G507" s="122">
        <f t="shared" si="45"/>
        <v>0.47354543053005582</v>
      </c>
      <c r="H507" s="128">
        <f t="shared" si="46"/>
        <v>71703.301999999996</v>
      </c>
      <c r="I507" s="122">
        <f t="shared" si="47"/>
        <v>0.4809555832658276</v>
      </c>
      <c r="J507" s="128">
        <f t="shared" si="48"/>
        <v>105.15267791732215</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0.29191855203619915</v>
      </c>
      <c r="F508" s="128">
        <f t="shared" si="44"/>
        <v>64.51400000000001</v>
      </c>
      <c r="G508" s="122">
        <f t="shared" si="45"/>
        <v>0.27718590920498232</v>
      </c>
      <c r="H508" s="128">
        <f t="shared" si="46"/>
        <v>41970.936000000009</v>
      </c>
      <c r="I508" s="122">
        <f t="shared" si="47"/>
        <v>0.36677811608377114</v>
      </c>
      <c r="J508" s="128">
        <f t="shared" si="48"/>
        <v>105.31507639528741</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0.15266063348416289</v>
      </c>
      <c r="F509" s="128">
        <f t="shared" si="44"/>
        <v>33.738</v>
      </c>
      <c r="G509" s="122">
        <f t="shared" si="45"/>
        <v>0.13921432062238304</v>
      </c>
      <c r="H509" s="128">
        <f t="shared" si="46"/>
        <v>21079.553999999993</v>
      </c>
      <c r="I509" s="122">
        <f t="shared" si="47"/>
        <v>0.47299594452220134</v>
      </c>
      <c r="J509" s="128">
        <f t="shared" si="48"/>
        <v>109.65871384615151</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0.26779638009049772</v>
      </c>
      <c r="F510" s="128">
        <f t="shared" si="44"/>
        <v>59.183</v>
      </c>
      <c r="G510" s="122">
        <f t="shared" si="45"/>
        <v>0.26769425035332656</v>
      </c>
      <c r="H510" s="128">
        <f t="shared" si="46"/>
        <v>40533.728000000003</v>
      </c>
      <c r="I510" s="122">
        <f t="shared" si="47"/>
        <v>-3.1068357873820243E-2</v>
      </c>
      <c r="J510" s="128">
        <f t="shared" si="48"/>
        <v>100.03815163644208</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0.2848190045248869</v>
      </c>
      <c r="F511" s="128">
        <f t="shared" si="44"/>
        <v>62.945000000000007</v>
      </c>
      <c r="G511" s="122">
        <f t="shared" si="45"/>
        <v>0.2636266824287733</v>
      </c>
      <c r="H511" s="128">
        <f t="shared" si="46"/>
        <v>39917.824999999997</v>
      </c>
      <c r="I511" s="122">
        <f t="shared" si="47"/>
        <v>0.31067230384677819</v>
      </c>
      <c r="J511" s="128">
        <f t="shared" si="48"/>
        <v>108.03876219996789</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0.24700000000000003</v>
      </c>
      <c r="F512" s="128">
        <f t="shared" si="44"/>
        <v>54.587000000000003</v>
      </c>
      <c r="G512" s="122">
        <f t="shared" si="45"/>
        <v>0.23739754190386875</v>
      </c>
      <c r="H512" s="128">
        <f t="shared" si="46"/>
        <v>35946.260999999999</v>
      </c>
      <c r="I512" s="122">
        <f t="shared" si="47"/>
        <v>0.23292348731081153</v>
      </c>
      <c r="J512" s="128">
        <f t="shared" si="48"/>
        <v>104.04488522464132</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5.2760180995475116E-2</v>
      </c>
      <c r="F513" s="128">
        <f t="shared" si="44"/>
        <v>11.66</v>
      </c>
      <c r="G513" s="122">
        <f t="shared" si="45"/>
        <v>4.9229635842502208E-2</v>
      </c>
      <c r="H513" s="128">
        <f t="shared" si="46"/>
        <v>7454.2529999999997</v>
      </c>
      <c r="I513" s="122">
        <f t="shared" si="47"/>
        <v>0.10271595497948667</v>
      </c>
      <c r="J513" s="128">
        <f t="shared" si="48"/>
        <v>107.17158494584034</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0.51812217194570143</v>
      </c>
      <c r="F514" s="128">
        <f t="shared" si="44"/>
        <v>114.50500000000001</v>
      </c>
      <c r="G514" s="122">
        <f t="shared" si="45"/>
        <v>0.50592774306885568</v>
      </c>
      <c r="H514" s="128">
        <f t="shared" si="46"/>
        <v>76606.566999999995</v>
      </c>
      <c r="I514" s="122">
        <f t="shared" si="47"/>
        <v>0.40841841891525738</v>
      </c>
      <c r="J514" s="128">
        <f t="shared" si="48"/>
        <v>102.41031037414095</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5.7303167420814476E-2</v>
      </c>
      <c r="F515" s="128">
        <f t="shared" si="44"/>
        <v>12.664</v>
      </c>
      <c r="G515" s="122">
        <f t="shared" si="45"/>
        <v>5.6210318456194105E-2</v>
      </c>
      <c r="H515" s="128">
        <f t="shared" si="46"/>
        <v>8511.253999999999</v>
      </c>
      <c r="I515" s="122">
        <f t="shared" si="47"/>
        <v>-4.351548535162366E-2</v>
      </c>
      <c r="J515" s="128">
        <f t="shared" si="48"/>
        <v>101.94421414899482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0.1299366515837104</v>
      </c>
      <c r="F516" s="128">
        <f t="shared" si="44"/>
        <v>28.716000000000001</v>
      </c>
      <c r="G516" s="122">
        <f t="shared" si="45"/>
        <v>0.13904031885244819</v>
      </c>
      <c r="H516" s="128">
        <f t="shared" si="46"/>
        <v>21053.207000000002</v>
      </c>
      <c r="I516" s="122">
        <f t="shared" si="47"/>
        <v>-0.51281438053674366</v>
      </c>
      <c r="J516" s="128">
        <f t="shared" si="48"/>
        <v>93.452498279726512</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8.041628959276019E-2</v>
      </c>
      <c r="F517" s="128">
        <f t="shared" si="44"/>
        <v>17.772000000000002</v>
      </c>
      <c r="G517" s="122">
        <f t="shared" si="45"/>
        <v>7.575946717034962E-2</v>
      </c>
      <c r="H517" s="128">
        <f t="shared" si="46"/>
        <v>11471.347</v>
      </c>
      <c r="I517" s="122">
        <f t="shared" si="47"/>
        <v>0.17232710797318587</v>
      </c>
      <c r="J517" s="128">
        <f t="shared" si="48"/>
        <v>106.1468521312847</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3.1022624434389141E-2</v>
      </c>
      <c r="F518" s="128">
        <f t="shared" si="44"/>
        <v>6.8559999999999999</v>
      </c>
      <c r="G518" s="122">
        <f t="shared" si="45"/>
        <v>3.1414455348769625E-2</v>
      </c>
      <c r="H518" s="128">
        <f t="shared" si="46"/>
        <v>4756.713999999999</v>
      </c>
      <c r="I518" s="122">
        <f t="shared" si="47"/>
        <v>-0.17469628329359541</v>
      </c>
      <c r="J518" s="128">
        <f t="shared" si="48"/>
        <v>98.752705052402476</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3.5963800904977375E-2</v>
      </c>
      <c r="F519" s="128">
        <f t="shared" si="44"/>
        <v>7.9480000000000004</v>
      </c>
      <c r="G519" s="122">
        <f t="shared" si="45"/>
        <v>3.4610000132084699E-2</v>
      </c>
      <c r="H519" s="128">
        <f t="shared" si="46"/>
        <v>5240.5770000000011</v>
      </c>
      <c r="I519" s="122">
        <f t="shared" si="47"/>
        <v>0.41196922407245762</v>
      </c>
      <c r="J519" s="128">
        <f t="shared" si="48"/>
        <v>103.91158846496987</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0.110158371040724</v>
      </c>
      <c r="F520" s="128">
        <f t="shared" si="44"/>
        <v>24.345000000000002</v>
      </c>
      <c r="G520" s="122">
        <f t="shared" si="45"/>
        <v>0.10553181259823799</v>
      </c>
      <c r="H520" s="128">
        <f t="shared" si="46"/>
        <v>15979.415999999999</v>
      </c>
      <c r="I520" s="122">
        <f t="shared" si="47"/>
        <v>0.3476075087664382</v>
      </c>
      <c r="J520" s="128">
        <f t="shared" si="48"/>
        <v>104.38404148339555</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0.31215384615384617</v>
      </c>
      <c r="F521" s="128">
        <f t="shared" ref="F521:F584" si="50">SUMPRODUCT($K$2:$AI$2,$K521:$AI521)</f>
        <v>68.986000000000004</v>
      </c>
      <c r="G521" s="122">
        <f t="shared" ref="G521:G584" si="51">SUMPRODUCT($K$3:$AI$3,$K521:$AI521)/$J$3</f>
        <v>0.28006081839675601</v>
      </c>
      <c r="H521" s="128">
        <f t="shared" ref="H521:H584" si="52">SUMPRODUCT($K$3:$AI$3,$K521:$AI521)</f>
        <v>42406.249000000003</v>
      </c>
      <c r="I521" s="122">
        <f t="shared" ref="I521:I584" si="53">CORREL($K$4:$AI$4,$K521:$AI521)</f>
        <v>0.58526491174473405</v>
      </c>
      <c r="J521" s="128">
        <f t="shared" si="48"/>
        <v>111.45930656805577</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0.16399095022624435</v>
      </c>
      <c r="F522" s="128">
        <f t="shared" si="50"/>
        <v>36.242000000000004</v>
      </c>
      <c r="G522" s="122">
        <f t="shared" si="51"/>
        <v>0.15454622964244674</v>
      </c>
      <c r="H522" s="128">
        <f t="shared" si="52"/>
        <v>23401.081000000002</v>
      </c>
      <c r="I522" s="122">
        <f t="shared" si="53"/>
        <v>0.49047194630250007</v>
      </c>
      <c r="J522" s="128">
        <f t="shared" ref="J522:J585" si="54">$E522/$G522*100</f>
        <v>106.11125913951354</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2.5660633484162896E-2</v>
      </c>
      <c r="F523" s="128">
        <f t="shared" si="50"/>
        <v>5.6710000000000003</v>
      </c>
      <c r="G523" s="122">
        <f t="shared" si="51"/>
        <v>2.5607662233023812E-2</v>
      </c>
      <c r="H523" s="128">
        <f t="shared" si="52"/>
        <v>3877.4609999999998</v>
      </c>
      <c r="I523" s="122">
        <f t="shared" si="53"/>
        <v>-0.13908968098029728</v>
      </c>
      <c r="J523" s="128">
        <f t="shared" si="54"/>
        <v>100.20685703621461</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1.9918552036199091E-2</v>
      </c>
      <c r="F524" s="128">
        <f t="shared" si="50"/>
        <v>4.4019999999999992</v>
      </c>
      <c r="G524" s="122">
        <f t="shared" si="51"/>
        <v>2.0227945158435588E-2</v>
      </c>
      <c r="H524" s="128">
        <f t="shared" si="52"/>
        <v>3062.875</v>
      </c>
      <c r="I524" s="122">
        <f t="shared" si="53"/>
        <v>-0.20737242679569096</v>
      </c>
      <c r="J524" s="128">
        <f t="shared" si="54"/>
        <v>98.470466872372981</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0.10823529411764708</v>
      </c>
      <c r="F525" s="128">
        <f t="shared" si="50"/>
        <v>23.920000000000005</v>
      </c>
      <c r="G525" s="122">
        <f t="shared" si="51"/>
        <v>0.10780160879155716</v>
      </c>
      <c r="H525" s="128">
        <f t="shared" si="52"/>
        <v>16323.104000000001</v>
      </c>
      <c r="I525" s="122">
        <f t="shared" si="53"/>
        <v>-4.7082549402918916E-4</v>
      </c>
      <c r="J525" s="128">
        <f t="shared" si="54"/>
        <v>100.40229949344122</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3.7683257918552031E-2</v>
      </c>
      <c r="F526" s="128">
        <f t="shared" si="50"/>
        <v>8.3279999999999994</v>
      </c>
      <c r="G526" s="122">
        <f t="shared" si="51"/>
        <v>3.566329630559114E-2</v>
      </c>
      <c r="H526" s="128">
        <f t="shared" si="52"/>
        <v>5400.0649999999996</v>
      </c>
      <c r="I526" s="122">
        <f t="shared" si="53"/>
        <v>2.5340086152591208E-2</v>
      </c>
      <c r="J526" s="128">
        <f t="shared" si="54"/>
        <v>105.66397899861042</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1.816742081447964E-2</v>
      </c>
      <c r="F527" s="128">
        <f t="shared" si="50"/>
        <v>4.0150000000000006</v>
      </c>
      <c r="G527" s="122">
        <f t="shared" si="51"/>
        <v>1.7938626847534642E-2</v>
      </c>
      <c r="H527" s="128">
        <f t="shared" si="52"/>
        <v>2716.2310000000002</v>
      </c>
      <c r="I527" s="122">
        <f t="shared" si="53"/>
        <v>-4.2646817353312987E-2</v>
      </c>
      <c r="J527" s="128">
        <f t="shared" si="54"/>
        <v>101.2754263126692</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6.7063348416289595E-2</v>
      </c>
      <c r="F528" s="128">
        <f t="shared" si="50"/>
        <v>14.821000000000002</v>
      </c>
      <c r="G528" s="122">
        <f t="shared" si="51"/>
        <v>6.6145669603349666E-2</v>
      </c>
      <c r="H528" s="128">
        <f t="shared" si="52"/>
        <v>10015.645</v>
      </c>
      <c r="I528" s="122">
        <f t="shared" si="53"/>
        <v>0.18181812881314161</v>
      </c>
      <c r="J528" s="128">
        <f t="shared" si="54"/>
        <v>101.38736037966341</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2.6760180995475107E-2</v>
      </c>
      <c r="F529" s="128">
        <f t="shared" si="50"/>
        <v>5.9139999999999988</v>
      </c>
      <c r="G529" s="122">
        <f t="shared" si="51"/>
        <v>2.6941961986025439E-2</v>
      </c>
      <c r="H529" s="128">
        <f t="shared" si="52"/>
        <v>4079.498</v>
      </c>
      <c r="I529" s="122">
        <f t="shared" si="53"/>
        <v>-0.35931357310402656</v>
      </c>
      <c r="J529" s="128">
        <f t="shared" si="54"/>
        <v>99.325286738045946</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6.0149321266968321E-2</v>
      </c>
      <c r="F530" s="128">
        <f t="shared" si="50"/>
        <v>13.292999999999999</v>
      </c>
      <c r="G530" s="122">
        <f t="shared" si="51"/>
        <v>6.1307420518036157E-2</v>
      </c>
      <c r="H530" s="128">
        <f t="shared" si="52"/>
        <v>9283.0469999999987</v>
      </c>
      <c r="I530" s="122">
        <f t="shared" si="53"/>
        <v>-0.22681216861289383</v>
      </c>
      <c r="J530" s="128">
        <f t="shared" si="54"/>
        <v>98.110996611369202</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2.365158371040724E-2</v>
      </c>
      <c r="F531" s="128">
        <f t="shared" si="50"/>
        <v>5.2270000000000003</v>
      </c>
      <c r="G531" s="122">
        <f t="shared" si="51"/>
        <v>2.1789925900487391E-2</v>
      </c>
      <c r="H531" s="128">
        <f t="shared" si="52"/>
        <v>3299.3869999999997</v>
      </c>
      <c r="I531" s="122">
        <f t="shared" si="53"/>
        <v>0.27174385288364383</v>
      </c>
      <c r="J531" s="128">
        <f t="shared" si="54"/>
        <v>108.54366287623864</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7.1864253393665159E-2</v>
      </c>
      <c r="F532" s="128">
        <f t="shared" si="50"/>
        <v>15.882</v>
      </c>
      <c r="G532" s="122">
        <f t="shared" si="51"/>
        <v>7.2994353379386867E-2</v>
      </c>
      <c r="H532" s="128">
        <f t="shared" si="52"/>
        <v>11052.659</v>
      </c>
      <c r="I532" s="122">
        <f t="shared" si="53"/>
        <v>-0.13580901315296626</v>
      </c>
      <c r="J532" s="128">
        <f t="shared" si="54"/>
        <v>98.451798072861834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0.29828054298642537</v>
      </c>
      <c r="F533" s="128">
        <f t="shared" si="50"/>
        <v>65.92</v>
      </c>
      <c r="G533" s="122">
        <f t="shared" si="51"/>
        <v>0.29674936269135771</v>
      </c>
      <c r="H533" s="128">
        <f t="shared" si="52"/>
        <v>44933.195</v>
      </c>
      <c r="I533" s="122">
        <f t="shared" si="53"/>
        <v>0.15464671882630956</v>
      </c>
      <c r="J533" s="128">
        <f t="shared" si="54"/>
        <v>100.51598435837592</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7.0683257918552025E-2</v>
      </c>
      <c r="F534" s="128">
        <f t="shared" si="50"/>
        <v>15.620999999999999</v>
      </c>
      <c r="G534" s="122">
        <f t="shared" si="51"/>
        <v>6.7588892998190431E-2</v>
      </c>
      <c r="H534" s="128">
        <f t="shared" si="52"/>
        <v>10234.174999999999</v>
      </c>
      <c r="I534" s="122">
        <f t="shared" si="53"/>
        <v>0.21320118986337824</v>
      </c>
      <c r="J534" s="128">
        <f t="shared" si="54"/>
        <v>104.5782151224824</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3.9547511312217197E-2</v>
      </c>
      <c r="F535" s="128">
        <f t="shared" si="50"/>
        <v>8.74</v>
      </c>
      <c r="G535" s="122">
        <f t="shared" si="51"/>
        <v>4.0820602570368118E-2</v>
      </c>
      <c r="H535" s="128">
        <f t="shared" si="52"/>
        <v>6180.9739999999993</v>
      </c>
      <c r="I535" s="122">
        <f t="shared" si="53"/>
        <v>-0.30196099223821327</v>
      </c>
      <c r="J535" s="128">
        <f t="shared" si="54"/>
        <v>96.881253146725797</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2.8117647058823532E-2</v>
      </c>
      <c r="F536" s="128">
        <f t="shared" si="50"/>
        <v>6.2140000000000004</v>
      </c>
      <c r="G536" s="122">
        <f t="shared" si="51"/>
        <v>2.6796682032519253E-2</v>
      </c>
      <c r="H536" s="128">
        <f t="shared" si="52"/>
        <v>4057.5000000000005</v>
      </c>
      <c r="I536" s="122">
        <f t="shared" si="53"/>
        <v>0.36544977790395883</v>
      </c>
      <c r="J536" s="128">
        <f t="shared" si="54"/>
        <v>104.92958428473054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2.749321266968326E-2</v>
      </c>
      <c r="F537" s="128">
        <f t="shared" si="50"/>
        <v>6.0760000000000005</v>
      </c>
      <c r="G537" s="122">
        <f t="shared" si="51"/>
        <v>3.0501868998401776E-2</v>
      </c>
      <c r="H537" s="128">
        <f t="shared" si="52"/>
        <v>4618.5320000000002</v>
      </c>
      <c r="I537" s="122">
        <f t="shared" si="53"/>
        <v>-0.49426125142571509</v>
      </c>
      <c r="J537" s="128">
        <f t="shared" si="54"/>
        <v>90.136157463412616</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0.24275565610859731</v>
      </c>
      <c r="F538" s="128">
        <f t="shared" si="50"/>
        <v>53.649000000000008</v>
      </c>
      <c r="G538" s="122">
        <f t="shared" si="51"/>
        <v>0.2409676392502873</v>
      </c>
      <c r="H538" s="128">
        <f t="shared" si="52"/>
        <v>36486.838000000003</v>
      </c>
      <c r="I538" s="122">
        <f t="shared" si="53"/>
        <v>-2.418788076964434E-2</v>
      </c>
      <c r="J538" s="128">
        <f t="shared" si="54"/>
        <v>100.7420153444143</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0.42385067873303162</v>
      </c>
      <c r="F539" s="128">
        <f t="shared" si="50"/>
        <v>93.670999999999992</v>
      </c>
      <c r="G539" s="122">
        <f t="shared" si="51"/>
        <v>0.40878987306661024</v>
      </c>
      <c r="H539" s="128">
        <f t="shared" si="52"/>
        <v>61898.14499999999</v>
      </c>
      <c r="I539" s="122">
        <f t="shared" si="53"/>
        <v>0.44948213071194892</v>
      </c>
      <c r="J539" s="128">
        <f t="shared" si="54"/>
        <v>103.68424138138256</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7.2090497737556561E-2</v>
      </c>
      <c r="F540" s="128">
        <f t="shared" si="50"/>
        <v>15.931999999999999</v>
      </c>
      <c r="G540" s="122">
        <f t="shared" si="51"/>
        <v>7.1966318403360235E-2</v>
      </c>
      <c r="H540" s="128">
        <f t="shared" si="52"/>
        <v>10896.996000000001</v>
      </c>
      <c r="I540" s="122">
        <f t="shared" si="53"/>
        <v>3.2610696999495724E-2</v>
      </c>
      <c r="J540" s="128">
        <f t="shared" si="54"/>
        <v>100.17255201732054</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6.3063348416289591E-2</v>
      </c>
      <c r="F541" s="128">
        <f t="shared" si="50"/>
        <v>13.936999999999999</v>
      </c>
      <c r="G541" s="122">
        <f t="shared" si="51"/>
        <v>6.6905618882827686E-2</v>
      </c>
      <c r="H541" s="128">
        <f t="shared" si="52"/>
        <v>10130.715000000002</v>
      </c>
      <c r="I541" s="122">
        <f t="shared" si="53"/>
        <v>-0.65818021702457719</v>
      </c>
      <c r="J541" s="128">
        <f t="shared" si="54"/>
        <v>94.257178200134291</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1.1081447963800907E-2</v>
      </c>
      <c r="F542" s="128">
        <f t="shared" si="50"/>
        <v>2.4490000000000003</v>
      </c>
      <c r="G542" s="122">
        <f t="shared" si="51"/>
        <v>1.0986500944405552E-2</v>
      </c>
      <c r="H542" s="128">
        <f t="shared" si="52"/>
        <v>1663.5539999999999</v>
      </c>
      <c r="I542" s="122">
        <f t="shared" si="53"/>
        <v>-0.12588819986416586</v>
      </c>
      <c r="J542" s="128">
        <f t="shared" si="54"/>
        <v>100.86421527541671</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3.8923076923076921E-2</v>
      </c>
      <c r="F543" s="128">
        <f t="shared" si="50"/>
        <v>8.6020000000000003</v>
      </c>
      <c r="G543" s="122">
        <f t="shared" si="51"/>
        <v>3.7911714591396001E-2</v>
      </c>
      <c r="H543" s="128">
        <f t="shared" si="52"/>
        <v>5740.5159999999996</v>
      </c>
      <c r="I543" s="122">
        <f t="shared" si="53"/>
        <v>-2.5839146385055446E-2</v>
      </c>
      <c r="J543" s="128">
        <f t="shared" si="54"/>
        <v>102.66767763626932</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4.4990950226244344E-2</v>
      </c>
      <c r="F544" s="128">
        <f t="shared" si="50"/>
        <v>9.9429999999999996</v>
      </c>
      <c r="G544" s="122">
        <f t="shared" si="51"/>
        <v>4.4521661889603617E-2</v>
      </c>
      <c r="H544" s="128">
        <f t="shared" si="52"/>
        <v>6741.3810000000003</v>
      </c>
      <c r="I544" s="122">
        <f t="shared" si="53"/>
        <v>6.4795909563339416E-2</v>
      </c>
      <c r="J544" s="128">
        <f t="shared" si="54"/>
        <v>101.05406742857978</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2.6040723981900452E-2</v>
      </c>
      <c r="F545" s="128">
        <f t="shared" si="50"/>
        <v>5.7549999999999999</v>
      </c>
      <c r="G545" s="122">
        <f t="shared" si="51"/>
        <v>2.5374143100556079E-2</v>
      </c>
      <c r="H545" s="128">
        <f t="shared" si="52"/>
        <v>3842.1020000000003</v>
      </c>
      <c r="I545" s="122">
        <f t="shared" si="53"/>
        <v>4.9713163113275671E-2</v>
      </c>
      <c r="J545" s="128">
        <f t="shared" si="54"/>
        <v>102.62700844202996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1.1986425339366516E-2</v>
      </c>
      <c r="F546" s="128">
        <f t="shared" si="50"/>
        <v>2.649</v>
      </c>
      <c r="G546" s="122">
        <f t="shared" si="51"/>
        <v>1.2772094466972223E-2</v>
      </c>
      <c r="H546" s="128">
        <f t="shared" si="52"/>
        <v>1933.925</v>
      </c>
      <c r="I546" s="122">
        <f t="shared" si="53"/>
        <v>-0.42962614525213394</v>
      </c>
      <c r="J546" s="128">
        <f t="shared" si="54"/>
        <v>93.848549040743521</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7.8583710407239812E-2</v>
      </c>
      <c r="F547" s="128">
        <f t="shared" si="50"/>
        <v>17.366999999999997</v>
      </c>
      <c r="G547" s="122">
        <f t="shared" si="51"/>
        <v>7.8557588926019342E-2</v>
      </c>
      <c r="H547" s="128">
        <f t="shared" si="52"/>
        <v>11895.032999999998</v>
      </c>
      <c r="I547" s="122">
        <f t="shared" si="53"/>
        <v>-0.20728123794318346</v>
      </c>
      <c r="J547" s="128">
        <f t="shared" si="54"/>
        <v>100.03325137848245</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5.2493212669683265E-2</v>
      </c>
      <c r="F548" s="128">
        <f t="shared" si="50"/>
        <v>11.601000000000001</v>
      </c>
      <c r="G548" s="122">
        <f t="shared" si="51"/>
        <v>5.280642327860624E-2</v>
      </c>
      <c r="H548" s="128">
        <f t="shared" si="52"/>
        <v>7995.8429999999998</v>
      </c>
      <c r="I548" s="122">
        <f t="shared" si="53"/>
        <v>-0.1818285465983196</v>
      </c>
      <c r="J548" s="128">
        <f t="shared" si="54"/>
        <v>99.406870245177416</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2.1954751131221723E-2</v>
      </c>
      <c r="F549" s="128">
        <f t="shared" si="50"/>
        <v>4.8520000000000003</v>
      </c>
      <c r="G549" s="122">
        <f t="shared" si="51"/>
        <v>2.061562033575929E-2</v>
      </c>
      <c r="H549" s="128">
        <f t="shared" si="52"/>
        <v>3121.576</v>
      </c>
      <c r="I549" s="122">
        <f t="shared" si="53"/>
        <v>6.6759081212347512E-2</v>
      </c>
      <c r="J549" s="128">
        <f t="shared" si="54"/>
        <v>106.49570943610954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9.9778280542986417E-2</v>
      </c>
      <c r="F550" s="128">
        <f t="shared" si="50"/>
        <v>22.050999999999998</v>
      </c>
      <c r="G550" s="122">
        <f t="shared" si="51"/>
        <v>8.2830310795281942E-2</v>
      </c>
      <c r="H550" s="128">
        <f t="shared" si="52"/>
        <v>12542.000000000002</v>
      </c>
      <c r="I550" s="122">
        <f t="shared" si="53"/>
        <v>0.30108336704898275</v>
      </c>
      <c r="J550" s="128">
        <f t="shared" si="54"/>
        <v>120.46107226325877</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9.7230769230769232E-2</v>
      </c>
      <c r="F551" s="128">
        <f t="shared" si="50"/>
        <v>21.488</v>
      </c>
      <c r="G551" s="122">
        <f t="shared" si="51"/>
        <v>0.11109638220026682</v>
      </c>
      <c r="H551" s="128">
        <f t="shared" si="52"/>
        <v>16821.992000000002</v>
      </c>
      <c r="I551" s="122">
        <f t="shared" si="53"/>
        <v>-0.62061132221305026</v>
      </c>
      <c r="J551" s="128">
        <f t="shared" si="54"/>
        <v>87.519293882583071</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3.020814479638009E-2</v>
      </c>
      <c r="F552" s="128">
        <f t="shared" si="50"/>
        <v>6.6760000000000002</v>
      </c>
      <c r="G552" s="122">
        <f t="shared" si="51"/>
        <v>2.9632315840917196E-2</v>
      </c>
      <c r="H552" s="128">
        <f t="shared" si="52"/>
        <v>4486.866</v>
      </c>
      <c r="I552" s="122">
        <f t="shared" si="53"/>
        <v>1.2004702927197179E-2</v>
      </c>
      <c r="J552" s="128">
        <f t="shared" si="54"/>
        <v>101.94324655067213</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0.13419004524886877</v>
      </c>
      <c r="F553" s="128">
        <f t="shared" si="50"/>
        <v>29.655999999999999</v>
      </c>
      <c r="G553" s="122">
        <f t="shared" si="51"/>
        <v>0.11859768323448996</v>
      </c>
      <c r="H553" s="128">
        <f t="shared" si="52"/>
        <v>17957.824000000001</v>
      </c>
      <c r="I553" s="122">
        <f t="shared" si="53"/>
        <v>0.5777830093686408</v>
      </c>
      <c r="J553" s="128">
        <f t="shared" si="54"/>
        <v>113.14727369804498</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8.6493212669683253E-2</v>
      </c>
      <c r="F554" s="128">
        <f t="shared" si="50"/>
        <v>19.114999999999998</v>
      </c>
      <c r="G554" s="122">
        <f t="shared" si="51"/>
        <v>8.3435212458228228E-2</v>
      </c>
      <c r="H554" s="128">
        <f t="shared" si="52"/>
        <v>12633.593000000001</v>
      </c>
      <c r="I554" s="122">
        <f t="shared" si="53"/>
        <v>0.15026799907362756</v>
      </c>
      <c r="J554" s="128">
        <f t="shared" si="54"/>
        <v>103.66511946378276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0.18319004524886881</v>
      </c>
      <c r="F555" s="128">
        <f t="shared" si="50"/>
        <v>40.485000000000007</v>
      </c>
      <c r="G555" s="122">
        <f t="shared" si="51"/>
        <v>0.16737982934657705</v>
      </c>
      <c r="H555" s="128">
        <f t="shared" si="52"/>
        <v>25344.319000000003</v>
      </c>
      <c r="I555" s="122">
        <f t="shared" si="53"/>
        <v>0.61787733681919665</v>
      </c>
      <c r="J555" s="128">
        <f t="shared" si="54"/>
        <v>109.44571156752411</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8.0339366515837105E-2</v>
      </c>
      <c r="F556" s="128">
        <f t="shared" si="50"/>
        <v>17.754999999999999</v>
      </c>
      <c r="G556" s="122">
        <f t="shared" si="51"/>
        <v>7.6255986738696838E-2</v>
      </c>
      <c r="H556" s="128">
        <f t="shared" si="52"/>
        <v>11546.528999999999</v>
      </c>
      <c r="I556" s="122">
        <f t="shared" si="53"/>
        <v>0.42766130111541301</v>
      </c>
      <c r="J556" s="128">
        <f t="shared" si="54"/>
        <v>105.35483173423827</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3.2950226244343891E-2</v>
      </c>
      <c r="F557" s="128">
        <f t="shared" si="50"/>
        <v>7.282</v>
      </c>
      <c r="G557" s="122">
        <f t="shared" si="51"/>
        <v>3.3353247302170153E-2</v>
      </c>
      <c r="H557" s="128">
        <f t="shared" si="52"/>
        <v>5050.2820000000002</v>
      </c>
      <c r="I557" s="122">
        <f t="shared" si="53"/>
        <v>-0.25627471115344286</v>
      </c>
      <c r="J557" s="128">
        <f t="shared" si="54"/>
        <v>98.791658712643439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2.0176470588235292E-2</v>
      </c>
      <c r="F558" s="128">
        <f t="shared" si="50"/>
        <v>4.4589999999999996</v>
      </c>
      <c r="G558" s="122">
        <f t="shared" si="51"/>
        <v>1.957271922756872E-2</v>
      </c>
      <c r="H558" s="128">
        <f t="shared" si="52"/>
        <v>2963.6620000000003</v>
      </c>
      <c r="I558" s="122">
        <f t="shared" si="53"/>
        <v>0.15340737258023718</v>
      </c>
      <c r="J558" s="128">
        <f t="shared" si="54"/>
        <v>103.08465754628602</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0.10630316742081447</v>
      </c>
      <c r="F559" s="128">
        <f t="shared" si="50"/>
        <v>23.492999999999999</v>
      </c>
      <c r="G559" s="122">
        <f t="shared" si="51"/>
        <v>0.10698247896551268</v>
      </c>
      <c r="H559" s="128">
        <f t="shared" si="52"/>
        <v>16199.072999999999</v>
      </c>
      <c r="I559" s="122">
        <f t="shared" si="53"/>
        <v>4.1595059732854739E-2</v>
      </c>
      <c r="J559" s="128">
        <f t="shared" si="54"/>
        <v>99.36502542167004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5.8004524886877823E-2</v>
      </c>
      <c r="F560" s="128">
        <f t="shared" si="50"/>
        <v>12.818999999999999</v>
      </c>
      <c r="G560" s="122">
        <f t="shared" si="51"/>
        <v>5.4529322801780508E-2</v>
      </c>
      <c r="H560" s="128">
        <f t="shared" si="52"/>
        <v>8256.7210000000014</v>
      </c>
      <c r="I560" s="122">
        <f t="shared" si="53"/>
        <v>0.16711383232890034</v>
      </c>
      <c r="J560" s="128">
        <f t="shared" si="54"/>
        <v>106.37308865494262</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1.5122171945701358E-2</v>
      </c>
      <c r="F561" s="128">
        <f t="shared" si="50"/>
        <v>3.3420000000000001</v>
      </c>
      <c r="G561" s="122">
        <f t="shared" si="51"/>
        <v>1.5045813575664715E-2</v>
      </c>
      <c r="H561" s="128">
        <f t="shared" si="52"/>
        <v>2278.2069999999999</v>
      </c>
      <c r="I561" s="122">
        <f t="shared" si="53"/>
        <v>-0.11508237856078553</v>
      </c>
      <c r="J561" s="128">
        <f t="shared" si="54"/>
        <v>100.50750575668535</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6.2909502262443448E-2</v>
      </c>
      <c r="F562" s="128">
        <f t="shared" si="50"/>
        <v>13.903000000000002</v>
      </c>
      <c r="G562" s="122">
        <f t="shared" si="51"/>
        <v>6.4216308497008295E-2</v>
      </c>
      <c r="H562" s="128">
        <f t="shared" si="52"/>
        <v>9723.505000000001</v>
      </c>
      <c r="I562" s="122">
        <f t="shared" si="53"/>
        <v>-0.57461281187506508</v>
      </c>
      <c r="J562" s="128">
        <f t="shared" si="54"/>
        <v>97.964993215663071</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4.6963800904977385E-2</v>
      </c>
      <c r="F563" s="128">
        <f t="shared" si="50"/>
        <v>10.379000000000001</v>
      </c>
      <c r="G563" s="122">
        <f t="shared" si="51"/>
        <v>4.5025366865233979E-2</v>
      </c>
      <c r="H563" s="128">
        <f t="shared" si="52"/>
        <v>6817.6509999999989</v>
      </c>
      <c r="I563" s="122">
        <f t="shared" si="53"/>
        <v>0.34241372167678219</v>
      </c>
      <c r="J563" s="128">
        <f t="shared" si="54"/>
        <v>104.30520432081178</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5.6126696832579176E-2</v>
      </c>
      <c r="F564" s="128">
        <f t="shared" si="50"/>
        <v>12.403999999999998</v>
      </c>
      <c r="G564" s="122">
        <f t="shared" si="51"/>
        <v>5.7694778692097354E-2</v>
      </c>
      <c r="H564" s="128">
        <f t="shared" si="52"/>
        <v>8736.0279999999966</v>
      </c>
      <c r="I564" s="122">
        <f t="shared" si="53"/>
        <v>-0.30212048654476475</v>
      </c>
      <c r="J564" s="128">
        <f t="shared" si="54"/>
        <v>97.282107852624506</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3.84027149321267E-2</v>
      </c>
      <c r="F565" s="128">
        <f t="shared" si="50"/>
        <v>8.4870000000000001</v>
      </c>
      <c r="G565" s="122">
        <f t="shared" si="51"/>
        <v>3.5712128016484178E-2</v>
      </c>
      <c r="H565" s="128">
        <f t="shared" si="52"/>
        <v>5407.4590000000007</v>
      </c>
      <c r="I565" s="122">
        <f t="shared" si="53"/>
        <v>0.57758676422805288</v>
      </c>
      <c r="J565" s="128">
        <f t="shared" si="54"/>
        <v>107.53409854041907</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1.8248868778280542E-2</v>
      </c>
      <c r="F566" s="128">
        <f t="shared" si="50"/>
        <v>4.0329999999999995</v>
      </c>
      <c r="G566" s="122">
        <f t="shared" si="51"/>
        <v>1.8600450408802125E-2</v>
      </c>
      <c r="H566" s="128">
        <f t="shared" si="52"/>
        <v>2816.4430000000002</v>
      </c>
      <c r="I566" s="122">
        <f t="shared" si="53"/>
        <v>-0.17895291926831777</v>
      </c>
      <c r="J566" s="128">
        <f t="shared" si="54"/>
        <v>98.109821951649039</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9.3221719457013588E-2</v>
      </c>
      <c r="F567" s="128">
        <f t="shared" si="50"/>
        <v>20.602000000000004</v>
      </c>
      <c r="G567" s="122">
        <f t="shared" si="51"/>
        <v>8.1072534308998939E-2</v>
      </c>
      <c r="H567" s="128">
        <f t="shared" si="52"/>
        <v>12275.841</v>
      </c>
      <c r="I567" s="122">
        <f t="shared" si="53"/>
        <v>0.6054124614542653</v>
      </c>
      <c r="J567" s="128">
        <f t="shared" si="54"/>
        <v>114.98557464814085</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7.262895927601809E-2</v>
      </c>
      <c r="F568" s="128">
        <f t="shared" si="50"/>
        <v>16.050999999999998</v>
      </c>
      <c r="G568" s="122">
        <f t="shared" si="51"/>
        <v>6.8841841788955083E-2</v>
      </c>
      <c r="H568" s="128">
        <f t="shared" si="52"/>
        <v>10423.894</v>
      </c>
      <c r="I568" s="122">
        <f t="shared" si="53"/>
        <v>0.38302697275911313</v>
      </c>
      <c r="J568" s="128">
        <f t="shared" si="54"/>
        <v>105.5011855997011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2.0212669683257918E-2</v>
      </c>
      <c r="F569" s="128">
        <f t="shared" si="50"/>
        <v>4.4669999999999996</v>
      </c>
      <c r="G569" s="122">
        <f t="shared" si="51"/>
        <v>1.9842218230329289E-2</v>
      </c>
      <c r="H569" s="128">
        <f t="shared" si="52"/>
        <v>3004.4690000000001</v>
      </c>
      <c r="I569" s="122">
        <f t="shared" si="53"/>
        <v>-0.10687965550567378</v>
      </c>
      <c r="J569" s="128">
        <f t="shared" si="54"/>
        <v>101.86698608304985</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8.7307692307692294E-2</v>
      </c>
      <c r="F570" s="128">
        <f t="shared" si="50"/>
        <v>19.294999999999998</v>
      </c>
      <c r="G570" s="122">
        <f t="shared" si="51"/>
        <v>8.6944015902996982E-2</v>
      </c>
      <c r="H570" s="128">
        <f t="shared" si="52"/>
        <v>13164.888999999997</v>
      </c>
      <c r="I570" s="122">
        <f t="shared" si="53"/>
        <v>2.4437089340831844E-2</v>
      </c>
      <c r="J570" s="128">
        <f t="shared" si="54"/>
        <v>100.41828802237644</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9.285520361990951E-2</v>
      </c>
      <c r="F571" s="128">
        <f t="shared" si="50"/>
        <v>20.521000000000001</v>
      </c>
      <c r="G571" s="122">
        <f t="shared" si="51"/>
        <v>9.2791695835369628E-2</v>
      </c>
      <c r="H571" s="128">
        <f t="shared" si="52"/>
        <v>14050.332999999999</v>
      </c>
      <c r="I571" s="122">
        <f t="shared" si="53"/>
        <v>3.2480871167820537E-2</v>
      </c>
      <c r="J571" s="128">
        <f t="shared" si="54"/>
        <v>100.06844123708285</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2.7325791855203615E-2</v>
      </c>
      <c r="F572" s="128">
        <f t="shared" si="50"/>
        <v>6.0389999999999988</v>
      </c>
      <c r="G572" s="122">
        <f t="shared" si="51"/>
        <v>2.8300406820853524E-2</v>
      </c>
      <c r="H572" s="128">
        <f t="shared" si="52"/>
        <v>4285.1909999999989</v>
      </c>
      <c r="I572" s="122">
        <f t="shared" si="53"/>
        <v>-0.25005332768107147</v>
      </c>
      <c r="J572" s="128">
        <f t="shared" si="54"/>
        <v>96.556180369351608</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0.18015384615384616</v>
      </c>
      <c r="F573" s="128">
        <f t="shared" si="50"/>
        <v>39.814</v>
      </c>
      <c r="G573" s="122">
        <f t="shared" si="51"/>
        <v>0.17416239152544613</v>
      </c>
      <c r="H573" s="128">
        <f t="shared" si="52"/>
        <v>26371.321000000004</v>
      </c>
      <c r="I573" s="122">
        <f t="shared" si="53"/>
        <v>8.0513297320342653E-2</v>
      </c>
      <c r="J573" s="128">
        <f t="shared" si="54"/>
        <v>103.44015408603565</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0.14849321266968327</v>
      </c>
      <c r="F574" s="128">
        <f t="shared" si="50"/>
        <v>32.817</v>
      </c>
      <c r="G574" s="122">
        <f t="shared" si="51"/>
        <v>0.14784542788836202</v>
      </c>
      <c r="H574" s="128">
        <f t="shared" si="52"/>
        <v>22386.458999999999</v>
      </c>
      <c r="I574" s="122">
        <f t="shared" si="53"/>
        <v>4.7857011980168701E-2</v>
      </c>
      <c r="J574" s="128">
        <f t="shared" si="54"/>
        <v>100.43815002639811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3.4809954751131224E-2</v>
      </c>
      <c r="F575" s="128">
        <f t="shared" si="50"/>
        <v>7.6930000000000005</v>
      </c>
      <c r="G575" s="122">
        <f t="shared" si="51"/>
        <v>3.4693352177416169E-2</v>
      </c>
      <c r="H575" s="128">
        <f t="shared" si="52"/>
        <v>5253.1980000000012</v>
      </c>
      <c r="I575" s="122">
        <f t="shared" si="53"/>
        <v>-3.1155054129267452E-2</v>
      </c>
      <c r="J575" s="128">
        <f t="shared" si="54"/>
        <v>100.33609486082167</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3.3398190045248868E-2</v>
      </c>
      <c r="F576" s="128">
        <f t="shared" si="50"/>
        <v>7.3810000000000002</v>
      </c>
      <c r="G576" s="122">
        <f t="shared" si="51"/>
        <v>3.3178512462190758E-2</v>
      </c>
      <c r="H576" s="128">
        <f t="shared" si="52"/>
        <v>5023.8240000000005</v>
      </c>
      <c r="I576" s="122">
        <f t="shared" si="53"/>
        <v>-0.16074034457914418</v>
      </c>
      <c r="J576" s="128">
        <f t="shared" si="54"/>
        <v>100.66210799326356</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3.1479638009049779E-2</v>
      </c>
      <c r="F577" s="128">
        <f t="shared" si="50"/>
        <v>6.9570000000000016</v>
      </c>
      <c r="G577" s="122">
        <f t="shared" si="51"/>
        <v>3.0806753490338006E-2</v>
      </c>
      <c r="H577" s="128">
        <f t="shared" si="52"/>
        <v>4664.6970000000001</v>
      </c>
      <c r="I577" s="122">
        <f t="shared" si="53"/>
        <v>5.850939426018012E-2</v>
      </c>
      <c r="J577" s="128">
        <f t="shared" si="54"/>
        <v>102.18421106567692</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0.11655203619909502</v>
      </c>
      <c r="F578" s="128">
        <f t="shared" si="50"/>
        <v>25.757999999999999</v>
      </c>
      <c r="G578" s="122">
        <f t="shared" si="51"/>
        <v>0.10763804171234596</v>
      </c>
      <c r="H578" s="128">
        <f t="shared" si="52"/>
        <v>16298.337000000001</v>
      </c>
      <c r="I578" s="122">
        <f t="shared" si="53"/>
        <v>0.58449189633946841</v>
      </c>
      <c r="J578" s="128">
        <f t="shared" si="54"/>
        <v>108.28145360593886</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3.4891402714932129E-2</v>
      </c>
      <c r="F579" s="128">
        <f t="shared" si="50"/>
        <v>7.7110000000000003</v>
      </c>
      <c r="G579" s="122">
        <f t="shared" si="51"/>
        <v>3.4737600549472315E-2</v>
      </c>
      <c r="H579" s="128">
        <f t="shared" si="52"/>
        <v>5259.8979999999992</v>
      </c>
      <c r="I579" s="122">
        <f t="shared" si="53"/>
        <v>-0.11372620464904674</v>
      </c>
      <c r="J579" s="128">
        <f t="shared" si="54"/>
        <v>100.44275414256312</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2.8122171945701355E-2</v>
      </c>
      <c r="F580" s="128">
        <f t="shared" si="50"/>
        <v>6.2149999999999999</v>
      </c>
      <c r="G580" s="122">
        <f t="shared" si="51"/>
        <v>2.8116941182686327E-2</v>
      </c>
      <c r="H580" s="128">
        <f t="shared" si="52"/>
        <v>4257.4109999999982</v>
      </c>
      <c r="I580" s="122">
        <f t="shared" si="53"/>
        <v>8.7276604365120039E-2</v>
      </c>
      <c r="J580" s="128">
        <f t="shared" si="54"/>
        <v>100.01860359909367</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3.0529411764705885E-2</v>
      </c>
      <c r="F581" s="128">
        <f t="shared" si="50"/>
        <v>6.7470000000000008</v>
      </c>
      <c r="G581" s="122">
        <f t="shared" si="51"/>
        <v>2.9114801410664512E-2</v>
      </c>
      <c r="H581" s="128">
        <f t="shared" si="52"/>
        <v>4408.5049999999992</v>
      </c>
      <c r="I581" s="122">
        <f t="shared" si="53"/>
        <v>3.9520364015772247E-2</v>
      </c>
      <c r="J581" s="128">
        <f t="shared" si="54"/>
        <v>104.85873262224352</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3.1900452488687787E-2</v>
      </c>
      <c r="F582" s="128">
        <f t="shared" si="50"/>
        <v>7.0500000000000007</v>
      </c>
      <c r="G582" s="122">
        <f t="shared" si="51"/>
        <v>3.5793056307704497E-2</v>
      </c>
      <c r="H582" s="128">
        <f t="shared" si="52"/>
        <v>5419.7129999999997</v>
      </c>
      <c r="I582" s="122">
        <f t="shared" si="53"/>
        <v>-0.60216663018371697</v>
      </c>
      <c r="J582" s="128">
        <f t="shared" si="54"/>
        <v>89.124695623774315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1.3638009049773758E-2</v>
      </c>
      <c r="F583" s="128">
        <f t="shared" si="50"/>
        <v>3.0140000000000002</v>
      </c>
      <c r="G583" s="122">
        <f t="shared" si="51"/>
        <v>1.3656791134475425E-2</v>
      </c>
      <c r="H583" s="128">
        <f t="shared" si="52"/>
        <v>2067.884</v>
      </c>
      <c r="I583" s="122">
        <f t="shared" si="53"/>
        <v>-0.19547722268206319</v>
      </c>
      <c r="J583" s="128">
        <f t="shared" si="54"/>
        <v>99.862470733302388</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1.1529411764705885E-2</v>
      </c>
      <c r="F584" s="128">
        <f t="shared" si="50"/>
        <v>2.5480000000000005</v>
      </c>
      <c r="G584" s="122">
        <f t="shared" si="51"/>
        <v>1.105894279411959E-2</v>
      </c>
      <c r="H584" s="128">
        <f t="shared" si="52"/>
        <v>1674.5230000000001</v>
      </c>
      <c r="I584" s="122">
        <f t="shared" si="53"/>
        <v>-5.6922202741054202E-2</v>
      </c>
      <c r="J584" s="128">
        <f t="shared" si="54"/>
        <v>104.25419481179033</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2.3208144796380094E-2</v>
      </c>
      <c r="F585" s="128">
        <f t="shared" ref="F585:F648" si="56">SUMPRODUCT($K$2:$AI$2,$K585:$AI585)</f>
        <v>5.1290000000000004</v>
      </c>
      <c r="G585" s="122">
        <f t="shared" ref="G585:G648" si="57">SUMPRODUCT($K$3:$AI$3,$K585:$AI585)/$J$3</f>
        <v>2.3562991189950994E-2</v>
      </c>
      <c r="H585" s="128">
        <f t="shared" ref="H585:H648" si="58">SUMPRODUCT($K$3:$AI$3,$K585:$AI585)</f>
        <v>3567.8609999999999</v>
      </c>
      <c r="I585" s="122">
        <f t="shared" ref="I585:I648" si="59">CORREL($K$4:$AI$4,$K585:$AI585)</f>
        <v>-0.26807935562353924</v>
      </c>
      <c r="J585" s="128">
        <f t="shared" si="54"/>
        <v>98.494052004219938</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0.19279185520361991</v>
      </c>
      <c r="F586" s="128">
        <f t="shared" si="56"/>
        <v>42.606999999999999</v>
      </c>
      <c r="G586" s="122">
        <f t="shared" si="57"/>
        <v>0.18203613837192409</v>
      </c>
      <c r="H586" s="128">
        <f t="shared" si="58"/>
        <v>27563.548000000003</v>
      </c>
      <c r="I586" s="122">
        <f t="shared" si="59"/>
        <v>0.28676407558069728</v>
      </c>
      <c r="J586" s="128">
        <f t="shared" ref="J586:J649" si="60">$E586/$G586*100</f>
        <v>105.90856130430566</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2.5624434389140277E-2</v>
      </c>
      <c r="F587" s="128">
        <f t="shared" si="56"/>
        <v>5.6630000000000011</v>
      </c>
      <c r="G587" s="122">
        <f t="shared" si="57"/>
        <v>2.5864936797474539E-2</v>
      </c>
      <c r="H587" s="128">
        <f t="shared" si="58"/>
        <v>3916.4169999999999</v>
      </c>
      <c r="I587" s="122">
        <f t="shared" si="59"/>
        <v>-0.20462384745394763</v>
      </c>
      <c r="J587" s="128">
        <f t="shared" si="60"/>
        <v>99.070160463884278</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6.9886877828054306E-2</v>
      </c>
      <c r="F588" s="128">
        <f t="shared" si="56"/>
        <v>15.445</v>
      </c>
      <c r="G588" s="122">
        <f t="shared" si="57"/>
        <v>6.9562059992867423E-2</v>
      </c>
      <c r="H588" s="128">
        <f t="shared" si="58"/>
        <v>10532.948</v>
      </c>
      <c r="I588" s="122">
        <f t="shared" si="59"/>
        <v>-0.11055820593445434</v>
      </c>
      <c r="J588" s="128">
        <f t="shared" si="60"/>
        <v>100.46694683167834</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4.4574660633484156E-2</v>
      </c>
      <c r="F589" s="128">
        <f t="shared" si="56"/>
        <v>9.8509999999999991</v>
      </c>
      <c r="G589" s="122">
        <f t="shared" si="57"/>
        <v>4.4432623598251196E-2</v>
      </c>
      <c r="H589" s="128">
        <f t="shared" si="58"/>
        <v>6727.8989999999994</v>
      </c>
      <c r="I589" s="122">
        <f t="shared" si="59"/>
        <v>-6.9656042593331066E-2</v>
      </c>
      <c r="J589" s="128">
        <f t="shared" si="60"/>
        <v>100.31966835115841</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0.38139819004524889</v>
      </c>
      <c r="F590" s="128">
        <f t="shared" si="56"/>
        <v>84.289000000000001</v>
      </c>
      <c r="G590" s="122">
        <f t="shared" si="57"/>
        <v>0.386952363655576</v>
      </c>
      <c r="H590" s="128">
        <f t="shared" si="58"/>
        <v>58591.553000000007</v>
      </c>
      <c r="I590" s="122">
        <f t="shared" si="59"/>
        <v>0.14996687862079228</v>
      </c>
      <c r="J590" s="128">
        <f t="shared" si="60"/>
        <v>98.564636339766395</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0.37066063348416289</v>
      </c>
      <c r="F591" s="128">
        <f t="shared" si="56"/>
        <v>81.915999999999997</v>
      </c>
      <c r="G591" s="122">
        <f t="shared" si="57"/>
        <v>0.41174836545192778</v>
      </c>
      <c r="H591" s="128">
        <f t="shared" si="58"/>
        <v>62346.114000000001</v>
      </c>
      <c r="I591" s="122">
        <f t="shared" si="59"/>
        <v>-0.4554760678305122</v>
      </c>
      <c r="J591" s="128">
        <f t="shared" si="60"/>
        <v>90.021154808309262</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0.2669683257918552</v>
      </c>
      <c r="F592" s="128">
        <f t="shared" si="56"/>
        <v>59</v>
      </c>
      <c r="G592" s="122">
        <f t="shared" si="57"/>
        <v>0.24511364566960336</v>
      </c>
      <c r="H592" s="128">
        <f t="shared" si="58"/>
        <v>37114.618000000002</v>
      </c>
      <c r="I592" s="122">
        <f t="shared" si="59"/>
        <v>0.5891445428896388</v>
      </c>
      <c r="J592" s="128">
        <f t="shared" si="60"/>
        <v>108.9161417605083</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0.29998642533936648</v>
      </c>
      <c r="F593" s="128">
        <f t="shared" si="56"/>
        <v>66.296999999999997</v>
      </c>
      <c r="G593" s="122">
        <f t="shared" si="57"/>
        <v>0.30413697182633509</v>
      </c>
      <c r="H593" s="128">
        <f t="shared" si="58"/>
        <v>46051.812000000005</v>
      </c>
      <c r="I593" s="122">
        <f t="shared" si="59"/>
        <v>-0.16592304036488389</v>
      </c>
      <c r="J593" s="128">
        <f t="shared" si="60"/>
        <v>98.635303540360553</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0.2776108597285068</v>
      </c>
      <c r="F594" s="128">
        <f t="shared" si="56"/>
        <v>61.351999999999997</v>
      </c>
      <c r="G594" s="122">
        <f t="shared" si="57"/>
        <v>0.23261600998560281</v>
      </c>
      <c r="H594" s="128">
        <f t="shared" si="58"/>
        <v>35222.251000000004</v>
      </c>
      <c r="I594" s="122">
        <f t="shared" si="59"/>
        <v>0.47974997651875878</v>
      </c>
      <c r="J594" s="128">
        <f t="shared" si="60"/>
        <v>119.34297202745796</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0.33523076923076922</v>
      </c>
      <c r="F595" s="128">
        <f t="shared" si="56"/>
        <v>74.085999999999999</v>
      </c>
      <c r="G595" s="122">
        <f t="shared" si="57"/>
        <v>0.33874606057404011</v>
      </c>
      <c r="H595" s="128">
        <f t="shared" si="58"/>
        <v>51292.251000000004</v>
      </c>
      <c r="I595" s="122">
        <f t="shared" si="59"/>
        <v>7.53898853355775E-2</v>
      </c>
      <c r="J595" s="128">
        <f t="shared" si="60"/>
        <v>98.962263550072322</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0.48375113122171942</v>
      </c>
      <c r="F596" s="128">
        <f t="shared" si="56"/>
        <v>106.90899999999999</v>
      </c>
      <c r="G596" s="122">
        <f t="shared" si="57"/>
        <v>0.43661803088140116</v>
      </c>
      <c r="H596" s="128">
        <f t="shared" si="58"/>
        <v>66111.828999999998</v>
      </c>
      <c r="I596" s="122">
        <f t="shared" si="59"/>
        <v>0.26496520644369542</v>
      </c>
      <c r="J596" s="128">
        <f t="shared" si="60"/>
        <v>110.79504212072291</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0.63213574660633487</v>
      </c>
      <c r="F597" s="128">
        <f t="shared" si="56"/>
        <v>139.702</v>
      </c>
      <c r="G597" s="122">
        <f t="shared" si="57"/>
        <v>0.6110679575743968</v>
      </c>
      <c r="H597" s="128">
        <f t="shared" si="58"/>
        <v>92526.688000000009</v>
      </c>
      <c r="I597" s="122">
        <f t="shared" si="59"/>
        <v>0.28873906797927101</v>
      </c>
      <c r="J597" s="128">
        <f t="shared" si="60"/>
        <v>103.4476998459493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0.21854298642533937</v>
      </c>
      <c r="F598" s="128">
        <f t="shared" si="56"/>
        <v>48.298000000000002</v>
      </c>
      <c r="G598" s="122">
        <f t="shared" si="57"/>
        <v>0.16167178274709743</v>
      </c>
      <c r="H598" s="128">
        <f t="shared" si="58"/>
        <v>24480.017999999996</v>
      </c>
      <c r="I598" s="122">
        <f t="shared" si="59"/>
        <v>0.38457597712465147</v>
      </c>
      <c r="J598" s="128">
        <f t="shared" si="60"/>
        <v>135.17695092606564</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7.4312217194570138E-2</v>
      </c>
      <c r="F599" s="128">
        <f t="shared" si="56"/>
        <v>16.423000000000002</v>
      </c>
      <c r="G599" s="122">
        <f t="shared" si="57"/>
        <v>9.537506108917039E-2</v>
      </c>
      <c r="H599" s="128">
        <f t="shared" si="58"/>
        <v>14441.501000000002</v>
      </c>
      <c r="I599" s="122">
        <f t="shared" si="59"/>
        <v>-0.44822068118371222</v>
      </c>
      <c r="J599" s="128">
        <f t="shared" si="60"/>
        <v>77.91577415095162</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2.858371040723982E-2</v>
      </c>
      <c r="F600" s="128">
        <f t="shared" si="56"/>
        <v>6.3170000000000002</v>
      </c>
      <c r="G600" s="122">
        <f t="shared" si="57"/>
        <v>3.7324003751205287E-2</v>
      </c>
      <c r="H600" s="128">
        <f t="shared" si="58"/>
        <v>5651.5260000000017</v>
      </c>
      <c r="I600" s="122">
        <f t="shared" si="59"/>
        <v>-0.50769251092432521</v>
      </c>
      <c r="J600" s="128">
        <f t="shared" si="60"/>
        <v>76.582647986463087</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5.9049773755656104E-3</v>
      </c>
      <c r="F601" s="128">
        <f t="shared" si="56"/>
        <v>1.3049999999999999</v>
      </c>
      <c r="G601" s="122">
        <f t="shared" si="57"/>
        <v>8.6379360445917892E-3</v>
      </c>
      <c r="H601" s="128">
        <f t="shared" si="58"/>
        <v>1307.9389999999996</v>
      </c>
      <c r="I601" s="122">
        <f t="shared" si="59"/>
        <v>-0.31667284171380655</v>
      </c>
      <c r="J601" s="128">
        <f t="shared" si="60"/>
        <v>68.360975875281184</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1.2407239819004524E-2</v>
      </c>
      <c r="F602" s="128">
        <f t="shared" si="56"/>
        <v>2.742</v>
      </c>
      <c r="G602" s="122">
        <f t="shared" si="57"/>
        <v>1.8241318733571963E-2</v>
      </c>
      <c r="H602" s="128">
        <f t="shared" si="58"/>
        <v>2762.0639999999994</v>
      </c>
      <c r="I602" s="122">
        <f t="shared" si="59"/>
        <v>-0.49423044960328744</v>
      </c>
      <c r="J602" s="128">
        <f t="shared" si="60"/>
        <v>68.01723055345667</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8.9583710407239822E-2</v>
      </c>
      <c r="F603" s="128">
        <f t="shared" si="56"/>
        <v>19.798000000000002</v>
      </c>
      <c r="G603" s="122">
        <f t="shared" si="57"/>
        <v>7.8949220039889551E-2</v>
      </c>
      <c r="H603" s="128">
        <f t="shared" si="58"/>
        <v>11954.332999999997</v>
      </c>
      <c r="I603" s="122">
        <f t="shared" si="59"/>
        <v>0.67070578290494964</v>
      </c>
      <c r="J603" s="128">
        <f t="shared" si="60"/>
        <v>113.47003854120045</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1.8334841628959278E-2</v>
      </c>
      <c r="F604" s="128">
        <f t="shared" si="56"/>
        <v>4.0520000000000005</v>
      </c>
      <c r="G604" s="122">
        <f t="shared" si="57"/>
        <v>1.7771097227542301E-2</v>
      </c>
      <c r="H604" s="128">
        <f t="shared" si="58"/>
        <v>2690.864</v>
      </c>
      <c r="I604" s="122">
        <f t="shared" si="59"/>
        <v>0.30477038494633441</v>
      </c>
      <c r="J604" s="128">
        <f t="shared" si="60"/>
        <v>103.1722543307189</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3.5787330316742083E-2</v>
      </c>
      <c r="F605" s="128">
        <f t="shared" si="56"/>
        <v>7.9090000000000007</v>
      </c>
      <c r="G605" s="122">
        <f t="shared" si="57"/>
        <v>2.5675025426303347E-2</v>
      </c>
      <c r="H605" s="128">
        <f t="shared" si="58"/>
        <v>3887.6610000000001</v>
      </c>
      <c r="I605" s="122">
        <f t="shared" si="59"/>
        <v>0.56612137153000119</v>
      </c>
      <c r="J605" s="128">
        <f t="shared" si="60"/>
        <v>139.38576387962974</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2.2149321266968326E-2</v>
      </c>
      <c r="F606" s="128">
        <f t="shared" si="56"/>
        <v>4.8949999999999996</v>
      </c>
      <c r="G606" s="122">
        <f t="shared" si="57"/>
        <v>1.9230223619384753E-2</v>
      </c>
      <c r="H606" s="128">
        <f t="shared" si="58"/>
        <v>2911.8020000000006</v>
      </c>
      <c r="I606" s="122">
        <f t="shared" si="59"/>
        <v>6.8029577725345527E-2</v>
      </c>
      <c r="J606" s="128">
        <f t="shared" si="60"/>
        <v>115.17973844381622</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4.0642533936651577E-2</v>
      </c>
      <c r="F607" s="128">
        <f t="shared" si="56"/>
        <v>8.9819999999999993</v>
      </c>
      <c r="G607" s="122">
        <f t="shared" si="57"/>
        <v>2.9570242639580503E-2</v>
      </c>
      <c r="H607" s="128">
        <f t="shared" si="58"/>
        <v>4477.4670000000006</v>
      </c>
      <c r="I607" s="122">
        <f t="shared" si="59"/>
        <v>0.3401011571593418</v>
      </c>
      <c r="J607" s="128">
        <f t="shared" si="60"/>
        <v>137.44403261084688</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2.6977375565610855E-2</v>
      </c>
      <c r="F608" s="128">
        <f t="shared" si="56"/>
        <v>5.9619999999999989</v>
      </c>
      <c r="G608" s="122">
        <f t="shared" si="57"/>
        <v>2.5337218824710406E-2</v>
      </c>
      <c r="H608" s="128">
        <f t="shared" si="58"/>
        <v>3836.5110000000004</v>
      </c>
      <c r="I608" s="122">
        <f t="shared" si="59"/>
        <v>-9.9842920404326671E-2</v>
      </c>
      <c r="J608" s="128">
        <f t="shared" si="60"/>
        <v>106.47331008287647</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1.9895927601809957E-2</v>
      </c>
      <c r="F609" s="128">
        <f t="shared" si="56"/>
        <v>4.3970000000000002</v>
      </c>
      <c r="G609" s="122">
        <f t="shared" si="57"/>
        <v>2.2877253695069277E-2</v>
      </c>
      <c r="H609" s="128">
        <f t="shared" si="58"/>
        <v>3464.0279999999998</v>
      </c>
      <c r="I609" s="122">
        <f t="shared" si="59"/>
        <v>-0.55287291208061817</v>
      </c>
      <c r="J609" s="128">
        <f t="shared" si="60"/>
        <v>86.968164391594414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9.8552036199095021E-3</v>
      </c>
      <c r="F610" s="128">
        <f t="shared" si="56"/>
        <v>2.1779999999999999</v>
      </c>
      <c r="G610" s="122">
        <f t="shared" si="57"/>
        <v>1.1985186701713139E-2</v>
      </c>
      <c r="H610" s="128">
        <f t="shared" si="58"/>
        <v>1814.7730000000001</v>
      </c>
      <c r="I610" s="122">
        <f t="shared" si="59"/>
        <v>-0.37150955730204516</v>
      </c>
      <c r="J610" s="128">
        <f t="shared" si="60"/>
        <v>82.228202740478125</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8.165610859728506E-2</v>
      </c>
      <c r="F611" s="128">
        <f t="shared" si="56"/>
        <v>18.045999999999999</v>
      </c>
      <c r="G611" s="122">
        <f t="shared" si="57"/>
        <v>7.9317630664782243E-2</v>
      </c>
      <c r="H611" s="128">
        <f t="shared" si="58"/>
        <v>12010.116999999998</v>
      </c>
      <c r="I611" s="122">
        <f t="shared" si="59"/>
        <v>-8.3768905643762798E-3</v>
      </c>
      <c r="J611" s="128">
        <f t="shared" si="60"/>
        <v>102.94824481379916</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2.1656108597285065E-2</v>
      </c>
      <c r="F612" s="128">
        <f t="shared" si="56"/>
        <v>4.7859999999999996</v>
      </c>
      <c r="G612" s="122">
        <f t="shared" si="57"/>
        <v>2.3564761124833241E-2</v>
      </c>
      <c r="H612" s="128">
        <f t="shared" si="58"/>
        <v>3568.1289999999999</v>
      </c>
      <c r="I612" s="122">
        <f t="shared" si="59"/>
        <v>-0.48049417035370512</v>
      </c>
      <c r="J612" s="128">
        <f t="shared" si="60"/>
        <v>91.900395181444111</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4.3628959276018106E-2</v>
      </c>
      <c r="F613" s="128">
        <f t="shared" si="56"/>
        <v>9.6420000000000012</v>
      </c>
      <c r="G613" s="122">
        <f t="shared" si="57"/>
        <v>4.1646528153852239E-2</v>
      </c>
      <c r="H613" s="128">
        <f t="shared" si="58"/>
        <v>6306.0339999999987</v>
      </c>
      <c r="I613" s="122">
        <f t="shared" si="59"/>
        <v>1.3943422579156078E-2</v>
      </c>
      <c r="J613" s="128">
        <f t="shared" si="60"/>
        <v>104.76013538233558</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2.7013574660633487E-2</v>
      </c>
      <c r="F614" s="128">
        <f t="shared" si="56"/>
        <v>5.9700000000000006</v>
      </c>
      <c r="G614" s="122">
        <f t="shared" si="57"/>
        <v>2.7582282159320553E-2</v>
      </c>
      <c r="H614" s="128">
        <f t="shared" si="58"/>
        <v>4176.4539999999997</v>
      </c>
      <c r="I614" s="122">
        <f t="shared" si="59"/>
        <v>-0.2412026936700514</v>
      </c>
      <c r="J614" s="128">
        <f t="shared" si="60"/>
        <v>97.938141973161962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2.7049773755656113E-2</v>
      </c>
      <c r="F615" s="128">
        <f t="shared" si="56"/>
        <v>5.9780000000000006</v>
      </c>
      <c r="G615" s="122">
        <f t="shared" si="57"/>
        <v>2.986128465572125E-2</v>
      </c>
      <c r="H615" s="128">
        <f t="shared" si="58"/>
        <v>4521.5360000000001</v>
      </c>
      <c r="I615" s="122">
        <f t="shared" si="59"/>
        <v>-0.32116739677532846</v>
      </c>
      <c r="J615" s="128">
        <f t="shared" si="60"/>
        <v>90.584762402288447</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2.6113122171945703E-2</v>
      </c>
      <c r="F616" s="128">
        <f t="shared" si="56"/>
        <v>5.7710000000000008</v>
      </c>
      <c r="G616" s="122">
        <f t="shared" si="57"/>
        <v>2.6728248953228815E-2</v>
      </c>
      <c r="H616" s="128">
        <f t="shared" si="58"/>
        <v>4047.1380000000008</v>
      </c>
      <c r="I616" s="122">
        <f t="shared" si="59"/>
        <v>-0.233114746667933</v>
      </c>
      <c r="J616" s="128">
        <f t="shared" si="60"/>
        <v>97.698589300183826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1.8719457013574664E-2</v>
      </c>
      <c r="F617" s="128">
        <f t="shared" si="56"/>
        <v>4.1370000000000005</v>
      </c>
      <c r="G617" s="122">
        <f t="shared" si="57"/>
        <v>2.1681999498078166E-2</v>
      </c>
      <c r="H617" s="128">
        <f t="shared" si="58"/>
        <v>3283.0449999999996</v>
      </c>
      <c r="I617" s="122">
        <f t="shared" si="59"/>
        <v>-0.4375128376768988</v>
      </c>
      <c r="J617" s="128">
        <f t="shared" si="60"/>
        <v>86.336396305303424</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2.0986425339366521E-2</v>
      </c>
      <c r="F618" s="128">
        <f t="shared" si="56"/>
        <v>4.6380000000000008</v>
      </c>
      <c r="G618" s="122">
        <f t="shared" si="57"/>
        <v>2.2868595543462468E-2</v>
      </c>
      <c r="H618" s="128">
        <f t="shared" si="58"/>
        <v>3462.7170000000001</v>
      </c>
      <c r="I618" s="122">
        <f t="shared" si="59"/>
        <v>-0.35933117262200198</v>
      </c>
      <c r="J618" s="128">
        <f t="shared" si="60"/>
        <v>91.769629225726504</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6.3986425339366521E-2</v>
      </c>
      <c r="F619" s="128">
        <f t="shared" si="56"/>
        <v>14.141000000000002</v>
      </c>
      <c r="G619" s="122">
        <f t="shared" si="57"/>
        <v>5.3961536937484317E-2</v>
      </c>
      <c r="H619" s="128">
        <f t="shared" si="58"/>
        <v>8170.7480000000005</v>
      </c>
      <c r="I619" s="122">
        <f t="shared" si="59"/>
        <v>0.37232641638104624</v>
      </c>
      <c r="J619" s="128">
        <f t="shared" si="60"/>
        <v>118.57784075627103</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0.1368054298642534</v>
      </c>
      <c r="F620" s="128">
        <f t="shared" si="56"/>
        <v>30.233999999999998</v>
      </c>
      <c r="G620" s="122">
        <f t="shared" si="57"/>
        <v>0.14635709096672789</v>
      </c>
      <c r="H620" s="128">
        <f t="shared" si="58"/>
        <v>22161.098000000002</v>
      </c>
      <c r="I620" s="122">
        <f t="shared" si="59"/>
        <v>-0.47013121102625499</v>
      </c>
      <c r="J620" s="128">
        <f t="shared" si="60"/>
        <v>93.473728509235045</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8.4909502262443426E-2</v>
      </c>
      <c r="F621" s="128">
        <f t="shared" si="56"/>
        <v>18.764999999999997</v>
      </c>
      <c r="G621" s="122">
        <f t="shared" si="57"/>
        <v>9.5442629013723593E-2</v>
      </c>
      <c r="H621" s="128">
        <f t="shared" si="58"/>
        <v>14451.732</v>
      </c>
      <c r="I621" s="122">
        <f t="shared" si="59"/>
        <v>-0.6888084087341827</v>
      </c>
      <c r="J621" s="128">
        <f t="shared" si="60"/>
        <v>88.963918051999997</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3.6665158371040722E-2</v>
      </c>
      <c r="F622" s="128">
        <f t="shared" si="56"/>
        <v>8.1029999999999998</v>
      </c>
      <c r="G622" s="122">
        <f t="shared" si="57"/>
        <v>3.6622845368450258E-2</v>
      </c>
      <c r="H622" s="128">
        <f t="shared" si="58"/>
        <v>5545.3580000000011</v>
      </c>
      <c r="I622" s="122">
        <f t="shared" si="59"/>
        <v>-0.18762258489157582</v>
      </c>
      <c r="J622" s="128">
        <f t="shared" si="60"/>
        <v>100.11553717949757</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0.14276018099547511</v>
      </c>
      <c r="F623" s="128">
        <f t="shared" si="56"/>
        <v>31.549999999999997</v>
      </c>
      <c r="G623" s="122">
        <f t="shared" si="57"/>
        <v>0.13849187679139865</v>
      </c>
      <c r="H623" s="128">
        <f t="shared" si="58"/>
        <v>20970.163</v>
      </c>
      <c r="I623" s="122">
        <f t="shared" si="59"/>
        <v>0.41768104743056833</v>
      </c>
      <c r="J623" s="128">
        <f t="shared" si="60"/>
        <v>103.08198885231769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0.13242986425339368</v>
      </c>
      <c r="F624" s="128">
        <f t="shared" si="56"/>
        <v>29.267000000000003</v>
      </c>
      <c r="G624" s="122">
        <f t="shared" si="57"/>
        <v>0.12481160099856027</v>
      </c>
      <c r="H624" s="128">
        <f t="shared" si="58"/>
        <v>18898.722999999998</v>
      </c>
      <c r="I624" s="122">
        <f t="shared" si="59"/>
        <v>0.65317557446740271</v>
      </c>
      <c r="J624" s="128">
        <f t="shared" si="60"/>
        <v>106.10381021786692</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4.2271493212669688E-2</v>
      </c>
      <c r="F625" s="128">
        <f t="shared" si="56"/>
        <v>9.3420000000000005</v>
      </c>
      <c r="G625" s="122">
        <f t="shared" si="57"/>
        <v>4.2470498883884336E-2</v>
      </c>
      <c r="H625" s="128">
        <f t="shared" si="58"/>
        <v>6430.7979999999989</v>
      </c>
      <c r="I625" s="122">
        <f t="shared" si="59"/>
        <v>-4.0412075555577062E-2</v>
      </c>
      <c r="J625" s="128">
        <f t="shared" si="60"/>
        <v>99.531426104132336</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6.6886877828054303E-2</v>
      </c>
      <c r="F626" s="128">
        <f t="shared" si="56"/>
        <v>14.782</v>
      </c>
      <c r="G626" s="122">
        <f t="shared" si="57"/>
        <v>6.4558143681728727E-2</v>
      </c>
      <c r="H626" s="128">
        <f t="shared" si="58"/>
        <v>9775.2650000000012</v>
      </c>
      <c r="I626" s="122">
        <f t="shared" si="59"/>
        <v>0.43315334480231876</v>
      </c>
      <c r="J626" s="128">
        <f t="shared" si="60"/>
        <v>103.60718882780493</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0.27051131221719454</v>
      </c>
      <c r="F627" s="128">
        <f t="shared" si="56"/>
        <v>59.782999999999994</v>
      </c>
      <c r="G627" s="122">
        <f t="shared" si="57"/>
        <v>0.24707801582374625</v>
      </c>
      <c r="H627" s="128">
        <f t="shared" si="58"/>
        <v>37412.059000000008</v>
      </c>
      <c r="I627" s="122">
        <f t="shared" si="59"/>
        <v>0.68757674116608292</v>
      </c>
      <c r="J627" s="128">
        <f t="shared" si="60"/>
        <v>109.48416892345634</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4.4809954751131219E-2</v>
      </c>
      <c r="F628" s="128">
        <f t="shared" si="56"/>
        <v>9.9029999999999987</v>
      </c>
      <c r="G628" s="122">
        <f t="shared" si="57"/>
        <v>3.81161288618262E-2</v>
      </c>
      <c r="H628" s="128">
        <f t="shared" si="58"/>
        <v>5771.4679999999998</v>
      </c>
      <c r="I628" s="122">
        <f t="shared" si="59"/>
        <v>0.2768437813014259</v>
      </c>
      <c r="J628" s="128">
        <f t="shared" si="60"/>
        <v>117.56166244890881</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0.315235294117647</v>
      </c>
      <c r="F629" s="128">
        <f t="shared" si="56"/>
        <v>69.666999999999987</v>
      </c>
      <c r="G629" s="122">
        <f t="shared" si="57"/>
        <v>0.29515127659855506</v>
      </c>
      <c r="H629" s="128">
        <f t="shared" si="58"/>
        <v>44691.216000000008</v>
      </c>
      <c r="I629" s="122">
        <f t="shared" si="59"/>
        <v>0.61186076904563724</v>
      </c>
      <c r="J629" s="128">
        <f t="shared" si="60"/>
        <v>106.8046520924959</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3.2104072398190048E-2</v>
      </c>
      <c r="F630" s="128">
        <f t="shared" si="56"/>
        <v>7.0950000000000006</v>
      </c>
      <c r="G630" s="122">
        <f t="shared" si="57"/>
        <v>3.0674061208046596E-2</v>
      </c>
      <c r="H630" s="128">
        <f t="shared" si="58"/>
        <v>4644.6049999999996</v>
      </c>
      <c r="I630" s="122">
        <f t="shared" si="59"/>
        <v>0.36318571360612018</v>
      </c>
      <c r="J630" s="128">
        <f t="shared" si="60"/>
        <v>104.66195584746478</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9.5018099547511309E-2</v>
      </c>
      <c r="F631" s="128">
        <f t="shared" si="56"/>
        <v>20.998999999999999</v>
      </c>
      <c r="G631" s="122">
        <f t="shared" si="57"/>
        <v>9.4032030537980954E-2</v>
      </c>
      <c r="H631" s="128">
        <f t="shared" si="58"/>
        <v>14238.142</v>
      </c>
      <c r="I631" s="122">
        <f t="shared" si="59"/>
        <v>0.24242413577057667</v>
      </c>
      <c r="J631" s="128">
        <f t="shared" si="60"/>
        <v>101.04865225592685</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0.28304977375565621</v>
      </c>
      <c r="F632" s="128">
        <f t="shared" si="56"/>
        <v>62.554000000000016</v>
      </c>
      <c r="G632" s="122">
        <f t="shared" si="57"/>
        <v>0.25664931514086831</v>
      </c>
      <c r="H632" s="128">
        <f t="shared" si="58"/>
        <v>38861.326000000001</v>
      </c>
      <c r="I632" s="122">
        <f t="shared" si="59"/>
        <v>0.61559324772102164</v>
      </c>
      <c r="J632" s="128">
        <f t="shared" si="60"/>
        <v>110.28658837460657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2.5787330316742081E-2</v>
      </c>
      <c r="F633" s="128">
        <f t="shared" si="56"/>
        <v>5.6989999999999998</v>
      </c>
      <c r="G633" s="122">
        <f t="shared" si="57"/>
        <v>2.8296741470630965E-2</v>
      </c>
      <c r="H633" s="128">
        <f t="shared" si="58"/>
        <v>4284.6359999999995</v>
      </c>
      <c r="I633" s="122">
        <f t="shared" si="59"/>
        <v>-0.36964959359596955</v>
      </c>
      <c r="J633" s="128">
        <f t="shared" si="60"/>
        <v>91.131801672311326</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0.19507239819004524</v>
      </c>
      <c r="F634" s="128">
        <f t="shared" si="56"/>
        <v>43.110999999999997</v>
      </c>
      <c r="G634" s="122">
        <f t="shared" si="57"/>
        <v>0.17668192024726254</v>
      </c>
      <c r="H634" s="128">
        <f t="shared" si="58"/>
        <v>26752.822999999997</v>
      </c>
      <c r="I634" s="122">
        <f t="shared" si="59"/>
        <v>0.49400099443378026</v>
      </c>
      <c r="J634" s="128">
        <f t="shared" si="60"/>
        <v>110.4088057889826</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0.30326696832579186</v>
      </c>
      <c r="F635" s="128">
        <f t="shared" si="56"/>
        <v>67.022000000000006</v>
      </c>
      <c r="G635" s="122">
        <f t="shared" si="57"/>
        <v>0.29485897977783349</v>
      </c>
      <c r="H635" s="128">
        <f t="shared" si="58"/>
        <v>44646.956999999995</v>
      </c>
      <c r="I635" s="122">
        <f t="shared" si="59"/>
        <v>-1.8118137005847988E-2</v>
      </c>
      <c r="J635" s="128">
        <f t="shared" si="60"/>
        <v>102.85152873902416</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0.37867873303167415</v>
      </c>
      <c r="F636" s="128">
        <f t="shared" si="56"/>
        <v>83.687999999999988</v>
      </c>
      <c r="G636" s="122">
        <f t="shared" si="57"/>
        <v>0.36258446155675017</v>
      </c>
      <c r="H636" s="128">
        <f t="shared" si="58"/>
        <v>54901.813999999998</v>
      </c>
      <c r="I636" s="122">
        <f t="shared" si="59"/>
        <v>0.44491458705117387</v>
      </c>
      <c r="J636" s="128">
        <f t="shared" si="60"/>
        <v>104.43876480691519</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0.25462443438914029</v>
      </c>
      <c r="F637" s="128">
        <f t="shared" si="56"/>
        <v>56.272000000000006</v>
      </c>
      <c r="G637" s="122">
        <f t="shared" si="57"/>
        <v>0.24201724365663257</v>
      </c>
      <c r="H637" s="128">
        <f t="shared" si="58"/>
        <v>36645.766999999993</v>
      </c>
      <c r="I637" s="122">
        <f t="shared" si="59"/>
        <v>0.56220385731006239</v>
      </c>
      <c r="J637" s="128">
        <f t="shared" si="60"/>
        <v>105.20921176608162</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0.21352941176470588</v>
      </c>
      <c r="F638" s="128">
        <f t="shared" si="56"/>
        <v>47.19</v>
      </c>
      <c r="G638" s="122">
        <f t="shared" si="57"/>
        <v>0.20314195141925004</v>
      </c>
      <c r="H638" s="128">
        <f t="shared" si="58"/>
        <v>30759.348000000002</v>
      </c>
      <c r="I638" s="122">
        <f t="shared" si="59"/>
        <v>0.42805574905608174</v>
      </c>
      <c r="J638" s="128">
        <f t="shared" si="60"/>
        <v>105.11339990232638</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0.47467873303167418</v>
      </c>
      <c r="F639" s="128">
        <f t="shared" si="56"/>
        <v>104.904</v>
      </c>
      <c r="G639" s="122">
        <f t="shared" si="57"/>
        <v>0.44381459932108469</v>
      </c>
      <c r="H639" s="128">
        <f t="shared" si="58"/>
        <v>67201.519</v>
      </c>
      <c r="I639" s="122">
        <f t="shared" si="59"/>
        <v>0.27522466703954146</v>
      </c>
      <c r="J639" s="128">
        <f t="shared" si="60"/>
        <v>106.95428536100506</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0.3683574660633484</v>
      </c>
      <c r="F640" s="128">
        <f t="shared" si="56"/>
        <v>81.406999999999996</v>
      </c>
      <c r="G640" s="122">
        <f t="shared" si="57"/>
        <v>0.33759825780290326</v>
      </c>
      <c r="H640" s="128">
        <f t="shared" si="58"/>
        <v>51118.453000000001</v>
      </c>
      <c r="I640" s="122">
        <f t="shared" si="59"/>
        <v>0.43609243516850577</v>
      </c>
      <c r="J640" s="128">
        <f t="shared" si="60"/>
        <v>109.11118690618451</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0.39926696832579184</v>
      </c>
      <c r="F641" s="128">
        <f t="shared" si="56"/>
        <v>88.238</v>
      </c>
      <c r="G641" s="122">
        <f t="shared" si="57"/>
        <v>0.37446548626979614</v>
      </c>
      <c r="H641" s="128">
        <f t="shared" si="58"/>
        <v>56700.814999999995</v>
      </c>
      <c r="I641" s="122">
        <f t="shared" si="59"/>
        <v>0.39399945478396664</v>
      </c>
      <c r="J641" s="128">
        <f t="shared" si="60"/>
        <v>106.62316901433384</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5.6909502262443436E-2</v>
      </c>
      <c r="F642" s="128">
        <f t="shared" si="56"/>
        <v>12.577</v>
      </c>
      <c r="G642" s="122">
        <f t="shared" si="57"/>
        <v>6.882714076265703E-2</v>
      </c>
      <c r="H642" s="128">
        <f t="shared" si="58"/>
        <v>10421.668000000001</v>
      </c>
      <c r="I642" s="122">
        <f t="shared" si="59"/>
        <v>-0.70039669098150681</v>
      </c>
      <c r="J642" s="128">
        <f t="shared" si="60"/>
        <v>82.68468169946172</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0.3592443438914027</v>
      </c>
      <c r="F643" s="128">
        <f t="shared" si="56"/>
        <v>79.393000000000001</v>
      </c>
      <c r="G643" s="122">
        <f t="shared" si="57"/>
        <v>0.34210084005864561</v>
      </c>
      <c r="H643" s="128">
        <f t="shared" si="58"/>
        <v>51800.224999999999</v>
      </c>
      <c r="I643" s="122">
        <f t="shared" si="59"/>
        <v>0.43681313452038634</v>
      </c>
      <c r="J643" s="128">
        <f t="shared" si="60"/>
        <v>105.01124283407731</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3.834841628959277E-2</v>
      </c>
      <c r="F644" s="128">
        <f t="shared" si="56"/>
        <v>8.4750000000000014</v>
      </c>
      <c r="G644" s="122">
        <f t="shared" si="57"/>
        <v>3.0227819677977521E-2</v>
      </c>
      <c r="H644" s="128">
        <f t="shared" si="58"/>
        <v>4577.0360000000001</v>
      </c>
      <c r="I644" s="122">
        <f t="shared" si="59"/>
        <v>0.73555774495406256</v>
      </c>
      <c r="J644" s="128">
        <f t="shared" si="60"/>
        <v>126.86464554217092</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0.40267420814479632</v>
      </c>
      <c r="F645" s="128">
        <f t="shared" si="56"/>
        <v>88.990999999999985</v>
      </c>
      <c r="G645" s="122">
        <f t="shared" si="57"/>
        <v>0.37542121808503609</v>
      </c>
      <c r="H645" s="128">
        <f t="shared" si="58"/>
        <v>56845.53</v>
      </c>
      <c r="I645" s="122">
        <f t="shared" si="59"/>
        <v>0.3613210365318853</v>
      </c>
      <c r="J645" s="128">
        <f t="shared" si="60"/>
        <v>107.2593100088411</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0.2220497737556561</v>
      </c>
      <c r="F646" s="128">
        <f t="shared" si="56"/>
        <v>49.073</v>
      </c>
      <c r="G646" s="122">
        <f t="shared" si="57"/>
        <v>0.19559151487934062</v>
      </c>
      <c r="H646" s="128">
        <f t="shared" si="58"/>
        <v>29616.075999999997</v>
      </c>
      <c r="I646" s="122">
        <f t="shared" si="59"/>
        <v>0.74057002859431342</v>
      </c>
      <c r="J646" s="128">
        <f t="shared" si="60"/>
        <v>113.52730403087139</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5.4923076923076922E-2</v>
      </c>
      <c r="F647" s="128">
        <f t="shared" si="56"/>
        <v>12.138</v>
      </c>
      <c r="G647" s="122">
        <f t="shared" si="57"/>
        <v>5.1355169134449007E-2</v>
      </c>
      <c r="H647" s="128">
        <f t="shared" si="58"/>
        <v>7776.0969999999998</v>
      </c>
      <c r="I647" s="122">
        <f t="shared" si="59"/>
        <v>-2.3237506662898325E-2</v>
      </c>
      <c r="J647" s="128">
        <f t="shared" si="60"/>
        <v>106.94751443479245</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0.47628054298642536</v>
      </c>
      <c r="F648" s="128">
        <f t="shared" si="56"/>
        <v>105.25800000000001</v>
      </c>
      <c r="G648" s="122">
        <f t="shared" si="57"/>
        <v>0.47484569866198206</v>
      </c>
      <c r="H648" s="128">
        <f t="shared" si="58"/>
        <v>71900.186000000002</v>
      </c>
      <c r="I648" s="122">
        <f t="shared" si="59"/>
        <v>0.17334460628533702</v>
      </c>
      <c r="J648" s="128">
        <f t="shared" si="60"/>
        <v>100.3021706479571</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0.38459728506787327</v>
      </c>
      <c r="F649" s="128">
        <f t="shared" ref="F649:F712" si="62">SUMPRODUCT($K$2:$AI$2,$K649:$AI649)</f>
        <v>84.995999999999995</v>
      </c>
      <c r="G649" s="122">
        <f t="shared" ref="G649:G712" si="63">SUMPRODUCT($K$3:$AI$3,$K649:$AI649)/$J$3</f>
        <v>0.36194666420108579</v>
      </c>
      <c r="H649" s="128">
        <f t="shared" ref="H649:H712" si="64">SUMPRODUCT($K$3:$AI$3,$K649:$AI649)</f>
        <v>54805.240000000005</v>
      </c>
      <c r="I649" s="122">
        <f t="shared" ref="I649:I712" si="65">CORREL($K$4:$AI$4,$K649:$AI649)</f>
        <v>0.35775120408396754</v>
      </c>
      <c r="J649" s="128">
        <f t="shared" si="60"/>
        <v>106.25799961902771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0.423027149321267</v>
      </c>
      <c r="F650" s="128">
        <f t="shared" si="62"/>
        <v>93.489000000000004</v>
      </c>
      <c r="G650" s="122">
        <f t="shared" si="63"/>
        <v>0.42105931263125912</v>
      </c>
      <c r="H650" s="128">
        <f t="shared" si="64"/>
        <v>63755.958999999995</v>
      </c>
      <c r="I650" s="122">
        <f t="shared" si="65"/>
        <v>9.6257901751020516E-2</v>
      </c>
      <c r="J650" s="128">
        <f t="shared" ref="J650:J713" si="66">$E650/$G650*100</f>
        <v>100.46735379814085</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0.49927149321266967</v>
      </c>
      <c r="F651" s="128">
        <f t="shared" si="62"/>
        <v>110.339</v>
      </c>
      <c r="G651" s="122">
        <f t="shared" si="63"/>
        <v>0.51163809454622311</v>
      </c>
      <c r="H651" s="128">
        <f t="shared" si="64"/>
        <v>77471.217000000004</v>
      </c>
      <c r="I651" s="122">
        <f t="shared" si="65"/>
        <v>-0.71776511301770651</v>
      </c>
      <c r="J651" s="128">
        <f t="shared" si="66"/>
        <v>97.582939686201144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0.18009049773755659</v>
      </c>
      <c r="F652" s="128">
        <f t="shared" si="62"/>
        <v>39.800000000000004</v>
      </c>
      <c r="G652" s="122">
        <f t="shared" si="63"/>
        <v>0.17419915729966057</v>
      </c>
      <c r="H652" s="128">
        <f t="shared" si="64"/>
        <v>26376.888000000003</v>
      </c>
      <c r="I652" s="122">
        <f t="shared" si="65"/>
        <v>-5.7698173620188177E-2</v>
      </c>
      <c r="J652" s="128">
        <f t="shared" si="66"/>
        <v>103.38195691025165</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0.59597285067873307</v>
      </c>
      <c r="F653" s="128">
        <f t="shared" si="62"/>
        <v>131.71</v>
      </c>
      <c r="G653" s="122">
        <f t="shared" si="63"/>
        <v>0.57845310993408972</v>
      </c>
      <c r="H653" s="128">
        <f t="shared" si="64"/>
        <v>87588.213000000003</v>
      </c>
      <c r="I653" s="122">
        <f t="shared" si="65"/>
        <v>0.5640279789763275</v>
      </c>
      <c r="J653" s="128">
        <f t="shared" si="66"/>
        <v>103.02872271646004</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4.2484162895927609E-2</v>
      </c>
      <c r="F654" s="128">
        <f t="shared" si="62"/>
        <v>9.3890000000000011</v>
      </c>
      <c r="G654" s="122">
        <f t="shared" si="63"/>
        <v>4.2947687857454196E-2</v>
      </c>
      <c r="H654" s="128">
        <f t="shared" si="64"/>
        <v>6503.0529999999999</v>
      </c>
      <c r="I654" s="122">
        <f t="shared" si="65"/>
        <v>-0.22445398544682829</v>
      </c>
      <c r="J654" s="128">
        <f t="shared" si="66"/>
        <v>98.920721965138029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0.11086877828054297</v>
      </c>
      <c r="F655" s="128">
        <f t="shared" si="62"/>
        <v>24.501999999999995</v>
      </c>
      <c r="G655" s="122">
        <f t="shared" si="63"/>
        <v>0.10208059147525396</v>
      </c>
      <c r="H655" s="128">
        <f t="shared" si="64"/>
        <v>15456.839000000004</v>
      </c>
      <c r="I655" s="122">
        <f t="shared" si="65"/>
        <v>-2.6629734427825277E-2</v>
      </c>
      <c r="J655" s="128">
        <f t="shared" si="66"/>
        <v>108.60906728525315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1.3425339366515835E-2</v>
      </c>
      <c r="F656" s="128">
        <f t="shared" si="62"/>
        <v>2.9669999999999996</v>
      </c>
      <c r="G656" s="122">
        <f t="shared" si="63"/>
        <v>1.0946393427465693E-2</v>
      </c>
      <c r="H656" s="128">
        <f t="shared" si="64"/>
        <v>1657.4810000000004</v>
      </c>
      <c r="I656" s="122">
        <f t="shared" si="65"/>
        <v>0.30689196738466978</v>
      </c>
      <c r="J656" s="128">
        <f t="shared" si="66"/>
        <v>122.64623462948259</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2.1040723981900458E-2</v>
      </c>
      <c r="F657" s="128">
        <f t="shared" si="62"/>
        <v>4.6500000000000012</v>
      </c>
      <c r="G657" s="122">
        <f t="shared" si="63"/>
        <v>1.8418563182712757E-2</v>
      </c>
      <c r="H657" s="128">
        <f t="shared" si="64"/>
        <v>2788.9020000000005</v>
      </c>
      <c r="I657" s="122">
        <f t="shared" si="65"/>
        <v>0.11959080162608686</v>
      </c>
      <c r="J657" s="128">
        <f t="shared" si="66"/>
        <v>114.23651113920113</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0.38779638009049766</v>
      </c>
      <c r="F658" s="128">
        <f t="shared" si="62"/>
        <v>85.702999999999989</v>
      </c>
      <c r="G658" s="122">
        <f t="shared" si="63"/>
        <v>0.35725224213765877</v>
      </c>
      <c r="H658" s="128">
        <f t="shared" si="64"/>
        <v>54094.420000000013</v>
      </c>
      <c r="I658" s="122">
        <f t="shared" si="65"/>
        <v>0.43017742838726059</v>
      </c>
      <c r="J658" s="128">
        <f t="shared" si="66"/>
        <v>108.54974002964252</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0.23232579185520363</v>
      </c>
      <c r="F659" s="128">
        <f t="shared" si="62"/>
        <v>51.344000000000001</v>
      </c>
      <c r="G659" s="122">
        <f t="shared" si="63"/>
        <v>0.22097349720640874</v>
      </c>
      <c r="H659" s="128">
        <f t="shared" si="64"/>
        <v>33459.364999999998</v>
      </c>
      <c r="I659" s="122">
        <f t="shared" si="65"/>
        <v>0.11646652329901332</v>
      </c>
      <c r="J659" s="128">
        <f t="shared" si="66"/>
        <v>105.13740099709372</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8.6837104072398183E-2</v>
      </c>
      <c r="F660" s="128">
        <f t="shared" si="62"/>
        <v>19.190999999999999</v>
      </c>
      <c r="G660" s="122">
        <f t="shared" si="63"/>
        <v>7.3390779167602269E-2</v>
      </c>
      <c r="H660" s="128">
        <f t="shared" si="64"/>
        <v>11112.685000000001</v>
      </c>
      <c r="I660" s="122">
        <f t="shared" si="65"/>
        <v>0.36228814940541415</v>
      </c>
      <c r="J660" s="128">
        <f t="shared" si="66"/>
        <v>118.32154537300741</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0.24701809954751131</v>
      </c>
      <c r="F661" s="128">
        <f t="shared" si="62"/>
        <v>54.591000000000001</v>
      </c>
      <c r="G661" s="122">
        <f t="shared" si="63"/>
        <v>0.22546761943758337</v>
      </c>
      <c r="H661" s="128">
        <f t="shared" si="64"/>
        <v>34139.856</v>
      </c>
      <c r="I661" s="122">
        <f t="shared" si="65"/>
        <v>0.61010785207349028</v>
      </c>
      <c r="J661" s="128">
        <f t="shared" si="66"/>
        <v>109.55812642351235</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3.6316742081447966E-2</v>
      </c>
      <c r="F662" s="128">
        <f t="shared" si="62"/>
        <v>8.0259999999999998</v>
      </c>
      <c r="G662" s="122">
        <f t="shared" si="63"/>
        <v>3.0263165541745365E-2</v>
      </c>
      <c r="H662" s="128">
        <f t="shared" si="64"/>
        <v>4582.3879999999999</v>
      </c>
      <c r="I662" s="122">
        <f t="shared" si="65"/>
        <v>0.68227228674271845</v>
      </c>
      <c r="J662" s="128">
        <f t="shared" si="66"/>
        <v>120.00311742455436</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0.20673303167420812</v>
      </c>
      <c r="F663" s="128">
        <f t="shared" si="62"/>
        <v>45.687999999999995</v>
      </c>
      <c r="G663" s="122">
        <f t="shared" si="63"/>
        <v>0.20044363285738817</v>
      </c>
      <c r="H663" s="128">
        <f t="shared" si="64"/>
        <v>30350.774000000001</v>
      </c>
      <c r="I663" s="122">
        <f t="shared" si="65"/>
        <v>0.44048706121617887</v>
      </c>
      <c r="J663" s="128">
        <f t="shared" si="66"/>
        <v>103.13773938696009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0.16988235294117648</v>
      </c>
      <c r="F664" s="128">
        <f t="shared" si="62"/>
        <v>37.544000000000004</v>
      </c>
      <c r="G664" s="122">
        <f t="shared" si="63"/>
        <v>0.14467229787739899</v>
      </c>
      <c r="H664" s="128">
        <f t="shared" si="64"/>
        <v>21905.99</v>
      </c>
      <c r="I664" s="122">
        <f t="shared" si="65"/>
        <v>0.67570255339817098</v>
      </c>
      <c r="J664" s="128">
        <f t="shared" si="66"/>
        <v>117.42562704377688</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v>
      </c>
      <c r="F665" s="128">
        <f t="shared" si="62"/>
        <v>28.730000000000004</v>
      </c>
      <c r="G665" s="122">
        <f t="shared" si="63"/>
        <v>0.14450697407177487</v>
      </c>
      <c r="H665" s="128">
        <f t="shared" si="64"/>
        <v>21880.957000000006</v>
      </c>
      <c r="I665" s="122">
        <f t="shared" si="65"/>
        <v>-0.45224733606393697</v>
      </c>
      <c r="J665" s="128">
        <f t="shared" si="66"/>
        <v>89.961056090919584</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0.47295022624434391</v>
      </c>
      <c r="F666" s="128">
        <f t="shared" si="62"/>
        <v>104.52200000000001</v>
      </c>
      <c r="G666" s="122">
        <f t="shared" si="63"/>
        <v>0.46392083503942733</v>
      </c>
      <c r="H666" s="128">
        <f t="shared" si="64"/>
        <v>70245.965000000011</v>
      </c>
      <c r="I666" s="122">
        <f t="shared" si="65"/>
        <v>0.39798467840636353</v>
      </c>
      <c r="J666" s="128">
        <f t="shared" si="66"/>
        <v>101.94632155379466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0.32303619909502262</v>
      </c>
      <c r="F667" s="128">
        <f t="shared" si="62"/>
        <v>71.391000000000005</v>
      </c>
      <c r="G667" s="122">
        <f t="shared" si="63"/>
        <v>0.32642891201838614</v>
      </c>
      <c r="H667" s="128">
        <f t="shared" si="64"/>
        <v>49427.212999999996</v>
      </c>
      <c r="I667" s="122">
        <f t="shared" si="65"/>
        <v>-0.14549409746042835</v>
      </c>
      <c r="J667" s="128">
        <f t="shared" si="66"/>
        <v>98.96065795692374</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0.52392307692307694</v>
      </c>
      <c r="F668" s="128">
        <f t="shared" si="62"/>
        <v>115.78700000000001</v>
      </c>
      <c r="G668" s="122">
        <f t="shared" si="63"/>
        <v>0.52084329472057478</v>
      </c>
      <c r="H668" s="128">
        <f t="shared" si="64"/>
        <v>78865.049999999988</v>
      </c>
      <c r="I668" s="122">
        <f t="shared" si="65"/>
        <v>0.24813920509569232</v>
      </c>
      <c r="J668" s="128">
        <f t="shared" si="66"/>
        <v>100.59130687362585</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0.11407692307692308</v>
      </c>
      <c r="F669" s="128">
        <f t="shared" si="62"/>
        <v>25.210999999999999</v>
      </c>
      <c r="G669" s="122">
        <f t="shared" si="63"/>
        <v>0.12036440185446909</v>
      </c>
      <c r="H669" s="128">
        <f t="shared" si="64"/>
        <v>18225.337</v>
      </c>
      <c r="I669" s="122">
        <f t="shared" si="65"/>
        <v>-0.29365950841907684</v>
      </c>
      <c r="J669" s="128">
        <f t="shared" si="66"/>
        <v>94.776297077313515</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8.1339366515837119E-2</v>
      </c>
      <c r="F670" s="128">
        <f t="shared" si="62"/>
        <v>17.976000000000003</v>
      </c>
      <c r="G670" s="122">
        <f t="shared" si="63"/>
        <v>9.0592921581317931E-2</v>
      </c>
      <c r="H670" s="128">
        <f t="shared" si="64"/>
        <v>13717.398999999999</v>
      </c>
      <c r="I670" s="122">
        <f t="shared" si="65"/>
        <v>-0.2954692191410353</v>
      </c>
      <c r="J670" s="128">
        <f t="shared" si="66"/>
        <v>89.785565026540567</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0.23759728506787331</v>
      </c>
      <c r="F671" s="128">
        <f t="shared" si="62"/>
        <v>52.509</v>
      </c>
      <c r="G671" s="122">
        <f t="shared" si="63"/>
        <v>0.23775757175500931</v>
      </c>
      <c r="H671" s="128">
        <f t="shared" si="64"/>
        <v>36000.775999999998</v>
      </c>
      <c r="I671" s="122">
        <f t="shared" si="65"/>
        <v>-0.10770723721775767</v>
      </c>
      <c r="J671" s="128">
        <f t="shared" si="66"/>
        <v>99.93258398209872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0.14925791855203618</v>
      </c>
      <c r="F672" s="128">
        <f t="shared" si="62"/>
        <v>32.985999999999997</v>
      </c>
      <c r="G672" s="122">
        <f t="shared" si="63"/>
        <v>0.16665863371593864</v>
      </c>
      <c r="H672" s="128">
        <f t="shared" si="64"/>
        <v>25235.116999999998</v>
      </c>
      <c r="I672" s="122">
        <f t="shared" si="65"/>
        <v>-0.52958246987003332</v>
      </c>
      <c r="J672" s="128">
        <f t="shared" si="66"/>
        <v>89.559067672688883</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0.42444343891402714</v>
      </c>
      <c r="F673" s="128">
        <f t="shared" si="62"/>
        <v>93.801999999999992</v>
      </c>
      <c r="G673" s="122">
        <f t="shared" si="63"/>
        <v>0.42436288288050295</v>
      </c>
      <c r="H673" s="128">
        <f t="shared" si="64"/>
        <v>64256.178999999996</v>
      </c>
      <c r="I673" s="122">
        <f t="shared" si="65"/>
        <v>-3.9748471526211294E-3</v>
      </c>
      <c r="J673" s="128">
        <f t="shared" si="66"/>
        <v>100.01898281795462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0.29724434389140264</v>
      </c>
      <c r="F674" s="128">
        <f t="shared" si="62"/>
        <v>65.690999999999988</v>
      </c>
      <c r="G674" s="122">
        <f t="shared" si="63"/>
        <v>0.29921816428694076</v>
      </c>
      <c r="H674" s="128">
        <f t="shared" si="64"/>
        <v>45307.015999999996</v>
      </c>
      <c r="I674" s="122">
        <f t="shared" si="65"/>
        <v>-0.1150941959849897</v>
      </c>
      <c r="J674" s="128">
        <f t="shared" si="66"/>
        <v>99.340340717535696</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0.49431221719457014</v>
      </c>
      <c r="F675" s="128">
        <f t="shared" si="62"/>
        <v>109.24299999999999</v>
      </c>
      <c r="G675" s="122">
        <f t="shared" si="63"/>
        <v>0.49680056532248484</v>
      </c>
      <c r="H675" s="128">
        <f t="shared" si="64"/>
        <v>75224.54800000001</v>
      </c>
      <c r="I675" s="122">
        <f t="shared" si="65"/>
        <v>-0.14857883759466969</v>
      </c>
      <c r="J675" s="128">
        <f t="shared" si="66"/>
        <v>99.499125342923179</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8.477375565610859E-2</v>
      </c>
      <c r="F676" s="128">
        <f t="shared" si="62"/>
        <v>18.734999999999999</v>
      </c>
      <c r="G676" s="122">
        <f t="shared" si="63"/>
        <v>8.9014542524666812E-2</v>
      </c>
      <c r="H676" s="128">
        <f t="shared" si="64"/>
        <v>13478.403999999999</v>
      </c>
      <c r="I676" s="122">
        <f t="shared" si="65"/>
        <v>-0.19735340900950957</v>
      </c>
      <c r="J676" s="128">
        <f t="shared" si="66"/>
        <v>95.235849392380956</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9.4425339366515842E-2</v>
      </c>
      <c r="F677" s="128">
        <f t="shared" si="62"/>
        <v>20.868000000000002</v>
      </c>
      <c r="G677" s="122">
        <f t="shared" si="63"/>
        <v>0.10434935080373536</v>
      </c>
      <c r="H677" s="128">
        <f t="shared" si="64"/>
        <v>15800.37</v>
      </c>
      <c r="I677" s="122">
        <f t="shared" si="65"/>
        <v>-0.51277772261967791</v>
      </c>
      <c r="J677" s="128">
        <f t="shared" si="66"/>
        <v>90.489628003642281</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0.30338009049773756</v>
      </c>
      <c r="F678" s="128">
        <f t="shared" si="62"/>
        <v>67.046999999999997</v>
      </c>
      <c r="G678" s="122">
        <f t="shared" si="63"/>
        <v>0.30786461979421204</v>
      </c>
      <c r="H678" s="128">
        <f t="shared" si="64"/>
        <v>46616.244999999995</v>
      </c>
      <c r="I678" s="122">
        <f t="shared" si="65"/>
        <v>-1.1608145593541726E-2</v>
      </c>
      <c r="J678" s="128">
        <f t="shared" si="66"/>
        <v>98.543343727034269</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0.13048868778280545</v>
      </c>
      <c r="F679" s="128">
        <f t="shared" si="62"/>
        <v>28.838000000000005</v>
      </c>
      <c r="G679" s="122">
        <f t="shared" si="63"/>
        <v>0.13897343116406238</v>
      </c>
      <c r="H679" s="128">
        <f t="shared" si="64"/>
        <v>21043.078999999998</v>
      </c>
      <c r="I679" s="122">
        <f t="shared" si="65"/>
        <v>-0.29049359137228831</v>
      </c>
      <c r="J679" s="128">
        <f t="shared" si="66"/>
        <v>93.894701087691772</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0.22821266968325793</v>
      </c>
      <c r="F680" s="128">
        <f t="shared" si="62"/>
        <v>50.435000000000002</v>
      </c>
      <c r="G680" s="122">
        <f t="shared" si="63"/>
        <v>0.23104685704473713</v>
      </c>
      <c r="H680" s="128">
        <f t="shared" si="64"/>
        <v>34984.653000000006</v>
      </c>
      <c r="I680" s="122">
        <f t="shared" si="65"/>
        <v>-0.18137183740564558</v>
      </c>
      <c r="J680" s="128">
        <f t="shared" si="66"/>
        <v>98.773327887801386</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0.23946606334841633</v>
      </c>
      <c r="F681" s="128">
        <f t="shared" si="62"/>
        <v>52.922000000000011</v>
      </c>
      <c r="G681" s="122">
        <f t="shared" si="63"/>
        <v>0.24381070942688454</v>
      </c>
      <c r="H681" s="128">
        <f t="shared" si="64"/>
        <v>36917.33</v>
      </c>
      <c r="I681" s="122">
        <f t="shared" si="65"/>
        <v>-0.1784453590542566</v>
      </c>
      <c r="J681" s="128">
        <f t="shared" si="66"/>
        <v>98.21802492241585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0.48084162895927612</v>
      </c>
      <c r="F682" s="128">
        <f t="shared" si="62"/>
        <v>106.26600000000002</v>
      </c>
      <c r="G682" s="122">
        <f t="shared" si="63"/>
        <v>0.49084280600721192</v>
      </c>
      <c r="H682" s="128">
        <f t="shared" si="64"/>
        <v>74322.436000000016</v>
      </c>
      <c r="I682" s="122">
        <f t="shared" si="65"/>
        <v>-0.36093173539158385</v>
      </c>
      <c r="J682" s="128">
        <f t="shared" si="66"/>
        <v>97.962448073897448</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0.15376018099547512</v>
      </c>
      <c r="F683" s="128">
        <f t="shared" si="62"/>
        <v>33.981000000000002</v>
      </c>
      <c r="G683" s="122">
        <f t="shared" si="63"/>
        <v>0.15294567356589048</v>
      </c>
      <c r="H683" s="128">
        <f t="shared" si="64"/>
        <v>23158.728000000003</v>
      </c>
      <c r="I683" s="122">
        <f t="shared" si="65"/>
        <v>-8.3765453780534627E-3</v>
      </c>
      <c r="J683" s="128">
        <f t="shared" si="66"/>
        <v>100.53254689105916</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9.7027149321266978E-2</v>
      </c>
      <c r="F684" s="128">
        <f t="shared" si="62"/>
        <v>21.443000000000001</v>
      </c>
      <c r="G684" s="122">
        <f t="shared" si="63"/>
        <v>0.10008714287601209</v>
      </c>
      <c r="H684" s="128">
        <f t="shared" si="64"/>
        <v>15154.994999999999</v>
      </c>
      <c r="I684" s="122">
        <f t="shared" si="65"/>
        <v>-0.1593800992111655</v>
      </c>
      <c r="J684" s="128">
        <f t="shared" si="66"/>
        <v>96.942670689944833</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0.31006787330316743</v>
      </c>
      <c r="F685" s="128">
        <f t="shared" si="62"/>
        <v>68.525000000000006</v>
      </c>
      <c r="G685" s="122">
        <f t="shared" si="63"/>
        <v>0.30890505752288366</v>
      </c>
      <c r="H685" s="128">
        <f t="shared" si="64"/>
        <v>46773.786</v>
      </c>
      <c r="I685" s="122">
        <f t="shared" si="65"/>
        <v>0.20518665672210748</v>
      </c>
      <c r="J685" s="128">
        <f t="shared" si="66"/>
        <v>100.37643144777506</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0.11709049773755657</v>
      </c>
      <c r="F686" s="128">
        <f t="shared" si="62"/>
        <v>25.877000000000002</v>
      </c>
      <c r="G686" s="122">
        <f t="shared" si="63"/>
        <v>0.12977416159241306</v>
      </c>
      <c r="H686" s="128">
        <f t="shared" si="64"/>
        <v>19650.144</v>
      </c>
      <c r="I686" s="122">
        <f t="shared" si="65"/>
        <v>-0.31690670718913394</v>
      </c>
      <c r="J686" s="128">
        <f t="shared" si="66"/>
        <v>90.226356541841838</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0.21131221719457016</v>
      </c>
      <c r="F687" s="128">
        <f t="shared" si="62"/>
        <v>46.7</v>
      </c>
      <c r="G687" s="122">
        <f t="shared" si="63"/>
        <v>0.21741416476244571</v>
      </c>
      <c r="H687" s="128">
        <f t="shared" si="64"/>
        <v>32920.418000000005</v>
      </c>
      <c r="I687" s="122">
        <f t="shared" si="65"/>
        <v>-0.26022545103606892</v>
      </c>
      <c r="J687" s="128">
        <f t="shared" si="66"/>
        <v>97.193399255038074</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0.17338461538461539</v>
      </c>
      <c r="F688" s="128">
        <f t="shared" si="62"/>
        <v>38.317999999999998</v>
      </c>
      <c r="G688" s="122">
        <f t="shared" si="63"/>
        <v>0.17691084943665877</v>
      </c>
      <c r="H688" s="128">
        <f t="shared" si="64"/>
        <v>26787.486999999997</v>
      </c>
      <c r="I688" s="122">
        <f t="shared" si="65"/>
        <v>-0.24035002377652953</v>
      </c>
      <c r="J688" s="128">
        <f t="shared" si="66"/>
        <v>98.006773432340609</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0.6767873303167421</v>
      </c>
      <c r="F689" s="128">
        <f t="shared" si="62"/>
        <v>149.57</v>
      </c>
      <c r="G689" s="122">
        <f t="shared" si="63"/>
        <v>0.67472067389610213</v>
      </c>
      <c r="H689" s="128">
        <f t="shared" si="64"/>
        <v>102164.855</v>
      </c>
      <c r="I689" s="122">
        <f t="shared" si="65"/>
        <v>0.19593414181280225</v>
      </c>
      <c r="J689" s="128">
        <f t="shared" si="66"/>
        <v>100.30629807275746</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7.8447963800904977E-2</v>
      </c>
      <c r="F690" s="128">
        <f t="shared" si="62"/>
        <v>17.337</v>
      </c>
      <c r="G690" s="122">
        <f t="shared" si="63"/>
        <v>8.4455011953664685E-2</v>
      </c>
      <c r="H690" s="128">
        <f t="shared" si="64"/>
        <v>12788.009</v>
      </c>
      <c r="I690" s="122">
        <f t="shared" si="65"/>
        <v>-0.29407682487622006</v>
      </c>
      <c r="J690" s="128">
        <f t="shared" si="66"/>
        <v>92.887280442212941</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5.3203619909502266E-2</v>
      </c>
      <c r="F691" s="128">
        <f t="shared" si="62"/>
        <v>11.758000000000001</v>
      </c>
      <c r="G691" s="122">
        <f t="shared" si="63"/>
        <v>6.3944293280851675E-2</v>
      </c>
      <c r="H691" s="128">
        <f t="shared" si="64"/>
        <v>9682.3169999999991</v>
      </c>
      <c r="I691" s="122">
        <f t="shared" si="65"/>
        <v>-0.35770579137749225</v>
      </c>
      <c r="J691" s="128">
        <f t="shared" si="66"/>
        <v>83.203077522219274</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0.38735294117647062</v>
      </c>
      <c r="F692" s="128">
        <f t="shared" si="62"/>
        <v>85.605000000000004</v>
      </c>
      <c r="G692" s="122">
        <f t="shared" si="63"/>
        <v>0.38332367353947355</v>
      </c>
      <c r="H692" s="128">
        <f t="shared" si="64"/>
        <v>58042.104000000007</v>
      </c>
      <c r="I692" s="122">
        <f t="shared" si="65"/>
        <v>0.22237736126582927</v>
      </c>
      <c r="J692" s="128">
        <f t="shared" si="66"/>
        <v>101.05113978476525</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0.12032579185520363</v>
      </c>
      <c r="F693" s="128">
        <f t="shared" si="62"/>
        <v>26.592000000000002</v>
      </c>
      <c r="G693" s="122">
        <f t="shared" si="63"/>
        <v>0.12258417097042625</v>
      </c>
      <c r="H693" s="128">
        <f t="shared" si="64"/>
        <v>18561.45</v>
      </c>
      <c r="I693" s="122">
        <f t="shared" si="65"/>
        <v>-0.2881017323279399</v>
      </c>
      <c r="J693" s="128">
        <f t="shared" si="66"/>
        <v>98.157691080875807</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0.40375113122171946</v>
      </c>
      <c r="F694" s="128">
        <f t="shared" si="62"/>
        <v>89.228999999999999</v>
      </c>
      <c r="G694" s="122">
        <f t="shared" si="63"/>
        <v>0.39859698318561859</v>
      </c>
      <c r="H694" s="128">
        <f t="shared" si="64"/>
        <v>60354.757999999994</v>
      </c>
      <c r="I694" s="122">
        <f t="shared" si="65"/>
        <v>0.18158283749778892</v>
      </c>
      <c r="J694" s="128">
        <f t="shared" si="66"/>
        <v>101.29307251522792</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0.31281447963800907</v>
      </c>
      <c r="F695" s="128">
        <f t="shared" si="62"/>
        <v>69.132000000000005</v>
      </c>
      <c r="G695" s="122">
        <f t="shared" si="63"/>
        <v>0.31310775469230873</v>
      </c>
      <c r="H695" s="128">
        <f t="shared" si="64"/>
        <v>47410.15</v>
      </c>
      <c r="I695" s="122">
        <f t="shared" si="65"/>
        <v>-8.8641061505704347E-2</v>
      </c>
      <c r="J695" s="128">
        <f t="shared" si="66"/>
        <v>99.906334145384591</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0.32219909502262445</v>
      </c>
      <c r="F696" s="128">
        <f t="shared" si="62"/>
        <v>71.206000000000003</v>
      </c>
      <c r="G696" s="122">
        <f t="shared" si="63"/>
        <v>0.33221966344820303</v>
      </c>
      <c r="H696" s="128">
        <f t="shared" si="64"/>
        <v>50304.037000000004</v>
      </c>
      <c r="I696" s="122">
        <f t="shared" si="65"/>
        <v>-0.22105626461201178</v>
      </c>
      <c r="J696" s="128">
        <f t="shared" si="66"/>
        <v>96.983752159167153</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0.12319909502262444</v>
      </c>
      <c r="F697" s="128">
        <f t="shared" si="62"/>
        <v>27.227</v>
      </c>
      <c r="G697" s="122">
        <f t="shared" si="63"/>
        <v>0.12519890633874442</v>
      </c>
      <c r="H697" s="128">
        <f t="shared" si="64"/>
        <v>18957.368000000002</v>
      </c>
      <c r="I697" s="122">
        <f t="shared" si="65"/>
        <v>-0.23605064223556321</v>
      </c>
      <c r="J697" s="128">
        <f t="shared" si="66"/>
        <v>98.402692663537181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8.8936651583710419E-2</v>
      </c>
      <c r="F698" s="128">
        <f t="shared" si="62"/>
        <v>19.655000000000001</v>
      </c>
      <c r="G698" s="122">
        <f t="shared" si="63"/>
        <v>8.8963102141092862E-2</v>
      </c>
      <c r="H698" s="128">
        <f t="shared" si="64"/>
        <v>13470.614999999998</v>
      </c>
      <c r="I698" s="122">
        <f t="shared" si="65"/>
        <v>-0.16260103129100875</v>
      </c>
      <c r="J698" s="128">
        <f t="shared" si="66"/>
        <v>99.970267946209319</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0.22016742081447968</v>
      </c>
      <c r="F699" s="128">
        <f t="shared" si="62"/>
        <v>48.657000000000011</v>
      </c>
      <c r="G699" s="122">
        <f t="shared" si="63"/>
        <v>0.22123551361132757</v>
      </c>
      <c r="H699" s="128">
        <f t="shared" si="64"/>
        <v>33499.038999999997</v>
      </c>
      <c r="I699" s="122">
        <f t="shared" si="65"/>
        <v>-2.1795703920395905E-2</v>
      </c>
      <c r="J699" s="128">
        <f t="shared" si="66"/>
        <v>99.517214583041877</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0.15806787330316743</v>
      </c>
      <c r="F700" s="128">
        <f t="shared" si="62"/>
        <v>34.933</v>
      </c>
      <c r="G700" s="122">
        <f t="shared" si="63"/>
        <v>0.1643159531891849</v>
      </c>
      <c r="H700" s="128">
        <f t="shared" si="64"/>
        <v>24880.393</v>
      </c>
      <c r="I700" s="122">
        <f t="shared" si="65"/>
        <v>-0.29562316063268357</v>
      </c>
      <c r="J700" s="128">
        <f t="shared" si="66"/>
        <v>96.197520834252927</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0.38712217194570137</v>
      </c>
      <c r="F701" s="128">
        <f t="shared" si="62"/>
        <v>85.554000000000002</v>
      </c>
      <c r="G701" s="122">
        <f t="shared" si="63"/>
        <v>0.38261084547411794</v>
      </c>
      <c r="H701" s="128">
        <f t="shared" si="64"/>
        <v>57934.168999999994</v>
      </c>
      <c r="I701" s="122">
        <f t="shared" si="65"/>
        <v>8.0446400509860155E-2</v>
      </c>
      <c r="J701" s="128">
        <f t="shared" si="66"/>
        <v>101.17909006630306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0.27646153846153848</v>
      </c>
      <c r="F702" s="128">
        <f t="shared" si="62"/>
        <v>61.098000000000006</v>
      </c>
      <c r="G702" s="122">
        <f t="shared" si="63"/>
        <v>0.27616393691635083</v>
      </c>
      <c r="H702" s="128">
        <f t="shared" si="64"/>
        <v>41816.191000000006</v>
      </c>
      <c r="I702" s="122">
        <f t="shared" si="65"/>
        <v>3.3014697688119106E-2</v>
      </c>
      <c r="J702" s="128">
        <f t="shared" si="66"/>
        <v>100.10776263856557</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0.39360180995475119</v>
      </c>
      <c r="F703" s="128">
        <f t="shared" si="62"/>
        <v>86.986000000000018</v>
      </c>
      <c r="G703" s="122">
        <f t="shared" si="63"/>
        <v>0.40443441995007201</v>
      </c>
      <c r="H703" s="128">
        <f t="shared" si="64"/>
        <v>61238.651000000005</v>
      </c>
      <c r="I703" s="122">
        <f t="shared" si="65"/>
        <v>-0.35775506678152291</v>
      </c>
      <c r="J703" s="128">
        <f t="shared" si="66"/>
        <v>97.321541030889975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0.11964705882352941</v>
      </c>
      <c r="F704" s="128">
        <f t="shared" si="62"/>
        <v>26.442</v>
      </c>
      <c r="G704" s="122">
        <f t="shared" si="63"/>
        <v>0.11963086290929742</v>
      </c>
      <c r="H704" s="128">
        <f t="shared" si="64"/>
        <v>18114.265999999996</v>
      </c>
      <c r="I704" s="122">
        <f t="shared" si="65"/>
        <v>-0.11426181110605878</v>
      </c>
      <c r="J704" s="128">
        <f t="shared" si="66"/>
        <v>100.01353824075004</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9.7339366515837106E-2</v>
      </c>
      <c r="F705" s="128">
        <f t="shared" si="62"/>
        <v>21.512</v>
      </c>
      <c r="G705" s="122">
        <f t="shared" si="63"/>
        <v>0.10519016893632196</v>
      </c>
      <c r="H705" s="128">
        <f t="shared" si="64"/>
        <v>15927.684999999999</v>
      </c>
      <c r="I705" s="122">
        <f t="shared" si="65"/>
        <v>-0.67492040158839495</v>
      </c>
      <c r="J705" s="128">
        <f t="shared" si="66"/>
        <v>92.536562589572952</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0.27456108597285067</v>
      </c>
      <c r="F706" s="128">
        <f t="shared" si="62"/>
        <v>60.677999999999997</v>
      </c>
      <c r="G706" s="122">
        <f t="shared" si="63"/>
        <v>0.2671565599862632</v>
      </c>
      <c r="H706" s="128">
        <f t="shared" si="64"/>
        <v>40452.311999999998</v>
      </c>
      <c r="I706" s="122">
        <f t="shared" si="65"/>
        <v>0.38193591055872878</v>
      </c>
      <c r="J706" s="128">
        <f t="shared" si="66"/>
        <v>102.7716055285965</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0.1254389140271493</v>
      </c>
      <c r="F707" s="128">
        <f t="shared" si="62"/>
        <v>27.721999999999994</v>
      </c>
      <c r="G707" s="122">
        <f t="shared" si="63"/>
        <v>0.13528277351437742</v>
      </c>
      <c r="H707" s="128">
        <f t="shared" si="64"/>
        <v>20484.246999999999</v>
      </c>
      <c r="I707" s="122">
        <f t="shared" si="65"/>
        <v>-0.36458793219575486</v>
      </c>
      <c r="J707" s="128">
        <f t="shared" si="66"/>
        <v>92.723493737225937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0.25424886877828057</v>
      </c>
      <c r="F708" s="128">
        <f t="shared" si="62"/>
        <v>56.189</v>
      </c>
      <c r="G708" s="122">
        <f t="shared" si="63"/>
        <v>0.25977146706468185</v>
      </c>
      <c r="H708" s="128">
        <f t="shared" si="64"/>
        <v>39334.075999999994</v>
      </c>
      <c r="I708" s="122">
        <f t="shared" si="65"/>
        <v>-0.22620736024961735</v>
      </c>
      <c r="J708" s="128">
        <f t="shared" si="66"/>
        <v>97.874055088187887</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72.487999999999985</v>
      </c>
      <c r="G709" s="122">
        <f t="shared" si="63"/>
        <v>0.3279999999999999</v>
      </c>
      <c r="H709" s="128">
        <f t="shared" si="64"/>
        <v>49665.103999999985</v>
      </c>
      <c r="I709" s="122">
        <f t="shared" si="65"/>
        <v>0.123658430492618</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0.25024886877828056</v>
      </c>
      <c r="F710" s="128">
        <f t="shared" si="62"/>
        <v>55.305</v>
      </c>
      <c r="G710" s="122">
        <f t="shared" si="63"/>
        <v>0.26457038132850774</v>
      </c>
      <c r="H710" s="128">
        <f t="shared" si="64"/>
        <v>40060.717999999986</v>
      </c>
      <c r="I710" s="122">
        <f t="shared" si="65"/>
        <v>-0.40626641667925711</v>
      </c>
      <c r="J710" s="128">
        <f t="shared" si="66"/>
        <v>94.58687987736441</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0.16642081447963802</v>
      </c>
      <c r="F711" s="128">
        <f t="shared" si="62"/>
        <v>36.779000000000003</v>
      </c>
      <c r="G711" s="122">
        <f t="shared" si="63"/>
        <v>0.18042624390759351</v>
      </c>
      <c r="H711" s="128">
        <f t="shared" si="64"/>
        <v>27319.780999999995</v>
      </c>
      <c r="I711" s="122">
        <f t="shared" si="65"/>
        <v>-0.49130958269501745</v>
      </c>
      <c r="J711" s="128">
        <f t="shared" si="66"/>
        <v>92.237587434825457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0.13545701357466064</v>
      </c>
      <c r="F712" s="128">
        <f t="shared" si="62"/>
        <v>29.936</v>
      </c>
      <c r="G712" s="122">
        <f t="shared" si="63"/>
        <v>0.13837495542141623</v>
      </c>
      <c r="H712" s="128">
        <f t="shared" si="64"/>
        <v>20952.459000000003</v>
      </c>
      <c r="I712" s="122">
        <f t="shared" si="65"/>
        <v>-0.23609340383947161</v>
      </c>
      <c r="J712" s="128">
        <f t="shared" si="66"/>
        <v>97.891278925533101</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0.26860633484162894</v>
      </c>
      <c r="F713" s="128">
        <f t="shared" ref="F713:F776" si="68">SUMPRODUCT($K$2:$AI$2,$K713:$AI713)</f>
        <v>59.361999999999995</v>
      </c>
      <c r="G713" s="122">
        <f t="shared" ref="G713:G776" si="69">SUMPRODUCT($K$3:$AI$3,$K713:$AI713)/$J$3</f>
        <v>0.26054920815226729</v>
      </c>
      <c r="H713" s="128">
        <f t="shared" ref="H713:H776" si="70">SUMPRODUCT($K$3:$AI$3,$K713:$AI713)</f>
        <v>39451.840000000004</v>
      </c>
      <c r="I713" s="122">
        <f t="shared" ref="I713:I776" si="71">CORREL($K$4:$AI$4,$K713:$AI713)</f>
        <v>0.36339069629809068</v>
      </c>
      <c r="J713" s="128">
        <f t="shared" si="66"/>
        <v>103.09236276191368</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0.11250678733031674</v>
      </c>
      <c r="F714" s="128">
        <f t="shared" si="68"/>
        <v>24.864000000000001</v>
      </c>
      <c r="G714" s="122">
        <f t="shared" si="69"/>
        <v>0.13067077890343293</v>
      </c>
      <c r="H714" s="128">
        <f t="shared" si="70"/>
        <v>19785.908000000007</v>
      </c>
      <c r="I714" s="122">
        <f t="shared" si="71"/>
        <v>-0.46691486039292895</v>
      </c>
      <c r="J714" s="128">
        <f t="shared" ref="J714:J777" si="72">$E714/$G714*100</f>
        <v>86.099423508801792</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0.32269683257918552</v>
      </c>
      <c r="F715" s="128">
        <f t="shared" si="68"/>
        <v>71.316000000000003</v>
      </c>
      <c r="G715" s="122">
        <f t="shared" si="69"/>
        <v>0.32287676498170631</v>
      </c>
      <c r="H715" s="128">
        <f t="shared" si="70"/>
        <v>48889.354000000007</v>
      </c>
      <c r="I715" s="122">
        <f t="shared" si="71"/>
        <v>-4.9711205694909673E-2</v>
      </c>
      <c r="J715" s="128">
        <f t="shared" si="72"/>
        <v>99.944272111828496</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0.19687782805429865</v>
      </c>
      <c r="F716" s="128">
        <f t="shared" si="68"/>
        <v>43.510000000000005</v>
      </c>
      <c r="G716" s="122">
        <f t="shared" si="69"/>
        <v>0.2048079686695109</v>
      </c>
      <c r="H716" s="128">
        <f t="shared" si="70"/>
        <v>31011.613000000001</v>
      </c>
      <c r="I716" s="122">
        <f t="shared" si="71"/>
        <v>-0.43976946956456103</v>
      </c>
      <c r="J716" s="128">
        <f t="shared" si="72"/>
        <v>96.128011684931678</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0.27898190045248872</v>
      </c>
      <c r="F717" s="128">
        <f t="shared" si="68"/>
        <v>61.655000000000001</v>
      </c>
      <c r="G717" s="122">
        <f t="shared" si="69"/>
        <v>0.29666543607761292</v>
      </c>
      <c r="H717" s="128">
        <f t="shared" si="70"/>
        <v>44920.486999999994</v>
      </c>
      <c r="I717" s="122">
        <f t="shared" si="71"/>
        <v>-0.50045182673578215</v>
      </c>
      <c r="J717" s="128">
        <f t="shared" si="72"/>
        <v>94.039232928874839</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6.6719457013574665E-2</v>
      </c>
      <c r="F718" s="128">
        <f t="shared" si="68"/>
        <v>14.745000000000001</v>
      </c>
      <c r="G718" s="122">
        <f t="shared" si="69"/>
        <v>7.7452898598581399E-2</v>
      </c>
      <c r="H718" s="128">
        <f t="shared" si="70"/>
        <v>11727.762999999999</v>
      </c>
      <c r="I718" s="122">
        <f t="shared" si="71"/>
        <v>-0.59713262169152326</v>
      </c>
      <c r="J718" s="128">
        <f t="shared" si="72"/>
        <v>86.141975601668037</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8.0923076923076903E-2</v>
      </c>
      <c r="F719" s="128">
        <f t="shared" si="68"/>
        <v>17.883999999999997</v>
      </c>
      <c r="G719" s="122">
        <f t="shared" si="69"/>
        <v>8.593897026773567E-2</v>
      </c>
      <c r="H719" s="128">
        <f t="shared" si="70"/>
        <v>13012.707</v>
      </c>
      <c r="I719" s="122">
        <f t="shared" si="71"/>
        <v>-0.34196736988872928</v>
      </c>
      <c r="J719" s="128">
        <f t="shared" si="72"/>
        <v>94.163423963503206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0.33683257918552034</v>
      </c>
      <c r="F720" s="128">
        <f t="shared" si="68"/>
        <v>74.44</v>
      </c>
      <c r="G720" s="122">
        <f t="shared" si="69"/>
        <v>0.33061115587314588</v>
      </c>
      <c r="H720" s="128">
        <f t="shared" si="70"/>
        <v>50060.480000000003</v>
      </c>
      <c r="I720" s="122">
        <f t="shared" si="71"/>
        <v>7.5080190146098763E-2</v>
      </c>
      <c r="J720" s="128">
        <f t="shared" si="72"/>
        <v>101.88179473131922</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0.10202262443438914</v>
      </c>
      <c r="F721" s="128">
        <f t="shared" si="68"/>
        <v>22.547000000000001</v>
      </c>
      <c r="G721" s="122">
        <f t="shared" si="69"/>
        <v>0.1085074561809032</v>
      </c>
      <c r="H721" s="128">
        <f t="shared" si="70"/>
        <v>16429.982</v>
      </c>
      <c r="I721" s="122">
        <f t="shared" si="71"/>
        <v>-0.49409907993506641</v>
      </c>
      <c r="J721" s="128">
        <f t="shared" si="72"/>
        <v>94.023607248056237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0.34614027149321269</v>
      </c>
      <c r="F722" s="128">
        <f t="shared" si="68"/>
        <v>76.497</v>
      </c>
      <c r="G722" s="122">
        <f t="shared" si="69"/>
        <v>0.34698722741021543</v>
      </c>
      <c r="H722" s="128">
        <f t="shared" si="70"/>
        <v>52540.112000000001</v>
      </c>
      <c r="I722" s="122">
        <f t="shared" si="71"/>
        <v>-0.11278923127860006</v>
      </c>
      <c r="J722" s="128">
        <f t="shared" si="72"/>
        <v>99.755911500453749</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0.40369683257918559</v>
      </c>
      <c r="F723" s="128">
        <f t="shared" si="68"/>
        <v>89.217000000000013</v>
      </c>
      <c r="G723" s="122">
        <f t="shared" si="69"/>
        <v>0.39920260471014019</v>
      </c>
      <c r="H723" s="128">
        <f t="shared" si="70"/>
        <v>60446.460000000006</v>
      </c>
      <c r="I723" s="122">
        <f t="shared" si="71"/>
        <v>0.28790116180475761</v>
      </c>
      <c r="J723" s="128">
        <f t="shared" si="72"/>
        <v>101.12580123877414</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0.18364705882352941</v>
      </c>
      <c r="F724" s="128">
        <f t="shared" si="68"/>
        <v>40.585999999999999</v>
      </c>
      <c r="G724" s="122">
        <f t="shared" si="69"/>
        <v>0.19671301958815995</v>
      </c>
      <c r="H724" s="128">
        <f t="shared" si="70"/>
        <v>29785.892000000003</v>
      </c>
      <c r="I724" s="122">
        <f t="shared" si="71"/>
        <v>-0.39075929055706288</v>
      </c>
      <c r="J724" s="128">
        <f t="shared" si="72"/>
        <v>93.357856642135047</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0.11665158371040725</v>
      </c>
      <c r="F725" s="128">
        <f t="shared" si="68"/>
        <v>25.78</v>
      </c>
      <c r="G725" s="122">
        <f t="shared" si="69"/>
        <v>0.11830275132414905</v>
      </c>
      <c r="H725" s="128">
        <f t="shared" si="70"/>
        <v>17913.166000000001</v>
      </c>
      <c r="I725" s="122">
        <f t="shared" si="71"/>
        <v>-0.16114842403223301</v>
      </c>
      <c r="J725" s="128">
        <f t="shared" si="72"/>
        <v>98.604286379428657</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5.9809954751131211E-2</v>
      </c>
      <c r="F726" s="128">
        <f t="shared" si="68"/>
        <v>13.217999999999998</v>
      </c>
      <c r="G726" s="122">
        <f t="shared" si="69"/>
        <v>6.469752605370567E-2</v>
      </c>
      <c r="H726" s="128">
        <f t="shared" si="70"/>
        <v>9796.3700000000044</v>
      </c>
      <c r="I726" s="122">
        <f t="shared" si="71"/>
        <v>-0.32798043935027354</v>
      </c>
      <c r="J726" s="128">
        <f t="shared" si="72"/>
        <v>92.445505105531751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0.24863800904977371</v>
      </c>
      <c r="F727" s="128">
        <f t="shared" si="68"/>
        <v>54.948999999999991</v>
      </c>
      <c r="G727" s="122">
        <f t="shared" si="69"/>
        <v>0.24892236061762804</v>
      </c>
      <c r="H727" s="128">
        <f t="shared" si="70"/>
        <v>37691.326000000001</v>
      </c>
      <c r="I727" s="122">
        <f t="shared" si="71"/>
        <v>5.2437816065212556E-2</v>
      </c>
      <c r="J727" s="128">
        <f t="shared" si="72"/>
        <v>99.885766964788218</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0.13106787330316741</v>
      </c>
      <c r="F728" s="128">
        <f t="shared" si="68"/>
        <v>28.965999999999998</v>
      </c>
      <c r="G728" s="122">
        <f t="shared" si="69"/>
        <v>0.14502487815187098</v>
      </c>
      <c r="H728" s="128">
        <f t="shared" si="70"/>
        <v>21959.377</v>
      </c>
      <c r="I728" s="122">
        <f t="shared" si="71"/>
        <v>-0.58921143004563159</v>
      </c>
      <c r="J728" s="128">
        <f t="shared" si="72"/>
        <v>90.376130615267471</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0.17566968325791851</v>
      </c>
      <c r="F729" s="128">
        <f t="shared" si="68"/>
        <v>38.822999999999993</v>
      </c>
      <c r="G729" s="122">
        <f t="shared" si="69"/>
        <v>0.18617647175368846</v>
      </c>
      <c r="H729" s="128">
        <f t="shared" si="70"/>
        <v>28190.468999999997</v>
      </c>
      <c r="I729" s="122">
        <f t="shared" si="71"/>
        <v>-0.44338406232918909</v>
      </c>
      <c r="J729" s="128">
        <f t="shared" si="72"/>
        <v>94.35654333933752</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0.33004072398190049</v>
      </c>
      <c r="F730" s="128">
        <f t="shared" si="68"/>
        <v>72.939000000000007</v>
      </c>
      <c r="G730" s="122">
        <f t="shared" si="69"/>
        <v>0.32989783249019261</v>
      </c>
      <c r="H730" s="128">
        <f t="shared" si="70"/>
        <v>49952.469999999987</v>
      </c>
      <c r="I730" s="122">
        <f t="shared" si="71"/>
        <v>7.5202663108909093E-2</v>
      </c>
      <c r="J730" s="128">
        <f t="shared" si="72"/>
        <v>100.04331386194001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0.15043438914027146</v>
      </c>
      <c r="F731" s="128">
        <f t="shared" si="68"/>
        <v>33.245999999999995</v>
      </c>
      <c r="G731" s="122">
        <f t="shared" si="69"/>
        <v>0.15986944748973039</v>
      </c>
      <c r="H731" s="128">
        <f t="shared" si="70"/>
        <v>24207.111999999997</v>
      </c>
      <c r="I731" s="122">
        <f t="shared" si="71"/>
        <v>-0.34397648297186562</v>
      </c>
      <c r="J731" s="128">
        <f t="shared" si="72"/>
        <v>94.098272998619692</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0.11680542986425339</v>
      </c>
      <c r="F732" s="128">
        <f t="shared" si="68"/>
        <v>25.814</v>
      </c>
      <c r="G732" s="122">
        <f t="shared" si="69"/>
        <v>0.12546818079752736</v>
      </c>
      <c r="H732" s="128">
        <f t="shared" si="70"/>
        <v>18998.141</v>
      </c>
      <c r="I732" s="122">
        <f t="shared" si="71"/>
        <v>-0.3407040587887416</v>
      </c>
      <c r="J732" s="128">
        <f t="shared" si="72"/>
        <v>93.095659092042339</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7.4484162895927616E-2</v>
      </c>
      <c r="F733" s="128">
        <f t="shared" si="68"/>
        <v>16.461000000000002</v>
      </c>
      <c r="G733" s="122">
        <f t="shared" si="69"/>
        <v>8.419647598039863E-2</v>
      </c>
      <c r="H733" s="128">
        <f t="shared" si="70"/>
        <v>12748.861999999999</v>
      </c>
      <c r="I733" s="122">
        <f t="shared" si="71"/>
        <v>-0.39229565463671145</v>
      </c>
      <c r="J733" s="128">
        <f t="shared" si="72"/>
        <v>88.464703574135228</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0.28538009049773755</v>
      </c>
      <c r="F734" s="128">
        <f t="shared" si="68"/>
        <v>63.069000000000003</v>
      </c>
      <c r="G734" s="122">
        <f t="shared" si="69"/>
        <v>0.28258459364144289</v>
      </c>
      <c r="H734" s="128">
        <f t="shared" si="70"/>
        <v>42788.394</v>
      </c>
      <c r="I734" s="122">
        <f t="shared" si="71"/>
        <v>0.21484648440826179</v>
      </c>
      <c r="J734" s="128">
        <f t="shared" si="72"/>
        <v>100.98926017879153</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0.11930316742081448</v>
      </c>
      <c r="F735" s="128">
        <f t="shared" si="68"/>
        <v>26.366</v>
      </c>
      <c r="G735" s="122">
        <f t="shared" si="69"/>
        <v>0.13194385740136577</v>
      </c>
      <c r="H735" s="128">
        <f t="shared" si="70"/>
        <v>19978.675000000003</v>
      </c>
      <c r="I735" s="122">
        <f t="shared" si="71"/>
        <v>-0.56180081930766446</v>
      </c>
      <c r="J735" s="128">
        <f t="shared" si="72"/>
        <v>90.419644969072692</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0.15748416289592757</v>
      </c>
      <c r="F736" s="128">
        <f t="shared" si="68"/>
        <v>34.803999999999995</v>
      </c>
      <c r="G736" s="122">
        <f t="shared" si="69"/>
        <v>0.15833903498923507</v>
      </c>
      <c r="H736" s="128">
        <f t="shared" si="70"/>
        <v>23975.379999999997</v>
      </c>
      <c r="I736" s="122">
        <f t="shared" si="71"/>
        <v>-0.17638682109034887</v>
      </c>
      <c r="J736" s="128">
        <f t="shared" si="72"/>
        <v>99.460100225212543</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0.33867420814479637</v>
      </c>
      <c r="F737" s="128">
        <f t="shared" si="68"/>
        <v>74.846999999999994</v>
      </c>
      <c r="G737" s="122">
        <f t="shared" si="69"/>
        <v>0.34081952608012261</v>
      </c>
      <c r="H737" s="128">
        <f t="shared" si="70"/>
        <v>51606.21100000001</v>
      </c>
      <c r="I737" s="122">
        <f t="shared" si="71"/>
        <v>-0.34536769232305226</v>
      </c>
      <c r="J737" s="128">
        <f t="shared" si="72"/>
        <v>99.370541365396448</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0.12551131221719458</v>
      </c>
      <c r="F738" s="128">
        <f t="shared" si="68"/>
        <v>27.738</v>
      </c>
      <c r="G738" s="122">
        <f t="shared" si="69"/>
        <v>0.13635696548626974</v>
      </c>
      <c r="H738" s="128">
        <f t="shared" si="70"/>
        <v>20646.898999999994</v>
      </c>
      <c r="I738" s="122">
        <f t="shared" si="71"/>
        <v>-0.42092933309710334</v>
      </c>
      <c r="J738" s="128">
        <f t="shared" si="72"/>
        <v>92.046131834631325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0.15640723981900453</v>
      </c>
      <c r="F739" s="128">
        <f t="shared" si="68"/>
        <v>34.566000000000003</v>
      </c>
      <c r="G739" s="122">
        <f t="shared" si="69"/>
        <v>0.15690137235995719</v>
      </c>
      <c r="H739" s="128">
        <f t="shared" si="70"/>
        <v>23757.691999999999</v>
      </c>
      <c r="I739" s="122">
        <f t="shared" si="71"/>
        <v>-9.7494666923145804E-2</v>
      </c>
      <c r="J739" s="128">
        <f t="shared" si="72"/>
        <v>99.685068056754133</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9.5592760180995481E-2</v>
      </c>
      <c r="F740" s="128">
        <f t="shared" si="68"/>
        <v>21.126000000000001</v>
      </c>
      <c r="G740" s="122">
        <f t="shared" si="69"/>
        <v>0.10558815332391129</v>
      </c>
      <c r="H740" s="128">
        <f t="shared" si="70"/>
        <v>15987.947</v>
      </c>
      <c r="I740" s="122">
        <f t="shared" si="71"/>
        <v>-0.50736151794232831</v>
      </c>
      <c r="J740" s="128">
        <f t="shared" si="72"/>
        <v>90.533603602050803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0.24083710407239819</v>
      </c>
      <c r="F741" s="128">
        <f t="shared" si="68"/>
        <v>53.225000000000001</v>
      </c>
      <c r="G741" s="122">
        <f t="shared" si="69"/>
        <v>0.24501748801331411</v>
      </c>
      <c r="H741" s="128">
        <f t="shared" si="70"/>
        <v>37100.057999999997</v>
      </c>
      <c r="I741" s="122">
        <f t="shared" si="71"/>
        <v>-0.28153435424861856</v>
      </c>
      <c r="J741" s="128">
        <f t="shared" si="72"/>
        <v>98.293842625352212</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0.10750226244343891</v>
      </c>
      <c r="F742" s="128">
        <f t="shared" si="68"/>
        <v>23.757999999999999</v>
      </c>
      <c r="G742" s="122">
        <f t="shared" si="69"/>
        <v>0.12284762049426093</v>
      </c>
      <c r="H742" s="128">
        <f t="shared" si="70"/>
        <v>18601.341</v>
      </c>
      <c r="I742" s="122">
        <f t="shared" si="71"/>
        <v>-0.5368656580427027</v>
      </c>
      <c r="J742" s="128">
        <f t="shared" si="72"/>
        <v>87.508624107587892</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0.16372398190045251</v>
      </c>
      <c r="F743" s="128">
        <f t="shared" si="68"/>
        <v>36.183000000000007</v>
      </c>
      <c r="G743" s="122">
        <f t="shared" si="69"/>
        <v>0.16399680355043655</v>
      </c>
      <c r="H743" s="128">
        <f t="shared" si="70"/>
        <v>24832.068000000003</v>
      </c>
      <c r="I743" s="122">
        <f t="shared" si="71"/>
        <v>-9.204319747480412E-2</v>
      </c>
      <c r="J743" s="128">
        <f t="shared" si="72"/>
        <v>99.833642092969114</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0.25383257918552032</v>
      </c>
      <c r="F744" s="128">
        <f t="shared" si="68"/>
        <v>56.096999999999994</v>
      </c>
      <c r="G744" s="122">
        <f t="shared" si="69"/>
        <v>0.25529540741523465</v>
      </c>
      <c r="H744" s="128">
        <f t="shared" si="70"/>
        <v>38656.32</v>
      </c>
      <c r="I744" s="122">
        <f t="shared" si="71"/>
        <v>-0.17963414236689618</v>
      </c>
      <c r="J744" s="128">
        <f t="shared" si="72"/>
        <v>99.427005661980019</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0.10970588235294118</v>
      </c>
      <c r="F745" s="128">
        <f t="shared" si="68"/>
        <v>24.245000000000001</v>
      </c>
      <c r="G745" s="122">
        <f t="shared" si="69"/>
        <v>0.1139719518155041</v>
      </c>
      <c r="H745" s="128">
        <f t="shared" si="70"/>
        <v>17257.404999999999</v>
      </c>
      <c r="I745" s="122">
        <f t="shared" si="71"/>
        <v>-0.39083260915610518</v>
      </c>
      <c r="J745" s="128">
        <f t="shared" si="72"/>
        <v>96.256912867940741</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6.8095022624434384E-2</v>
      </c>
      <c r="F746" s="128">
        <f t="shared" si="68"/>
        <v>15.048999999999999</v>
      </c>
      <c r="G746" s="122">
        <f t="shared" si="69"/>
        <v>7.5969785626543759E-2</v>
      </c>
      <c r="H746" s="128">
        <f t="shared" si="70"/>
        <v>11503.193000000003</v>
      </c>
      <c r="I746" s="122">
        <f t="shared" si="71"/>
        <v>-0.43463663505829425</v>
      </c>
      <c r="J746" s="128">
        <f t="shared" si="72"/>
        <v>89.634348791214776</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5.2986425339366525E-2</v>
      </c>
      <c r="F747" s="128">
        <f t="shared" si="68"/>
        <v>11.710000000000003</v>
      </c>
      <c r="G747" s="122">
        <f t="shared" si="69"/>
        <v>6.706923219168133E-2</v>
      </c>
      <c r="H747" s="128">
        <f t="shared" si="70"/>
        <v>10155.489000000003</v>
      </c>
      <c r="I747" s="122">
        <f t="shared" si="71"/>
        <v>-0.54134392243351692</v>
      </c>
      <c r="J747" s="128">
        <f t="shared" si="72"/>
        <v>79.002582268920747</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0.31450678733031673</v>
      </c>
      <c r="F748" s="128">
        <f t="shared" si="68"/>
        <v>69.506</v>
      </c>
      <c r="G748" s="122">
        <f t="shared" si="69"/>
        <v>0.31138658547860881</v>
      </c>
      <c r="H748" s="128">
        <f t="shared" si="70"/>
        <v>47149.533999999992</v>
      </c>
      <c r="I748" s="122">
        <f t="shared" si="71"/>
        <v>0.20760348079558275</v>
      </c>
      <c r="J748" s="128">
        <f t="shared" si="72"/>
        <v>101.00203476874641</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0.13563348416289592</v>
      </c>
      <c r="F749" s="128">
        <f t="shared" si="68"/>
        <v>29.974999999999998</v>
      </c>
      <c r="G749" s="122">
        <f t="shared" si="69"/>
        <v>0.14071119681940059</v>
      </c>
      <c r="H749" s="128">
        <f t="shared" si="70"/>
        <v>21306.207999999999</v>
      </c>
      <c r="I749" s="122">
        <f t="shared" si="71"/>
        <v>-0.27543543620874889</v>
      </c>
      <c r="J749" s="128">
        <f t="shared" si="72"/>
        <v>96.391394024583704</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0.36210859728506795</v>
      </c>
      <c r="F750" s="128">
        <f t="shared" si="68"/>
        <v>80.02600000000001</v>
      </c>
      <c r="G750" s="122">
        <f t="shared" si="69"/>
        <v>0.3585599334293148</v>
      </c>
      <c r="H750" s="128">
        <f t="shared" si="70"/>
        <v>54292.427999999993</v>
      </c>
      <c r="I750" s="122">
        <f t="shared" si="71"/>
        <v>0.22450649753402813</v>
      </c>
      <c r="J750" s="128">
        <f t="shared" si="72"/>
        <v>100.98969893869993</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81.77</v>
      </c>
      <c r="G751" s="122">
        <f t="shared" si="69"/>
        <v>0.36996916482848802</v>
      </c>
      <c r="H751" s="128">
        <f t="shared" si="70"/>
        <v>56019.990999999995</v>
      </c>
      <c r="I751" s="122">
        <f t="shared" si="71"/>
        <v>0.15458297818446978</v>
      </c>
      <c r="J751" s="128">
        <f t="shared" si="72"/>
        <v>100.00833452472351</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0.19838009049773758</v>
      </c>
      <c r="F752" s="128">
        <f t="shared" si="68"/>
        <v>43.842000000000006</v>
      </c>
      <c r="G752" s="122">
        <f t="shared" si="69"/>
        <v>0.20273890158369545</v>
      </c>
      <c r="H752" s="128">
        <f t="shared" si="70"/>
        <v>30698.319</v>
      </c>
      <c r="I752" s="122">
        <f t="shared" si="71"/>
        <v>-0.15020565194097699</v>
      </c>
      <c r="J752" s="128">
        <f t="shared" si="72"/>
        <v>97.85003714042594</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0.14748868778280541</v>
      </c>
      <c r="F753" s="128">
        <f t="shared" si="68"/>
        <v>32.594999999999999</v>
      </c>
      <c r="G753" s="122">
        <f t="shared" si="69"/>
        <v>0.13691805465664583</v>
      </c>
      <c r="H753" s="128">
        <f t="shared" si="70"/>
        <v>20731.858</v>
      </c>
      <c r="I753" s="122">
        <f t="shared" si="71"/>
        <v>0.67895671392234802</v>
      </c>
      <c r="J753" s="128">
        <f t="shared" si="72"/>
        <v>107.72040849738036</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6.9140271493212654E-2</v>
      </c>
      <c r="F754" s="128">
        <f t="shared" si="68"/>
        <v>15.279999999999998</v>
      </c>
      <c r="G754" s="122">
        <f t="shared" si="69"/>
        <v>7.4997767768693296E-2</v>
      </c>
      <c r="H754" s="128">
        <f t="shared" si="70"/>
        <v>11356.012000000002</v>
      </c>
      <c r="I754" s="122">
        <f t="shared" si="71"/>
        <v>-0.42643235721094458</v>
      </c>
      <c r="J754" s="128">
        <f t="shared" si="72"/>
        <v>92.189772509568257</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0.29132126696832583</v>
      </c>
      <c r="F755" s="128">
        <f t="shared" si="68"/>
        <v>64.382000000000005</v>
      </c>
      <c r="G755" s="122">
        <f t="shared" si="69"/>
        <v>0.29206246285118015</v>
      </c>
      <c r="H755" s="128">
        <f t="shared" si="70"/>
        <v>44223.513999999996</v>
      </c>
      <c r="I755" s="122">
        <f t="shared" si="71"/>
        <v>-9.1384525746495859E-2</v>
      </c>
      <c r="J755" s="128">
        <f t="shared" si="72"/>
        <v>99.746220080588728</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0.18813574660633489</v>
      </c>
      <c r="F756" s="128">
        <f t="shared" si="68"/>
        <v>41.57800000000001</v>
      </c>
      <c r="G756" s="122">
        <f t="shared" si="69"/>
        <v>0.19363898611789879</v>
      </c>
      <c r="H756" s="128">
        <f t="shared" si="70"/>
        <v>29320.428</v>
      </c>
      <c r="I756" s="122">
        <f t="shared" si="71"/>
        <v>-0.22491729392462137</v>
      </c>
      <c r="J756" s="128">
        <f t="shared" si="72"/>
        <v>97.157989916238662</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0.25728506787330319</v>
      </c>
      <c r="F757" s="128">
        <f t="shared" si="68"/>
        <v>56.860000000000007</v>
      </c>
      <c r="G757" s="122">
        <f t="shared" si="69"/>
        <v>0.26454690987861412</v>
      </c>
      <c r="H757" s="128">
        <f t="shared" si="70"/>
        <v>40057.16399999999</v>
      </c>
      <c r="I757" s="122">
        <f t="shared" si="71"/>
        <v>-0.23827655267343145</v>
      </c>
      <c r="J757" s="128">
        <f t="shared" si="72"/>
        <v>97.25498891344337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0.28890045248868784</v>
      </c>
      <c r="F758" s="128">
        <f t="shared" si="68"/>
        <v>63.847000000000008</v>
      </c>
      <c r="G758" s="122">
        <f t="shared" si="69"/>
        <v>0.28718946228321596</v>
      </c>
      <c r="H758" s="128">
        <f t="shared" si="70"/>
        <v>43485.653999999995</v>
      </c>
      <c r="I758" s="122">
        <f t="shared" si="71"/>
        <v>-7.2562290017415335E-2</v>
      </c>
      <c r="J758" s="128">
        <f t="shared" si="72"/>
        <v>100.59577053833004</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0.18857918552036196</v>
      </c>
      <c r="F759" s="128">
        <f t="shared" si="68"/>
        <v>41.675999999999995</v>
      </c>
      <c r="G759" s="122">
        <f t="shared" si="69"/>
        <v>0.1913650886948712</v>
      </c>
      <c r="H759" s="128">
        <f t="shared" si="70"/>
        <v>28976.119000000006</v>
      </c>
      <c r="I759" s="122">
        <f t="shared" si="71"/>
        <v>-0.15193460790456026</v>
      </c>
      <c r="J759" s="128">
        <f t="shared" si="72"/>
        <v>98.544194662929698</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0.12358371040723981</v>
      </c>
      <c r="F760" s="128">
        <f t="shared" si="68"/>
        <v>27.311999999999998</v>
      </c>
      <c r="G760" s="122">
        <f t="shared" si="69"/>
        <v>0.1240309210265622</v>
      </c>
      <c r="H760" s="128">
        <f t="shared" si="70"/>
        <v>18780.513999999996</v>
      </c>
      <c r="I760" s="122">
        <f t="shared" si="71"/>
        <v>-0.15785247542581934</v>
      </c>
      <c r="J760" s="128">
        <f t="shared" si="72"/>
        <v>99.639436186056685</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7.9049773755656139E-2</v>
      </c>
      <c r="F761" s="128">
        <f t="shared" si="68"/>
        <v>17.470000000000006</v>
      </c>
      <c r="G761" s="122">
        <f t="shared" si="69"/>
        <v>8.364583470921555E-2</v>
      </c>
      <c r="H761" s="128">
        <f t="shared" si="70"/>
        <v>12665.485000000001</v>
      </c>
      <c r="I761" s="122">
        <f t="shared" si="71"/>
        <v>-0.48673057695375738</v>
      </c>
      <c r="J761" s="128">
        <f t="shared" si="72"/>
        <v>94.505331951630296</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0.33251583710407234</v>
      </c>
      <c r="F762" s="128">
        <f t="shared" si="68"/>
        <v>73.48599999999999</v>
      </c>
      <c r="G762" s="122">
        <f t="shared" si="69"/>
        <v>0.32993869949411558</v>
      </c>
      <c r="H762" s="128">
        <f t="shared" si="70"/>
        <v>49958.657999999996</v>
      </c>
      <c r="I762" s="122">
        <f t="shared" si="71"/>
        <v>-2.3196377929020205E-2</v>
      </c>
      <c r="J762" s="128">
        <f t="shared" si="72"/>
        <v>100.78109588657172</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0.14668778280542985</v>
      </c>
      <c r="F763" s="128">
        <f t="shared" si="68"/>
        <v>32.417999999999999</v>
      </c>
      <c r="G763" s="122">
        <f t="shared" si="69"/>
        <v>0.15282156018439022</v>
      </c>
      <c r="H763" s="128">
        <f t="shared" si="70"/>
        <v>23139.934999999998</v>
      </c>
      <c r="I763" s="122">
        <f t="shared" si="71"/>
        <v>-0.26725984554109872</v>
      </c>
      <c r="J763" s="128">
        <f t="shared" si="72"/>
        <v>95.986314122457912</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0.20738009049773756</v>
      </c>
      <c r="F764" s="128">
        <f t="shared" si="68"/>
        <v>45.831000000000003</v>
      </c>
      <c r="G764" s="122">
        <f t="shared" si="69"/>
        <v>0.21794608963267245</v>
      </c>
      <c r="H764" s="128">
        <f t="shared" si="70"/>
        <v>33000.960999999996</v>
      </c>
      <c r="I764" s="122">
        <f t="shared" si="71"/>
        <v>-0.32686319194593316</v>
      </c>
      <c r="J764" s="128">
        <f t="shared" si="72"/>
        <v>95.152012521654839</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0.31779185520361997</v>
      </c>
      <c r="F765" s="128">
        <f t="shared" si="68"/>
        <v>70.232000000000014</v>
      </c>
      <c r="G765" s="122">
        <f t="shared" si="69"/>
        <v>0.32769891294297898</v>
      </c>
      <c r="H765" s="128">
        <f t="shared" si="70"/>
        <v>49619.513999999996</v>
      </c>
      <c r="I765" s="122">
        <f t="shared" si="71"/>
        <v>-0.56470166191298499</v>
      </c>
      <c r="J765" s="128">
        <f t="shared" si="72"/>
        <v>96.976780407848679</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0.15969230769230769</v>
      </c>
      <c r="F766" s="128">
        <f t="shared" si="68"/>
        <v>35.292000000000002</v>
      </c>
      <c r="G766" s="122">
        <f t="shared" si="69"/>
        <v>0.16783313740770583</v>
      </c>
      <c r="H766" s="128">
        <f t="shared" si="70"/>
        <v>25412.958000000002</v>
      </c>
      <c r="I766" s="122">
        <f t="shared" si="71"/>
        <v>-0.23803138932591827</v>
      </c>
      <c r="J766" s="128">
        <f t="shared" si="72"/>
        <v>95.149450316463927</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0.19524434389140274</v>
      </c>
      <c r="F767" s="128">
        <f t="shared" si="68"/>
        <v>43.149000000000008</v>
      </c>
      <c r="G767" s="122">
        <f t="shared" si="69"/>
        <v>0.19303152201191406</v>
      </c>
      <c r="H767" s="128">
        <f t="shared" si="70"/>
        <v>29228.447000000004</v>
      </c>
      <c r="I767" s="122">
        <f t="shared" si="71"/>
        <v>2.8385299062571787E-2</v>
      </c>
      <c r="J767" s="128">
        <f t="shared" si="72"/>
        <v>101.14635260418872</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8.6701357466063333E-2</v>
      </c>
      <c r="F768" s="128">
        <f t="shared" si="68"/>
        <v>19.160999999999998</v>
      </c>
      <c r="G768" s="122">
        <f t="shared" si="69"/>
        <v>8.9247599360710111E-2</v>
      </c>
      <c r="H768" s="128">
        <f t="shared" si="70"/>
        <v>13513.693000000003</v>
      </c>
      <c r="I768" s="122">
        <f t="shared" si="71"/>
        <v>-0.14185779244746169</v>
      </c>
      <c r="J768" s="128">
        <f t="shared" si="72"/>
        <v>97.146991165156521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0.30792760180995471</v>
      </c>
      <c r="F769" s="128">
        <f t="shared" si="68"/>
        <v>68.051999999999992</v>
      </c>
      <c r="G769" s="122">
        <f t="shared" si="69"/>
        <v>0.31031343037155418</v>
      </c>
      <c r="H769" s="128">
        <f t="shared" si="70"/>
        <v>46987.03899999999</v>
      </c>
      <c r="I769" s="122">
        <f t="shared" si="71"/>
        <v>-0.15345607706684175</v>
      </c>
      <c r="J769" s="128">
        <f t="shared" si="72"/>
        <v>99.231155235935873</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0.12829864253393664</v>
      </c>
      <c r="F770" s="128">
        <f t="shared" si="68"/>
        <v>28.353999999999999</v>
      </c>
      <c r="G770" s="122">
        <f t="shared" si="69"/>
        <v>0.14279175527348137</v>
      </c>
      <c r="H770" s="128">
        <f t="shared" si="70"/>
        <v>21621.242000000002</v>
      </c>
      <c r="I770" s="122">
        <f t="shared" si="71"/>
        <v>-0.66154932907264419</v>
      </c>
      <c r="J770" s="128">
        <f t="shared" si="72"/>
        <v>89.85017537477087</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0.21012217194570135</v>
      </c>
      <c r="F771" s="128">
        <f t="shared" si="68"/>
        <v>46.436999999999998</v>
      </c>
      <c r="G771" s="122">
        <f t="shared" si="69"/>
        <v>0.22564708290956159</v>
      </c>
      <c r="H771" s="128">
        <f t="shared" si="70"/>
        <v>34167.03</v>
      </c>
      <c r="I771" s="122">
        <f t="shared" si="71"/>
        <v>-0.40190652063535498</v>
      </c>
      <c r="J771" s="128">
        <f t="shared" si="72"/>
        <v>93.119826428209336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0.22961990950226246</v>
      </c>
      <c r="F772" s="128">
        <f t="shared" si="68"/>
        <v>50.746000000000002</v>
      </c>
      <c r="G772" s="122">
        <f t="shared" si="69"/>
        <v>0.23099230606664997</v>
      </c>
      <c r="H772" s="128">
        <f t="shared" si="70"/>
        <v>34976.393000000004</v>
      </c>
      <c r="I772" s="122">
        <f t="shared" si="71"/>
        <v>-0.18931406387267333</v>
      </c>
      <c r="J772" s="128">
        <f t="shared" si="72"/>
        <v>99.40586914440712</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0.12647963800904977</v>
      </c>
      <c r="F773" s="128">
        <f t="shared" si="68"/>
        <v>27.951999999999998</v>
      </c>
      <c r="G773" s="122">
        <f t="shared" si="69"/>
        <v>0.13255797857586288</v>
      </c>
      <c r="H773" s="128">
        <f t="shared" si="70"/>
        <v>20071.664000000004</v>
      </c>
      <c r="I773" s="122">
        <f t="shared" si="71"/>
        <v>-0.41293345119704028</v>
      </c>
      <c r="J773" s="128">
        <f t="shared" si="72"/>
        <v>95.414579618582167</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7.8728506787330302E-2</v>
      </c>
      <c r="F774" s="128">
        <f t="shared" si="68"/>
        <v>17.398999999999997</v>
      </c>
      <c r="G774" s="122">
        <f t="shared" si="69"/>
        <v>8.2454087360815748E-2</v>
      </c>
      <c r="H774" s="128">
        <f t="shared" si="70"/>
        <v>12485.032999999999</v>
      </c>
      <c r="I774" s="122">
        <f t="shared" si="71"/>
        <v>-0.36509510090997621</v>
      </c>
      <c r="J774" s="128">
        <f t="shared" si="72"/>
        <v>95.481630210540729</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6.5407239819004523E-2</v>
      </c>
      <c r="F775" s="128">
        <f t="shared" si="68"/>
        <v>14.455</v>
      </c>
      <c r="G775" s="122">
        <f t="shared" si="69"/>
        <v>6.8561571279504394E-2</v>
      </c>
      <c r="H775" s="128">
        <f t="shared" si="70"/>
        <v>10381.455999999996</v>
      </c>
      <c r="I775" s="122">
        <f t="shared" si="71"/>
        <v>-0.28790800681990375</v>
      </c>
      <c r="J775" s="128">
        <f t="shared" si="72"/>
        <v>95.399271922108326</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0.42340723981900458</v>
      </c>
      <c r="F776" s="128">
        <f t="shared" si="68"/>
        <v>93.573000000000008</v>
      </c>
      <c r="G776" s="122">
        <f t="shared" si="69"/>
        <v>0.41867147234806956</v>
      </c>
      <c r="H776" s="128">
        <f t="shared" si="70"/>
        <v>63394.396999999997</v>
      </c>
      <c r="I776" s="122">
        <f t="shared" si="71"/>
        <v>0.37733929789706161</v>
      </c>
      <c r="J776" s="128">
        <f t="shared" si="72"/>
        <v>101.13114166684799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0.17771493212669684</v>
      </c>
      <c r="F777" s="128">
        <f t="shared" ref="F777:F803" si="74">SUMPRODUCT($K$2:$AI$2,$K777:$AI777)</f>
        <v>39.274999999999999</v>
      </c>
      <c r="G777" s="122">
        <f t="shared" ref="G777:G803" si="75">SUMPRODUCT($K$3:$AI$3,$K777:$AI777)/$J$3</f>
        <v>0.19461741008334543</v>
      </c>
      <c r="H777" s="128">
        <f t="shared" ref="H777:H803" si="76">SUMPRODUCT($K$3:$AI$3,$K777:$AI777)</f>
        <v>29468.578999999998</v>
      </c>
      <c r="I777" s="122">
        <f t="shared" ref="I777:I803" si="77">CORREL($K$4:$AI$4,$K777:$AI777)</f>
        <v>-0.56126134923940263</v>
      </c>
      <c r="J777" s="128">
        <f t="shared" si="72"/>
        <v>91.315022664513904</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0.40132126696832582</v>
      </c>
      <c r="F778" s="128">
        <f t="shared" si="74"/>
        <v>88.692000000000007</v>
      </c>
      <c r="G778" s="122">
        <f t="shared" si="75"/>
        <v>0.39933149295328152</v>
      </c>
      <c r="H778" s="128">
        <f t="shared" si="76"/>
        <v>60465.975999999981</v>
      </c>
      <c r="I778" s="122">
        <f t="shared" si="77"/>
        <v>3.2408472672256425E-2</v>
      </c>
      <c r="J778" s="128">
        <f t="shared" ref="J778:J803" si="78">$E778/$G778*100</f>
        <v>100.49827625673318</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0.46225339366515833</v>
      </c>
      <c r="F779" s="128">
        <f t="shared" si="74"/>
        <v>102.15799999999999</v>
      </c>
      <c r="G779" s="122">
        <f t="shared" si="75"/>
        <v>0.46218900659102619</v>
      </c>
      <c r="H779" s="128">
        <f t="shared" si="76"/>
        <v>69983.735000000001</v>
      </c>
      <c r="I779" s="122">
        <f t="shared" si="77"/>
        <v>4.1125410649807209E-2</v>
      </c>
      <c r="J779" s="128">
        <f t="shared" si="78"/>
        <v>100.01393089693048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0.37398190045248864</v>
      </c>
      <c r="F780" s="128">
        <f t="shared" si="74"/>
        <v>82.649999999999991</v>
      </c>
      <c r="G780" s="122">
        <f t="shared" si="75"/>
        <v>0.38533332893051025</v>
      </c>
      <c r="H780" s="128">
        <f t="shared" si="76"/>
        <v>58346.402000000002</v>
      </c>
      <c r="I780" s="122">
        <f t="shared" si="77"/>
        <v>-0.27680848049090789</v>
      </c>
      <c r="J780" s="128">
        <f t="shared" si="78"/>
        <v>97.054127523947272</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0.15760633484162895</v>
      </c>
      <c r="F781" s="128">
        <f t="shared" si="74"/>
        <v>34.830999999999996</v>
      </c>
      <c r="G781" s="122">
        <f t="shared" si="75"/>
        <v>0.16454482954470404</v>
      </c>
      <c r="H781" s="128">
        <f t="shared" si="76"/>
        <v>24915.048999999995</v>
      </c>
      <c r="I781" s="122">
        <f t="shared" si="77"/>
        <v>-0.3448722885770823</v>
      </c>
      <c r="J781" s="128">
        <f t="shared" si="78"/>
        <v>95.78321924652758</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9.9230769230769234E-2</v>
      </c>
      <c r="F782" s="128">
        <f t="shared" si="74"/>
        <v>21.93</v>
      </c>
      <c r="G782" s="122">
        <f t="shared" si="75"/>
        <v>0.11346643067534903</v>
      </c>
      <c r="H782" s="128">
        <f t="shared" si="76"/>
        <v>17180.86</v>
      </c>
      <c r="I782" s="122">
        <f t="shared" si="77"/>
        <v>-0.42791733898970852</v>
      </c>
      <c r="J782" s="128">
        <f t="shared" si="78"/>
        <v>87.453856299304093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0.39202714932126692</v>
      </c>
      <c r="F783" s="128">
        <f t="shared" si="74"/>
        <v>86.637999999999991</v>
      </c>
      <c r="G783" s="122">
        <f t="shared" si="75"/>
        <v>0.38789274722952355</v>
      </c>
      <c r="H783" s="128">
        <f t="shared" si="76"/>
        <v>58733.943999999996</v>
      </c>
      <c r="I783" s="122">
        <f t="shared" si="77"/>
        <v>0.30636695364702526</v>
      </c>
      <c r="J783" s="128">
        <f t="shared" si="78"/>
        <v>101.0658621800157</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0.25138914027149323</v>
      </c>
      <c r="F784" s="128">
        <f t="shared" si="74"/>
        <v>55.557000000000002</v>
      </c>
      <c r="G784" s="122">
        <f t="shared" si="75"/>
        <v>0.25843765602504326</v>
      </c>
      <c r="H784" s="128">
        <f t="shared" si="76"/>
        <v>39132.112999999998</v>
      </c>
      <c r="I784" s="122">
        <f t="shared" si="77"/>
        <v>-0.40043743129616272</v>
      </c>
      <c r="J784" s="128">
        <f t="shared" si="78"/>
        <v>97.272643676637045</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0.37474660633484164</v>
      </c>
      <c r="F785" s="128">
        <f t="shared" si="74"/>
        <v>82.819000000000003</v>
      </c>
      <c r="G785" s="122">
        <f t="shared" si="75"/>
        <v>0.37500073967427905</v>
      </c>
      <c r="H785" s="128">
        <f t="shared" si="76"/>
        <v>56781.861999999986</v>
      </c>
      <c r="I785" s="122">
        <f t="shared" si="77"/>
        <v>1.9587117543188069E-2</v>
      </c>
      <c r="J785" s="128">
        <f t="shared" si="78"/>
        <v>99.932231243154845</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0.36651131221719457</v>
      </c>
      <c r="F786" s="128">
        <f t="shared" si="74"/>
        <v>80.998999999999995</v>
      </c>
      <c r="G786" s="122">
        <f t="shared" si="75"/>
        <v>0.36859936731432186</v>
      </c>
      <c r="H786" s="128">
        <f t="shared" si="76"/>
        <v>55812.578999999991</v>
      </c>
      <c r="I786" s="122">
        <f t="shared" si="77"/>
        <v>-9.7167763245797553E-2</v>
      </c>
      <c r="J786" s="128">
        <f t="shared" si="78"/>
        <v>99.433516364300573</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0.38401357466063346</v>
      </c>
      <c r="F787" s="128">
        <f t="shared" si="74"/>
        <v>84.86699999999999</v>
      </c>
      <c r="G787" s="122">
        <f t="shared" si="75"/>
        <v>0.39329735566445206</v>
      </c>
      <c r="H787" s="128">
        <f t="shared" si="76"/>
        <v>59552.298999999999</v>
      </c>
      <c r="I787" s="122">
        <f t="shared" si="77"/>
        <v>-0.29383342127403506</v>
      </c>
      <c r="J787" s="128">
        <f t="shared" si="78"/>
        <v>97.639500782268357</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0.11842986425339368</v>
      </c>
      <c r="F788" s="128">
        <f t="shared" si="74"/>
        <v>26.173000000000002</v>
      </c>
      <c r="G788" s="122">
        <f t="shared" si="75"/>
        <v>0.12696061234463538</v>
      </c>
      <c r="H788" s="128">
        <f t="shared" si="76"/>
        <v>19224.121999999999</v>
      </c>
      <c r="I788" s="122">
        <f t="shared" si="77"/>
        <v>-0.3849493911709167</v>
      </c>
      <c r="J788" s="128">
        <f t="shared" si="78"/>
        <v>93.280791630017561</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0.10702262443438915</v>
      </c>
      <c r="F789" s="128">
        <f t="shared" si="74"/>
        <v>23.652000000000001</v>
      </c>
      <c r="G789" s="122">
        <f t="shared" si="75"/>
        <v>0.11689474170838342</v>
      </c>
      <c r="H789" s="128">
        <f t="shared" si="76"/>
        <v>17699.968000000001</v>
      </c>
      <c r="I789" s="122">
        <f t="shared" si="77"/>
        <v>-0.34677923309712455</v>
      </c>
      <c r="J789" s="128">
        <f t="shared" si="78"/>
        <v>91.554695164456433</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0.44330316742081455</v>
      </c>
      <c r="F790" s="128">
        <f t="shared" si="74"/>
        <v>97.970000000000013</v>
      </c>
      <c r="G790" s="122">
        <f t="shared" si="75"/>
        <v>0.43802681979685376</v>
      </c>
      <c r="H790" s="128">
        <f t="shared" si="76"/>
        <v>66325.145000000004</v>
      </c>
      <c r="I790" s="122">
        <f t="shared" si="77"/>
        <v>0.56326496792776137</v>
      </c>
      <c r="J790" s="128">
        <f t="shared" si="78"/>
        <v>101.20457181740785</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0.21763348416289593</v>
      </c>
      <c r="F791" s="128">
        <f t="shared" si="74"/>
        <v>48.097000000000001</v>
      </c>
      <c r="G791" s="122">
        <f t="shared" si="75"/>
        <v>0.21673351252823309</v>
      </c>
      <c r="H791" s="128">
        <f t="shared" si="76"/>
        <v>32817.354999999996</v>
      </c>
      <c r="I791" s="122">
        <f t="shared" si="77"/>
        <v>-0.10111246117810634</v>
      </c>
      <c r="J791" s="128">
        <f t="shared" si="78"/>
        <v>100.41524341305805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0.2133393665158371</v>
      </c>
      <c r="F792" s="128">
        <f t="shared" si="74"/>
        <v>47.147999999999996</v>
      </c>
      <c r="G792" s="122">
        <f t="shared" si="75"/>
        <v>0.21998376018703189</v>
      </c>
      <c r="H792" s="128">
        <f t="shared" si="76"/>
        <v>33309.500999999997</v>
      </c>
      <c r="I792" s="122">
        <f t="shared" si="77"/>
        <v>-0.28952109002065735</v>
      </c>
      <c r="J792" s="128">
        <f t="shared" si="78"/>
        <v>96.979598100539022</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0.38090950226244341</v>
      </c>
      <c r="F793" s="128">
        <f t="shared" si="74"/>
        <v>84.180999999999997</v>
      </c>
      <c r="G793" s="122">
        <f t="shared" si="75"/>
        <v>0.38266847402554516</v>
      </c>
      <c r="H793" s="128">
        <f t="shared" si="76"/>
        <v>57942.894999999997</v>
      </c>
      <c r="I793" s="122">
        <f t="shared" si="77"/>
        <v>-0.1439623159564711</v>
      </c>
      <c r="J793" s="128">
        <f t="shared" si="78"/>
        <v>99.540340560433961</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0.29589592760180994</v>
      </c>
      <c r="F794" s="128">
        <f t="shared" si="74"/>
        <v>65.393000000000001</v>
      </c>
      <c r="G794" s="122">
        <f t="shared" si="75"/>
        <v>0.30634093040457544</v>
      </c>
      <c r="H794" s="128">
        <f t="shared" si="76"/>
        <v>46385.531000000003</v>
      </c>
      <c r="I794" s="122">
        <f t="shared" si="77"/>
        <v>-0.31863147757425242</v>
      </c>
      <c r="J794" s="128">
        <f t="shared" si="78"/>
        <v>96.590399203602644</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0.20195927601809957</v>
      </c>
      <c r="F795" s="128">
        <f t="shared" si="74"/>
        <v>44.633000000000003</v>
      </c>
      <c r="G795" s="122">
        <f t="shared" si="75"/>
        <v>0.2030590880872816</v>
      </c>
      <c r="H795" s="128">
        <f t="shared" si="76"/>
        <v>30746.801000000003</v>
      </c>
      <c r="I795" s="122">
        <f t="shared" si="77"/>
        <v>-6.7744328749642646E-2</v>
      </c>
      <c r="J795" s="128">
        <f t="shared" si="78"/>
        <v>99.458378307741995</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0.11642986425339366</v>
      </c>
      <c r="F796" s="128">
        <f t="shared" si="74"/>
        <v>25.730999999999998</v>
      </c>
      <c r="G796" s="122">
        <f t="shared" si="75"/>
        <v>0.12287370061683552</v>
      </c>
      <c r="H796" s="128">
        <f t="shared" si="76"/>
        <v>18605.29</v>
      </c>
      <c r="I796" s="122">
        <f t="shared" si="77"/>
        <v>-0.3583343352372354</v>
      </c>
      <c r="J796" s="128">
        <f t="shared" si="78"/>
        <v>94.755723697509481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0.37786877828054305</v>
      </c>
      <c r="F797" s="128">
        <f t="shared" si="74"/>
        <v>83.509000000000015</v>
      </c>
      <c r="G797" s="122">
        <f t="shared" si="75"/>
        <v>0.37603564965856107</v>
      </c>
      <c r="H797" s="128">
        <f t="shared" si="76"/>
        <v>56938.565999999999</v>
      </c>
      <c r="I797" s="122">
        <f t="shared" si="77"/>
        <v>-2.4685809955508575E-2</v>
      </c>
      <c r="J797" s="128">
        <f t="shared" si="78"/>
        <v>100.48748798781351</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0.22205882352941178</v>
      </c>
      <c r="F798" s="128">
        <f t="shared" si="74"/>
        <v>49.075000000000003</v>
      </c>
      <c r="G798" s="122">
        <f t="shared" si="75"/>
        <v>0.23291065130961972</v>
      </c>
      <c r="H798" s="128">
        <f t="shared" si="76"/>
        <v>35266.864999999998</v>
      </c>
      <c r="I798" s="122">
        <f t="shared" si="77"/>
        <v>-0.4529424207230533</v>
      </c>
      <c r="J798" s="128">
        <f t="shared" si="78"/>
        <v>95.340776508420788</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0.22102262443438908</v>
      </c>
      <c r="F799" s="128">
        <f t="shared" si="74"/>
        <v>48.845999999999989</v>
      </c>
      <c r="G799" s="122">
        <f t="shared" si="75"/>
        <v>0.22642294179027592</v>
      </c>
      <c r="H799" s="128">
        <f t="shared" si="76"/>
        <v>34284.508999999998</v>
      </c>
      <c r="I799" s="122">
        <f t="shared" si="77"/>
        <v>-0.24776366290855534</v>
      </c>
      <c r="J799" s="128">
        <f t="shared" si="78"/>
        <v>97.614942499559575</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0.25361990950226243</v>
      </c>
      <c r="F800" s="128">
        <f t="shared" si="74"/>
        <v>56.05</v>
      </c>
      <c r="G800" s="122">
        <f t="shared" si="75"/>
        <v>0.25622429301668237</v>
      </c>
      <c r="H800" s="128">
        <f t="shared" si="76"/>
        <v>38796.970000000008</v>
      </c>
      <c r="I800" s="122">
        <f t="shared" si="77"/>
        <v>-0.23536169120166525</v>
      </c>
      <c r="J800" s="128">
        <f t="shared" si="78"/>
        <v>98.983553244012512</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0.3808597285067874</v>
      </c>
      <c r="F801" s="128">
        <f t="shared" si="74"/>
        <v>84.170000000000016</v>
      </c>
      <c r="G801" s="122">
        <f t="shared" si="75"/>
        <v>0.38361656474131212</v>
      </c>
      <c r="H801" s="128">
        <f t="shared" si="76"/>
        <v>58086.453000000001</v>
      </c>
      <c r="I801" s="122">
        <f t="shared" si="77"/>
        <v>-0.11203160047102326</v>
      </c>
      <c r="J801" s="128">
        <f t="shared" si="78"/>
        <v>99.281356310464915</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8.9180995475113115E-2</v>
      </c>
      <c r="F802" s="128">
        <f t="shared" si="74"/>
        <v>19.709</v>
      </c>
      <c r="G802" s="122">
        <f t="shared" si="75"/>
        <v>0.10109090068551954</v>
      </c>
      <c r="H802" s="128">
        <f t="shared" si="76"/>
        <v>15306.981999999998</v>
      </c>
      <c r="I802" s="122">
        <f t="shared" si="77"/>
        <v>-0.44647577368066382</v>
      </c>
      <c r="J802" s="128">
        <f t="shared" si="78"/>
        <v>88.218617966955719</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6.9864253393665157E-2</v>
      </c>
      <c r="F803" s="128">
        <f t="shared" si="74"/>
        <v>15.44</v>
      </c>
      <c r="G803" s="122">
        <f t="shared" si="75"/>
        <v>8.5292501551995137E-2</v>
      </c>
      <c r="H803" s="128">
        <f t="shared" si="76"/>
        <v>12914.82</v>
      </c>
      <c r="I803" s="122">
        <f t="shared" si="77"/>
        <v>-0.55966315182803394</v>
      </c>
      <c r="J803" s="128">
        <f t="shared" si="78"/>
        <v>81.911366324594468</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0.52156561085972841</v>
      </c>
      <c r="F804" s="128">
        <f>SUMPRODUCT($K$2:$AI$2,$K804:$AI804)</f>
        <v>115.26599999999999</v>
      </c>
      <c r="G804" s="122">
        <f>SUMPRODUCT($K$3:$AI$3,$K804:$AI804)/$J$3</f>
        <v>0.51147432273573823</v>
      </c>
      <c r="H804" s="128">
        <f>SUMPRODUCT($K$3:$AI$3,$K804:$AI804)</f>
        <v>77446.419000000009</v>
      </c>
      <c r="I804" s="122">
        <f>CORREL($K$4:$AI$4,$K804:$AI804)</f>
        <v>0.46360395531457033</v>
      </c>
      <c r="J804" s="128">
        <f>$E804/$G804*100</f>
        <v>101.97298039714187</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FFFEA-FA05-4EDF-B538-D50158730944}">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92855-9311-46B8-8FBE-D30F92E1DB94}">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73.551643787614793</v>
      </c>
    </row>
    <row r="17" spans="13:16" ht="21" customHeight="1">
      <c r="M17" s="139" t="s">
        <v>1706</v>
      </c>
      <c r="N17" s="3"/>
      <c r="O17" s="3"/>
      <c r="P17" s="140">
        <f t="shared" si="0"/>
        <v>23.897614929005066</v>
      </c>
    </row>
    <row r="18" spans="13:16" ht="21" customHeight="1">
      <c r="M18" s="139" t="s">
        <v>1707</v>
      </c>
      <c r="N18" s="3"/>
      <c r="O18" s="3"/>
      <c r="P18" s="140">
        <f t="shared" si="0"/>
        <v>0</v>
      </c>
    </row>
    <row r="19" spans="13:16" ht="21" customHeight="1">
      <c r="M19" s="139" t="s">
        <v>1708</v>
      </c>
      <c r="N19" s="3"/>
      <c r="O19" s="3"/>
      <c r="P19" s="140">
        <f t="shared" si="0"/>
        <v>55.01021136498958</v>
      </c>
    </row>
    <row r="20" spans="13:16" ht="21" customHeight="1" thickBot="1">
      <c r="M20" s="141" t="s">
        <v>1709</v>
      </c>
      <c r="N20" s="142"/>
      <c r="O20" s="142"/>
      <c r="P20" s="143">
        <f t="shared" si="0"/>
        <v>144.46901123844322</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36.018677388036195</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25.132633788385171</v>
      </c>
    </row>
    <row r="28" spans="13:16" ht="21" customHeight="1" thickBot="1">
      <c r="M28" s="146" t="s">
        <v>1717</v>
      </c>
      <c r="N28" s="147"/>
      <c r="O28" s="147"/>
      <c r="P28" s="148">
        <f t="shared" si="0"/>
        <v>0</v>
      </c>
    </row>
    <row r="29" spans="13:16" ht="21" customHeight="1" thickTop="1">
      <c r="M29" s="149" t="s">
        <v>1718</v>
      </c>
      <c r="N29" s="22"/>
      <c r="O29" s="22"/>
      <c r="P29" s="150">
        <f t="shared" si="0"/>
        <v>33.46214200494861</v>
      </c>
    </row>
    <row r="30" spans="13:16" ht="21" customHeight="1">
      <c r="M30" s="149" t="s">
        <v>1719</v>
      </c>
      <c r="N30" s="22"/>
      <c r="O30" s="22"/>
      <c r="P30" s="150">
        <f t="shared" si="0"/>
        <v>60.825763787434873</v>
      </c>
    </row>
    <row r="31" spans="13:16" ht="21" customHeight="1">
      <c r="M31" s="149" t="s">
        <v>1720</v>
      </c>
      <c r="N31" s="22"/>
      <c r="O31" s="22"/>
      <c r="P31" s="150">
        <f t="shared" si="0"/>
        <v>72.770740629259762</v>
      </c>
    </row>
    <row r="32" spans="13:16" ht="21" customHeight="1">
      <c r="M32" s="149" t="s">
        <v>1721</v>
      </c>
      <c r="N32" s="22"/>
      <c r="O32" s="22"/>
      <c r="P32" s="150">
        <f t="shared" si="0"/>
        <v>80.346401972182335</v>
      </c>
    </row>
    <row r="33" spans="1:16" ht="21" customHeight="1" thickBot="1">
      <c r="M33" s="151" t="s">
        <v>1722</v>
      </c>
      <c r="N33" s="152"/>
      <c r="O33" s="152"/>
      <c r="P33" s="153">
        <f t="shared" si="0"/>
        <v>0</v>
      </c>
    </row>
    <row r="34" spans="1:16" ht="21" customHeight="1" thickTop="1">
      <c r="M34" s="154" t="s">
        <v>1723</v>
      </c>
      <c r="N34" s="29"/>
      <c r="O34" s="29"/>
      <c r="P34" s="155">
        <f t="shared" si="0"/>
        <v>169.65857169753994</v>
      </c>
    </row>
    <row r="35" spans="1:16" ht="21" customHeight="1">
      <c r="M35" s="154" t="s">
        <v>1724</v>
      </c>
      <c r="N35" s="29"/>
      <c r="O35" s="29"/>
      <c r="P35" s="155">
        <f t="shared" si="0"/>
        <v>260.37220847630948</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107.0844682804898</v>
      </c>
    </row>
    <row r="39" spans="1:16" ht="21" customHeight="1">
      <c r="M39" s="154" t="s">
        <v>1728</v>
      </c>
      <c r="N39" s="29"/>
      <c r="O39" s="29"/>
      <c r="P39" s="155">
        <f t="shared" si="0"/>
        <v>248.96888443810047</v>
      </c>
    </row>
    <row r="40" spans="1:16" ht="21" customHeight="1">
      <c r="M40" s="154" t="s">
        <v>1729</v>
      </c>
      <c r="N40" s="29"/>
      <c r="O40" s="29"/>
      <c r="P40" s="155">
        <f t="shared" si="0"/>
        <v>104.28843691829393</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3</v>
      </c>
      <c r="C49" s="158">
        <f>'Wellbeing Acorn Type'!F14</f>
        <v>1.3452914798206279E-2</v>
      </c>
      <c r="D49" s="159">
        <f>'Wellbeing Acorn Type'!K14</f>
        <v>73.551643787614793</v>
      </c>
      <c r="E49" s="158">
        <f>IF(C49&gt;0.1,0.1,C49)</f>
        <v>1.3452914798206279E-2</v>
      </c>
      <c r="F49" s="159">
        <f>IF(D49&gt;200,200,D49)</f>
        <v>73.551643787614793</v>
      </c>
      <c r="G49" s="156">
        <v>1.1000000000000001</v>
      </c>
    </row>
    <row r="50" spans="1:9" ht="14.5">
      <c r="A50" s="156">
        <v>1.2</v>
      </c>
      <c r="B50" s="157">
        <f>'Wellbeing Acorn Type'!E15</f>
        <v>2</v>
      </c>
      <c r="C50" s="158">
        <f>'Wellbeing Acorn Type'!F15</f>
        <v>8.9686098654708519E-3</v>
      </c>
      <c r="D50" s="159">
        <f>'Wellbeing Acorn Type'!K15</f>
        <v>23.897614929005066</v>
      </c>
      <c r="E50" s="158">
        <f t="shared" ref="E50:E73" si="1">IF(C50&gt;0.1,0.1,C50)</f>
        <v>8.9686098654708519E-3</v>
      </c>
      <c r="F50" s="159">
        <f t="shared" ref="F50:F73" si="2">IF(D50&gt;200,200,D50)</f>
        <v>23.897614929005066</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6</v>
      </c>
      <c r="C52" s="158">
        <f>'Wellbeing Acorn Type'!F17</f>
        <v>2.6905829596412557E-2</v>
      </c>
      <c r="D52" s="159">
        <f>'Wellbeing Acorn Type'!K17</f>
        <v>55.01021136498958</v>
      </c>
      <c r="E52" s="158">
        <f t="shared" si="1"/>
        <v>2.6905829596412557E-2</v>
      </c>
      <c r="F52" s="159">
        <f t="shared" si="2"/>
        <v>55.01021136498958</v>
      </c>
      <c r="G52" s="156">
        <v>1.4</v>
      </c>
      <c r="H52" s="38"/>
    </row>
    <row r="53" spans="1:9" ht="14.5">
      <c r="A53" s="156">
        <v>1.5</v>
      </c>
      <c r="B53" s="157">
        <f>'Wellbeing Acorn Type'!E18</f>
        <v>11</v>
      </c>
      <c r="C53" s="158">
        <f>'Wellbeing Acorn Type'!F18</f>
        <v>4.9327354260089683E-2</v>
      </c>
      <c r="D53" s="159">
        <f>'Wellbeing Acorn Type'!K18</f>
        <v>144.46901123844322</v>
      </c>
      <c r="E53" s="158">
        <f t="shared" si="1"/>
        <v>4.9327354260089683E-2</v>
      </c>
      <c r="F53" s="159">
        <f t="shared" si="2"/>
        <v>144.46901123844322</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4</v>
      </c>
      <c r="C57" s="158">
        <f>'Wellbeing Acorn Type'!F24</f>
        <v>1.7937219730941704E-2</v>
      </c>
      <c r="D57" s="159">
        <f>'Wellbeing Acorn Type'!K24</f>
        <v>36.018677388036195</v>
      </c>
      <c r="E57" s="158">
        <f t="shared" si="1"/>
        <v>1.7937219730941704E-2</v>
      </c>
      <c r="F57" s="159">
        <f t="shared" si="2"/>
        <v>36.018677388036195</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1</v>
      </c>
      <c r="C60" s="158">
        <f>'Wellbeing Acorn Type'!F27</f>
        <v>4.4843049327354259E-3</v>
      </c>
      <c r="D60" s="159">
        <f>'Wellbeing Acorn Type'!K27</f>
        <v>25.132633788385171</v>
      </c>
      <c r="E60" s="158">
        <f t="shared" si="1"/>
        <v>4.4843049327354259E-3</v>
      </c>
      <c r="F60" s="159">
        <f t="shared" si="2"/>
        <v>25.132633788385171</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3</v>
      </c>
      <c r="C62" s="158">
        <f>'Wellbeing Acorn Type'!F31</f>
        <v>1.3452914798206279E-2</v>
      </c>
      <c r="D62" s="159">
        <f>'Wellbeing Acorn Type'!K31</f>
        <v>33.46214200494861</v>
      </c>
      <c r="E62" s="158">
        <f t="shared" si="1"/>
        <v>1.3452914798206279E-2</v>
      </c>
      <c r="F62" s="159">
        <f t="shared" si="2"/>
        <v>33.46214200494861</v>
      </c>
      <c r="G62" s="156">
        <v>3.14</v>
      </c>
      <c r="H62" s="38"/>
      <c r="I62" s="48"/>
    </row>
    <row r="63" spans="1:9" ht="14.5">
      <c r="A63" s="156">
        <v>3.15</v>
      </c>
      <c r="B63" s="157">
        <f>'Wellbeing Acorn Type'!E32</f>
        <v>6</v>
      </c>
      <c r="C63" s="158">
        <f>'Wellbeing Acorn Type'!F32</f>
        <v>2.6905829596412557E-2</v>
      </c>
      <c r="D63" s="159">
        <f>'Wellbeing Acorn Type'!K32</f>
        <v>60.825763787434873</v>
      </c>
      <c r="E63" s="158">
        <f t="shared" si="1"/>
        <v>2.6905829596412557E-2</v>
      </c>
      <c r="F63" s="159">
        <f t="shared" si="2"/>
        <v>60.825763787434873</v>
      </c>
      <c r="G63" s="156">
        <v>3.15</v>
      </c>
      <c r="H63" s="38"/>
      <c r="I63" s="48"/>
    </row>
    <row r="64" spans="1:9" ht="14.5">
      <c r="A64" s="156">
        <v>3.16</v>
      </c>
      <c r="B64" s="157">
        <f>'Wellbeing Acorn Type'!E33</f>
        <v>10</v>
      </c>
      <c r="C64" s="158">
        <f>'Wellbeing Acorn Type'!F33</f>
        <v>4.4843049327354258E-2</v>
      </c>
      <c r="D64" s="159">
        <f>'Wellbeing Acorn Type'!K33</f>
        <v>72.770740629259762</v>
      </c>
      <c r="E64" s="158">
        <f t="shared" si="1"/>
        <v>4.4843049327354258E-2</v>
      </c>
      <c r="F64" s="159">
        <f t="shared" si="2"/>
        <v>72.770740629259762</v>
      </c>
      <c r="G64" s="156">
        <v>3.16</v>
      </c>
      <c r="H64" s="38"/>
      <c r="I64" s="48"/>
    </row>
    <row r="65" spans="1:9" ht="15" customHeight="1">
      <c r="A65" s="156">
        <v>3.17</v>
      </c>
      <c r="B65" s="157">
        <f>'Wellbeing Acorn Type'!E34</f>
        <v>13</v>
      </c>
      <c r="C65" s="158">
        <f>'Wellbeing Acorn Type'!F34</f>
        <v>5.829596412556054E-2</v>
      </c>
      <c r="D65" s="159">
        <f>'Wellbeing Acorn Type'!K34</f>
        <v>80.346401972182335</v>
      </c>
      <c r="E65" s="158">
        <f t="shared" si="1"/>
        <v>5.829596412556054E-2</v>
      </c>
      <c r="F65" s="159">
        <f t="shared" si="2"/>
        <v>80.346401972182335</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53</v>
      </c>
      <c r="C67" s="158">
        <f>'Wellbeing Acorn Type'!F38</f>
        <v>0.23766816143497757</v>
      </c>
      <c r="D67" s="159">
        <f>'Wellbeing Acorn Type'!K38</f>
        <v>169.65857169753994</v>
      </c>
      <c r="E67" s="158">
        <f t="shared" si="1"/>
        <v>0.1</v>
      </c>
      <c r="F67" s="159">
        <f t="shared" si="2"/>
        <v>169.65857169753994</v>
      </c>
      <c r="G67" s="156">
        <v>4.1900000000000004</v>
      </c>
      <c r="H67" s="38"/>
      <c r="I67" s="48"/>
    </row>
    <row r="68" spans="1:9" ht="15" customHeight="1">
      <c r="A68" s="160">
        <v>4.2</v>
      </c>
      <c r="B68" s="157">
        <f>'Wellbeing Acorn Type'!E39</f>
        <v>43</v>
      </c>
      <c r="C68" s="158">
        <f>'Wellbeing Acorn Type'!F39</f>
        <v>0.19282511210762332</v>
      </c>
      <c r="D68" s="159">
        <f>'Wellbeing Acorn Type'!K39</f>
        <v>260.37220847630948</v>
      </c>
      <c r="E68" s="158">
        <f t="shared" si="1"/>
        <v>0.1</v>
      </c>
      <c r="F68" s="159">
        <f t="shared" si="2"/>
        <v>200</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10</v>
      </c>
      <c r="C71" s="158">
        <f>'Wellbeing Acorn Type'!F42</f>
        <v>4.4843049327354258E-2</v>
      </c>
      <c r="D71" s="159">
        <f>'Wellbeing Acorn Type'!K42</f>
        <v>107.0844682804898</v>
      </c>
      <c r="E71" s="158">
        <f t="shared" si="1"/>
        <v>4.4843049327354258E-2</v>
      </c>
      <c r="F71" s="159">
        <f t="shared" si="2"/>
        <v>107.0844682804898</v>
      </c>
      <c r="G71" s="156">
        <v>4.2300000000000004</v>
      </c>
      <c r="H71" s="38"/>
      <c r="I71" s="48"/>
    </row>
    <row r="72" spans="1:9" ht="15" customHeight="1">
      <c r="A72" s="156">
        <v>4.24</v>
      </c>
      <c r="B72" s="157">
        <f>'Wellbeing Acorn Type'!E43</f>
        <v>43</v>
      </c>
      <c r="C72" s="158">
        <f>'Wellbeing Acorn Type'!F43</f>
        <v>0.19282511210762332</v>
      </c>
      <c r="D72" s="159">
        <f>'Wellbeing Acorn Type'!K43</f>
        <v>248.96888443810047</v>
      </c>
      <c r="E72" s="158">
        <f t="shared" si="1"/>
        <v>0.1</v>
      </c>
      <c r="F72" s="159">
        <f t="shared" si="2"/>
        <v>200</v>
      </c>
      <c r="G72" s="156">
        <v>4.24</v>
      </c>
      <c r="H72" s="38"/>
      <c r="I72" s="48"/>
    </row>
    <row r="73" spans="1:9" ht="15" customHeight="1">
      <c r="A73" s="156">
        <v>4.25</v>
      </c>
      <c r="B73" s="157">
        <f>'Wellbeing Acorn Type'!E44</f>
        <v>13</v>
      </c>
      <c r="C73" s="158">
        <f>'Wellbeing Acorn Type'!F44</f>
        <v>5.829596412556054E-2</v>
      </c>
      <c r="D73" s="159">
        <f>'Wellbeing Acorn Type'!K44</f>
        <v>104.28843691829393</v>
      </c>
      <c r="E73" s="158">
        <f t="shared" si="1"/>
        <v>5.829596412556054E-2</v>
      </c>
      <c r="F73" s="159">
        <f t="shared" si="2"/>
        <v>104.28843691829393</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26C08-0BD6-43A5-99DF-41419D4DA2D4}">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93.290636893943656</v>
      </c>
      <c r="B19" s="40" t="str">
        <f>'Features Data'!AD18</f>
        <v>Asthma</v>
      </c>
      <c r="C19" s="173"/>
      <c r="D19" s="173"/>
      <c r="E19" s="173"/>
      <c r="F19" s="173"/>
      <c r="G19" s="173"/>
      <c r="H19" s="173"/>
      <c r="K19" s="174">
        <f>'Features Data'!AE18</f>
        <v>93.290636893943656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90.535968802161676</v>
      </c>
      <c r="B20" s="40" t="str">
        <f>'Features Data'!AD19</f>
        <v>Congestive heart failure</v>
      </c>
      <c r="C20" s="173"/>
      <c r="D20" s="173"/>
      <c r="E20" s="173"/>
      <c r="F20" s="173"/>
      <c r="G20" s="173"/>
      <c r="H20" s="173"/>
      <c r="K20" s="174">
        <f>'Features Data'!AE19</f>
        <v>90.535968802161676</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99.103273998528223</v>
      </c>
      <c r="B21" s="40" t="str">
        <f>'Features Data'!AD20</f>
        <v>Coronary heart disease</v>
      </c>
      <c r="C21" s="173"/>
      <c r="D21" s="173"/>
      <c r="E21" s="173"/>
      <c r="F21" s="173"/>
      <c r="G21" s="173"/>
      <c r="H21" s="173"/>
      <c r="K21" s="174">
        <f>'Features Data'!AE20</f>
        <v>99.103273998528223</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87.595212398564527</v>
      </c>
      <c r="B22" s="40" t="str">
        <f>'Features Data'!AD21</f>
        <v>Angina</v>
      </c>
      <c r="C22" s="173"/>
      <c r="D22" s="173"/>
      <c r="E22" s="173"/>
      <c r="F22" s="173"/>
      <c r="G22" s="173"/>
      <c r="H22" s="173"/>
      <c r="K22" s="174">
        <f>'Features Data'!AE21</f>
        <v>87.595212398564527</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92.879868131261873</v>
      </c>
      <c r="B23" s="40" t="str">
        <f>'Features Data'!AD22</f>
        <v>Heart attack or myocardial infarction</v>
      </c>
      <c r="C23" s="173"/>
      <c r="D23" s="173"/>
      <c r="E23" s="173"/>
      <c r="F23" s="173"/>
      <c r="G23" s="173"/>
      <c r="H23" s="173"/>
      <c r="K23" s="174">
        <f>'Features Data'!AE22</f>
        <v>92.879868131261873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92.573032230302331</v>
      </c>
      <c r="B24" s="40" t="str">
        <f>'Features Data'!AD23</f>
        <v>Stroke</v>
      </c>
      <c r="C24" s="173"/>
      <c r="D24" s="173"/>
      <c r="E24" s="173"/>
      <c r="F24" s="173"/>
      <c r="G24" s="173"/>
      <c r="H24" s="173"/>
      <c r="K24" s="174">
        <f>'Features Data'!AE23</f>
        <v>92.573032230302331</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88.996016329585231</v>
      </c>
      <c r="B25" s="40" t="str">
        <f>'Features Data'!AD24</f>
        <v>Emphysema</v>
      </c>
      <c r="C25" s="173"/>
      <c r="D25" s="173"/>
      <c r="E25" s="173"/>
      <c r="F25" s="173"/>
      <c r="G25" s="173"/>
      <c r="H25" s="173"/>
      <c r="K25" s="174">
        <f>'Features Data'!AE24</f>
        <v>88.996016329585231</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99.711106489699304</v>
      </c>
      <c r="B26" s="40" t="str">
        <f>'Features Data'!AD25</f>
        <v>Hypothyroidism or an under-active thyroid</v>
      </c>
      <c r="C26" s="173"/>
      <c r="D26" s="173"/>
      <c r="E26" s="173"/>
      <c r="F26" s="173"/>
      <c r="G26" s="173"/>
      <c r="H26" s="173"/>
      <c r="K26" s="174">
        <f>'Features Data'!AE25</f>
        <v>99.711106489699304</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85.726948789899396</v>
      </c>
      <c r="B27" s="40" t="str">
        <f>'Features Data'!AD26</f>
        <v>Chronic bronchitis</v>
      </c>
      <c r="C27" s="173"/>
      <c r="D27" s="173"/>
      <c r="E27" s="173"/>
      <c r="F27" s="173"/>
      <c r="G27" s="173"/>
      <c r="H27" s="173"/>
      <c r="K27" s="174">
        <f>'Features Data'!AE26</f>
        <v>85.726948789899396</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93.874393091520986</v>
      </c>
      <c r="B28" s="40" t="str">
        <f>'Features Data'!AD27</f>
        <v>Any kind of liver condition</v>
      </c>
      <c r="C28" s="173"/>
      <c r="D28" s="173"/>
      <c r="E28" s="173"/>
      <c r="F28" s="173"/>
      <c r="G28" s="173"/>
      <c r="H28" s="173"/>
      <c r="K28" s="174">
        <f>'Features Data'!AE27</f>
        <v>93.874393091520986</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92.226181020832428</v>
      </c>
      <c r="B29" s="40" t="str">
        <f>'Features Data'!AD28</f>
        <v>Epilepsy</v>
      </c>
      <c r="C29" s="173"/>
      <c r="D29" s="173"/>
      <c r="E29" s="173"/>
      <c r="F29" s="173"/>
      <c r="G29" s="173"/>
      <c r="H29" s="173"/>
      <c r="K29" s="174">
        <f>'Features Data'!AE28</f>
        <v>92.226181020832428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100.75816908343711</v>
      </c>
      <c r="B30" s="40" t="str">
        <f>'Features Data'!AD29</f>
        <v>High blood pressure/hypertension</v>
      </c>
      <c r="C30" s="173"/>
      <c r="D30" s="173"/>
      <c r="E30" s="173"/>
      <c r="F30" s="173"/>
      <c r="G30" s="173"/>
      <c r="H30" s="173"/>
      <c r="K30" s="174">
        <f>'Features Data'!AE29</f>
        <v>100.75816908343711</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100.35288566959912</v>
      </c>
      <c r="B31" s="40" t="str">
        <f>'Features Data'!AD30</f>
        <v>Multiple Sclerosis</v>
      </c>
      <c r="C31" s="173"/>
      <c r="D31" s="173"/>
      <c r="E31" s="173"/>
      <c r="F31" s="173"/>
      <c r="G31" s="173"/>
      <c r="H31" s="173"/>
      <c r="K31" s="174">
        <f>'Features Data'!AE30</f>
        <v>100.35288566959912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79.349830906939175</v>
      </c>
      <c r="B32" s="40" t="str">
        <f>'Features Data'!AD31</f>
        <v>COPD (Chronic Obstructive Pulmonary Disease)</v>
      </c>
      <c r="C32" s="173"/>
      <c r="D32" s="173"/>
      <c r="E32" s="173"/>
      <c r="F32" s="173"/>
      <c r="G32" s="173"/>
      <c r="H32" s="173"/>
      <c r="K32" s="174">
        <f>'Features Data'!AE31</f>
        <v>79.349830906939175</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98.680359980645051</v>
      </c>
      <c r="B33" s="40" t="str">
        <f>'Features Data'!AD32</f>
        <v>Osteoarthritis</v>
      </c>
      <c r="C33" s="173"/>
      <c r="D33" s="173"/>
      <c r="E33" s="173"/>
      <c r="F33" s="173"/>
      <c r="G33" s="173"/>
      <c r="H33" s="173"/>
      <c r="K33" s="174">
        <f>'Features Data'!AE32</f>
        <v>98.680359980645051</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93.535011893253554</v>
      </c>
      <c r="B34" s="40" t="str">
        <f>'Features Data'!AD33</f>
        <v>Rheumatoid arthritis</v>
      </c>
      <c r="C34" s="173"/>
      <c r="D34" s="173"/>
      <c r="E34" s="173"/>
      <c r="F34" s="173"/>
      <c r="G34" s="173"/>
      <c r="H34" s="173"/>
      <c r="K34" s="174">
        <f>'Features Data'!AE33</f>
        <v>93.535011893253554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101.31929987662483</v>
      </c>
      <c r="B35" s="40" t="str">
        <f>'Features Data'!AD34</f>
        <v>Other arthritis</v>
      </c>
      <c r="C35" s="173"/>
      <c r="D35" s="173"/>
      <c r="E35" s="173"/>
      <c r="F35" s="173"/>
      <c r="G35" s="173"/>
      <c r="H35" s="173"/>
      <c r="K35" s="174">
        <f>'Features Data'!AE34</f>
        <v>101.31929987662483</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111.26815975906463</v>
      </c>
      <c r="B36" s="40" t="str">
        <f>'Features Data'!AD35</f>
        <v>Bowel/colorectal cancer</v>
      </c>
      <c r="C36" s="173"/>
      <c r="D36" s="173"/>
      <c r="E36" s="173"/>
      <c r="F36" s="173"/>
      <c r="G36" s="173"/>
      <c r="H36" s="173"/>
      <c r="K36" s="174">
        <f>'Features Data'!AE35</f>
        <v>111.26815975906463</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99.080661473130121</v>
      </c>
      <c r="B37" s="40" t="str">
        <f>'Features Data'!AD36</f>
        <v>Lung cancer</v>
      </c>
      <c r="C37" s="173"/>
      <c r="D37" s="173"/>
      <c r="E37" s="173"/>
      <c r="F37" s="173"/>
      <c r="G37" s="173"/>
      <c r="H37" s="173"/>
      <c r="K37" s="174">
        <f>'Features Data'!AE36</f>
        <v>99.080661473130121</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109.53135276449149</v>
      </c>
      <c r="B38" s="40" t="str">
        <f>'Features Data'!AD37</f>
        <v>Breast cancer</v>
      </c>
      <c r="C38" s="173"/>
      <c r="D38" s="173"/>
      <c r="E38" s="173"/>
      <c r="F38" s="173"/>
      <c r="G38" s="173"/>
      <c r="H38" s="173"/>
      <c r="K38" s="174">
        <f>'Features Data'!AE37</f>
        <v>109.53135276449149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113.45949837677651</v>
      </c>
      <c r="B39" s="40" t="str">
        <f>'Features Data'!AD38</f>
        <v>Prostate cancer</v>
      </c>
      <c r="C39" s="173"/>
      <c r="D39" s="173"/>
      <c r="E39" s="173"/>
      <c r="F39" s="173"/>
      <c r="G39" s="173"/>
      <c r="H39" s="173"/>
      <c r="K39" s="174">
        <f>'Features Data'!AE38</f>
        <v>113.45949837677651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74.016851415228828</v>
      </c>
      <c r="B40" s="40" t="str">
        <f>'Features Data'!AD39</f>
        <v>Liver cancer</v>
      </c>
      <c r="C40" s="173"/>
      <c r="D40" s="173"/>
      <c r="E40" s="173"/>
      <c r="F40" s="173"/>
      <c r="G40" s="173"/>
      <c r="H40" s="173"/>
      <c r="K40" s="174">
        <f>'Features Data'!AE39</f>
        <v>74.016851415228828</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103.05707921518501</v>
      </c>
      <c r="B41" s="40" t="str">
        <f>'Features Data'!AD40</f>
        <v>Skin cancer or melanoma</v>
      </c>
      <c r="C41" s="173"/>
      <c r="D41" s="173"/>
      <c r="E41" s="173"/>
      <c r="F41" s="173"/>
      <c r="G41" s="173"/>
      <c r="H41" s="173"/>
      <c r="K41" s="174">
        <f>'Features Data'!AE40</f>
        <v>103.05707921518501</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105.37719330685837</v>
      </c>
      <c r="B42" s="40" t="str">
        <f>'Features Data'!AD41</f>
        <v>Other cancer</v>
      </c>
      <c r="C42" s="173"/>
      <c r="D42" s="173"/>
      <c r="E42" s="173"/>
      <c r="F42" s="173"/>
      <c r="G42" s="173"/>
      <c r="H42" s="173"/>
      <c r="K42" s="174">
        <f>'Features Data'!AE41</f>
        <v>105.37719330685837</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100.2698027993991</v>
      </c>
      <c r="B43" s="40" t="str">
        <f>'Features Data'!AD42</f>
        <v>Type 1 diabetes</v>
      </c>
      <c r="C43" s="173"/>
      <c r="D43" s="173"/>
      <c r="E43" s="173"/>
      <c r="F43" s="173"/>
      <c r="G43" s="173"/>
      <c r="H43" s="173"/>
      <c r="K43" s="174">
        <f>'Features Data'!AE42</f>
        <v>100.2698027993991</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89.73390028186698</v>
      </c>
      <c r="B44" s="40" t="str">
        <f>'Features Data'!AD43</f>
        <v>Type 2 diabetes</v>
      </c>
      <c r="C44" s="173"/>
      <c r="D44" s="173"/>
      <c r="E44" s="173"/>
      <c r="F44" s="173"/>
      <c r="G44" s="173"/>
      <c r="H44" s="173"/>
      <c r="K44" s="174">
        <f>'Features Data'!AE43</f>
        <v>89.73390028186698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98.352597118647353</v>
      </c>
      <c r="B45" s="40" t="str">
        <f>'Features Data'!AD44</f>
        <v>Gestational diabetes/during pregnancy</v>
      </c>
      <c r="C45" s="173"/>
      <c r="D45" s="173"/>
      <c r="E45" s="173"/>
      <c r="F45" s="173"/>
      <c r="G45" s="173"/>
      <c r="H45" s="173"/>
      <c r="K45" s="174">
        <f>'Features Data'!AE44</f>
        <v>98.352597118647353</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100.00000000000004</v>
      </c>
      <c r="B46" s="40" t="str">
        <f>'Features Data'!AD45</f>
        <v>Other diabetes</v>
      </c>
      <c r="C46" s="173"/>
      <c r="D46" s="173"/>
      <c r="E46" s="173"/>
      <c r="F46" s="173"/>
      <c r="G46" s="173"/>
      <c r="H46" s="173"/>
      <c r="K46" s="174">
        <f>'Features Data'!AE45</f>
        <v>100.00000000000004</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88.798136338295848</v>
      </c>
      <c r="B47" s="40" t="str">
        <f>'Features Data'!AD46</f>
        <v>Anxiety</v>
      </c>
      <c r="C47" s="173"/>
      <c r="D47" s="173"/>
      <c r="E47" s="173"/>
      <c r="F47" s="173"/>
      <c r="G47" s="173"/>
      <c r="H47" s="173"/>
      <c r="K47" s="174">
        <f>'Features Data'!AE46</f>
        <v>88.798136338295848</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91.374900684323563</v>
      </c>
      <c r="B48" s="40" t="str">
        <f>'Features Data'!AD47</f>
        <v>Depression</v>
      </c>
      <c r="C48" s="173"/>
      <c r="D48" s="173"/>
      <c r="E48" s="173"/>
      <c r="F48" s="173"/>
      <c r="G48" s="173"/>
      <c r="H48" s="173"/>
      <c r="K48" s="174">
        <f>'Features Data'!AE47</f>
        <v>91.374900684323563</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75.494498750077938</v>
      </c>
      <c r="B49" s="40" t="str">
        <f>'Features Data'!AD48</f>
        <v>Psychosis or schizophrenia</v>
      </c>
      <c r="C49" s="173"/>
      <c r="D49" s="173"/>
      <c r="E49" s="173"/>
      <c r="F49" s="173"/>
      <c r="G49" s="173"/>
      <c r="H49" s="173"/>
      <c r="K49" s="174">
        <f>'Features Data'!AE48</f>
        <v>75.494498750077938</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80.339767115997788</v>
      </c>
      <c r="B50" s="40" t="str">
        <f>'Features Data'!AD49</f>
        <v>Bipolar disorder or manic depression</v>
      </c>
      <c r="C50" s="173"/>
      <c r="D50" s="173"/>
      <c r="E50" s="173"/>
      <c r="F50" s="173"/>
      <c r="G50" s="173"/>
      <c r="H50" s="173"/>
      <c r="K50" s="174">
        <f>'Features Data'!AE49</f>
        <v>80.339767115997788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98.812354794167916</v>
      </c>
      <c r="B51" s="40" t="str">
        <f>'Features Data'!AD50</f>
        <v>An eating disorder</v>
      </c>
      <c r="C51" s="173"/>
      <c r="D51" s="173"/>
      <c r="E51" s="173"/>
      <c r="F51" s="173"/>
      <c r="G51" s="173"/>
      <c r="H51" s="173"/>
      <c r="K51" s="174">
        <f>'Features Data'!AE50</f>
        <v>98.812354794167916</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84.517495828580451</v>
      </c>
      <c r="B52" s="40" t="str">
        <f>'Features Data'!AD51</f>
        <v>Post-traumatic stress disorder</v>
      </c>
      <c r="C52" s="173"/>
      <c r="D52" s="173"/>
      <c r="E52" s="173"/>
      <c r="F52" s="173"/>
      <c r="G52" s="173"/>
      <c r="H52" s="173"/>
      <c r="K52" s="174">
        <f>'Features Data'!AE51</f>
        <v>84.517495828580451</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96.86059449115119</v>
      </c>
      <c r="B53" s="40" t="str">
        <f>'Features Data'!AD52</f>
        <v>Other emotional, nervous or psychiatric problem</v>
      </c>
      <c r="C53" s="173"/>
      <c r="D53" s="173"/>
      <c r="E53" s="173"/>
      <c r="F53" s="173"/>
      <c r="G53" s="173"/>
      <c r="H53" s="173"/>
      <c r="K53" s="174">
        <f>'Features Data'!AE52</f>
        <v>96.86059449115119</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81359993-87F6-4AC8-8E36-CB38029191FD}">
          <x14:formula1>
            <xm:f>'Features Data'!$R$2:$R$17</xm:f>
          </x14:formula1>
          <xm:sqref>B14:O14</xm:sqref>
        </x14:dataValidation>
        <x14:dataValidation type="list" allowBlank="1" showInputMessage="1" showErrorMessage="1" xr:uid="{C77013C9-07EB-4865-8D23-AA290DB266D3}">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F27B3-81D0-4AAF-95F2-05BE88BDFC9A}">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22</v>
      </c>
      <c r="F13" s="189">
        <f>IF($E$19&lt;&gt;0,E13/$E$19,0)</f>
        <v>9.8654708520179366E-2</v>
      </c>
      <c r="G13" s="188">
        <f>SUM('Wellbeing Acorn Type'!$G$14:$G$18)</f>
        <v>29475</v>
      </c>
      <c r="H13" s="189">
        <f>IF($G$19=0,0,G13/$G$19)</f>
        <v>0.19413415180335644</v>
      </c>
      <c r="I13" s="189">
        <f>IF(G13&gt;0,E13/G13,0)</f>
        <v>7.4639525021204408E-4</v>
      </c>
      <c r="J13" s="190">
        <f>IF(AND((SQRT((H13*(1-H13))/$E$19))&gt;0, $E$19&gt;0),(F13-H13)/(SQRT((H13*(1-H13))/$E$19)),0)</f>
        <v>-3.6047899428141545</v>
      </c>
      <c r="K13" s="191">
        <f>IF(AND(I13&gt;0,$I$19&gt;0),F13/H13*100,0)</f>
        <v>50.817801815782161</v>
      </c>
      <c r="L13" s="161"/>
      <c r="M13" s="161"/>
      <c r="N13" s="161"/>
    </row>
    <row r="14" spans="1:17" ht="18.75" customHeight="1">
      <c r="B14" s="186" t="s">
        <v>1746</v>
      </c>
      <c r="C14" s="192"/>
      <c r="D14" s="176"/>
      <c r="E14" s="188">
        <f>SUM('Wellbeing Acorn Type'!$E$21:$E$28)</f>
        <v>5</v>
      </c>
      <c r="F14" s="189">
        <f>IF($E$19&lt;&gt;0,E14/$E$19,0)</f>
        <v>2.2421524663677129E-2</v>
      </c>
      <c r="G14" s="188">
        <f>SUM('Wellbeing Acorn Type'!$G$21:$G$28)</f>
        <v>26194</v>
      </c>
      <c r="H14" s="189">
        <f>IF($G$19=0,0,G14/$G$19)</f>
        <v>0.17252417208946966</v>
      </c>
      <c r="I14" s="189">
        <f t="shared" ref="I14:I19" si="0">IF(G14&gt;0,E14/G14,0)</f>
        <v>1.9088340841414065E-4</v>
      </c>
      <c r="J14" s="190">
        <f>IF(AND((SQRT((H14*(1-H14))/$E$19))&gt;0, $E$19&gt;0),(F14-H14)/(SQRT((H14*(1-H14))/$E$19)),0)</f>
        <v>-5.9325055015546724</v>
      </c>
      <c r="K14" s="191">
        <f>IF(AND(I14&gt;0,$I$19&gt;0),F14/H14*100,0)</f>
        <v>12.996164185068226</v>
      </c>
      <c r="L14" s="161"/>
      <c r="M14" s="161"/>
      <c r="N14" s="161"/>
      <c r="Q14" s="176"/>
    </row>
    <row r="15" spans="1:17" ht="18.75" customHeight="1">
      <c r="B15" s="186" t="s">
        <v>1747</v>
      </c>
      <c r="C15" s="192"/>
      <c r="D15" s="176"/>
      <c r="E15" s="188">
        <f>SUM('Wellbeing Acorn Type'!$E$31:$E$35)</f>
        <v>32</v>
      </c>
      <c r="F15" s="189">
        <f>IF($E$19&lt;&gt;0,E15/$E$19,0)</f>
        <v>0.14349775784753363</v>
      </c>
      <c r="G15" s="188">
        <f>SUM('Wellbeing Acorn Type'!$G$31:$G$35)</f>
        <v>33249</v>
      </c>
      <c r="H15" s="189">
        <f>IF($G$19=0,0,G15/$G$19)</f>
        <v>0.2189912269146666</v>
      </c>
      <c r="I15" s="189">
        <f t="shared" si="0"/>
        <v>9.624349604499383E-4</v>
      </c>
      <c r="J15" s="190">
        <f>IF(AND((SQRT((H15*(1-H15))/$E$19))&gt;0, $E$19&gt;0),(F15-H15)/(SQRT((H15*(1-H15))/$E$19)),0)</f>
        <v>-2.7259664062233284</v>
      </c>
      <c r="K15" s="191">
        <f>IF(AND(I15&gt;0,$I$19&gt;0),F15/H15*100,0)</f>
        <v>65.526715325198765</v>
      </c>
      <c r="L15" s="161"/>
      <c r="M15" s="161"/>
      <c r="N15" s="161"/>
      <c r="Q15" s="176"/>
    </row>
    <row r="16" spans="1:17" ht="18.75" customHeight="1">
      <c r="B16" s="186" t="s">
        <v>1748</v>
      </c>
      <c r="C16" s="192"/>
      <c r="D16" s="176"/>
      <c r="E16" s="188">
        <f>SUM('Wellbeing Acorn Type'!$E$38:$E$44)</f>
        <v>162</v>
      </c>
      <c r="F16" s="189">
        <f>IF($E$19&lt;&gt;0,E16/$E$19,0)</f>
        <v>0.726457399103139</v>
      </c>
      <c r="G16" s="188">
        <f>SUM('Wellbeing Acorn Type'!$G$38:$G$44)</f>
        <v>62500</v>
      </c>
      <c r="H16" s="189">
        <f>IF($G$19=0,0,G16/$G$19)</f>
        <v>0.41165002502832154</v>
      </c>
      <c r="I16" s="189">
        <f t="shared" si="0"/>
        <v>2.5920000000000001E-3</v>
      </c>
      <c r="J16" s="190">
        <f>IF(AND((SQRT((H16*(1-H16))/$E$19))&gt;0, $E$19&gt;0),(F16-H16)/(SQRT((H16*(1-H16))/$E$19)),0)</f>
        <v>9.5524634697516895</v>
      </c>
      <c r="K16" s="191">
        <f>IF(AND(I16&gt;0,$I$19&gt;0),F16/H16*100,0)</f>
        <v>176.47451838565021</v>
      </c>
      <c r="L16" s="161"/>
      <c r="M16" s="161"/>
      <c r="N16" s="161"/>
      <c r="Q16" s="176"/>
    </row>
    <row r="17" spans="1:17" ht="18.75" customHeight="1">
      <c r="B17" s="193" t="s">
        <v>1749</v>
      </c>
      <c r="C17" s="192"/>
      <c r="D17" s="176"/>
      <c r="E17" s="188">
        <f>SUM('Wellbeing Acorn Type'!$E$47:$E$48)</f>
        <v>2</v>
      </c>
      <c r="F17" s="189">
        <f>IF($E$19&lt;&gt;0,E17/$E$19,0)</f>
        <v>8.9686098654708519E-3</v>
      </c>
      <c r="G17" s="188">
        <f>SUM('Wellbeing Acorn Type'!$G$47:$G$48)</f>
        <v>410</v>
      </c>
      <c r="H17" s="189">
        <f>IF($G$19=0,0,G17/$G$19)</f>
        <v>2.700424164185789E-3</v>
      </c>
      <c r="I17" s="189">
        <f t="shared" si="0"/>
        <v>4.8780487804878049E-3</v>
      </c>
      <c r="J17" s="190">
        <f>IF(AND((SQRT((H17*(1-H17))/$E$19))&gt;0, $E$19&gt;0),(F17-H17)/(SQRT((H17*(1-H17))/$E$19)),0)</f>
        <v>1.8037048621764231</v>
      </c>
      <c r="K17" s="191">
        <f>IF(AND(I17&gt;0,$I$19&gt;0),F17/H17*100,0)</f>
        <v>332.11856064748991</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223</v>
      </c>
      <c r="F19" s="198"/>
      <c r="G19" s="197">
        <f>SUM(G13:G18)</f>
        <v>151828</v>
      </c>
      <c r="H19" s="199"/>
      <c r="I19" s="200">
        <f t="shared" si="0"/>
        <v>1.4687672893010512E-3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9.8654708520179366E-2</v>
      </c>
      <c r="C24" s="38">
        <f>IF($A$23,D24,"")</f>
        <v>0.19413415180335644</v>
      </c>
      <c r="D24" s="39">
        <f>H13</f>
        <v>0.19413415180335644</v>
      </c>
    </row>
    <row r="25" spans="1:17" ht="15" customHeight="1">
      <c r="A25" s="38" t="s">
        <v>1752</v>
      </c>
      <c r="B25" s="39">
        <f>F14</f>
        <v>2.2421524663677129E-2</v>
      </c>
      <c r="C25" s="38">
        <f>IF($A$23,D25,"")</f>
        <v>0.17252417208946966</v>
      </c>
      <c r="D25" s="39">
        <f>H14</f>
        <v>0.17252417208946966</v>
      </c>
    </row>
    <row r="26" spans="1:17" ht="15" customHeight="1">
      <c r="A26" s="38" t="s">
        <v>1753</v>
      </c>
      <c r="B26" s="39">
        <f>F15</f>
        <v>0.14349775784753363</v>
      </c>
      <c r="C26" s="38">
        <f>IF($A$23,D26,"")</f>
        <v>0.2189912269146666</v>
      </c>
      <c r="D26" s="39">
        <f>H15</f>
        <v>0.2189912269146666</v>
      </c>
    </row>
    <row r="27" spans="1:17" ht="15" customHeight="1">
      <c r="A27" s="38" t="s">
        <v>1754</v>
      </c>
      <c r="B27" s="39">
        <f>F16</f>
        <v>0.726457399103139</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0AB5-A9A0-46C8-91B2-6824E580B3F5}">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3</v>
      </c>
      <c r="F14" s="207">
        <f>IF($E$51=0,0,E14/$E$51)</f>
        <v>1.3452914798206279E-2</v>
      </c>
      <c r="G14" s="206">
        <f>'Input Sheet'!C8</f>
        <v>2777</v>
      </c>
      <c r="H14" s="207">
        <f>IF($G$51=0,0,G14/$G$51)</f>
        <v>1.8290433912058382E-2</v>
      </c>
      <c r="I14" s="207">
        <f>IF(G14&gt;0,E14/G14,0)</f>
        <v>1.0803024846957148E-3</v>
      </c>
      <c r="J14" s="190">
        <f>IF(AND((SQRT((H14*(1-H14))/$E$51))&gt;0, $E$51&gt;0),(F14-H14)/(SQRT((H14*(1-H14))/$E$51)),0)</f>
        <v>-0.53910282769062001</v>
      </c>
      <c r="K14" s="208">
        <f>IF(AND(I14&gt;0,$I$51&gt;0),F14/H14*100,0)</f>
        <v>73.551643787614793</v>
      </c>
      <c r="P14" s="1">
        <f ca="1">IF(K14="",0,IF($P$11=2,K14+RAND()/1000,F14+RAND()/1000))</f>
        <v>73.55207074326286</v>
      </c>
      <c r="Q14" s="176">
        <f ca="1">RANK(P14,$P$14:$P$48)+COUNTIF($P14:P$14,P14)-1</f>
        <v>9</v>
      </c>
      <c r="R14" s="40">
        <v>1</v>
      </c>
    </row>
    <row r="15" spans="1:18" ht="14.5">
      <c r="C15" s="205" t="s">
        <v>1757</v>
      </c>
      <c r="D15" s="40" t="s">
        <v>2</v>
      </c>
      <c r="E15" s="206">
        <f>'Input Sheet'!B9</f>
        <v>2</v>
      </c>
      <c r="F15" s="207">
        <f>IF($E$51=0,0,E15/$E$51)</f>
        <v>8.9686098654708519E-3</v>
      </c>
      <c r="G15" s="206">
        <f>'Input Sheet'!C9</f>
        <v>5698</v>
      </c>
      <c r="H15" s="207">
        <f>IF($G$51=0,0,G15/$G$51)</f>
        <v>3.7529309481782014E-2</v>
      </c>
      <c r="I15" s="207">
        <f>IF(G15&gt;0,E15/G15,0)</f>
        <v>3.5100035100035098E-4</v>
      </c>
      <c r="J15" s="190">
        <f>IF(AND((SQRT((H15*(1-H15))/$E$51))&gt;0, $E$51&gt;0),(F15-H15)/(SQRT((H15*(1-H15))/$E$51)),0)</f>
        <v>-2.244100123964619</v>
      </c>
      <c r="K15" s="208">
        <f>IF(AND(I15&gt;0,$I$51&gt;0),F15/H15*100,0)</f>
        <v>23.897614929005066</v>
      </c>
      <c r="P15" s="1">
        <f t="shared" ref="P15:P48" ca="1" si="0">IF(K15="",0,IF($P$11=2,K15+RAND()/1000,F15+RAND()/1000))</f>
        <v>23.898123940106377</v>
      </c>
      <c r="Q15" s="176">
        <f ca="1">RANK(P15,$P$14:$P$48)+COUNTIF($P$14:P15,P15)-1</f>
        <v>16</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-3.6116137799945176</v>
      </c>
      <c r="K16" s="208">
        <f>IF(AND(I16&gt;0,$I$51&gt;0),F16/H16*100,0)</f>
        <v>0</v>
      </c>
      <c r="P16" s="1">
        <f t="shared" ca="1" si="0"/>
        <v>1.0406091774023873E-4</v>
      </c>
      <c r="Q16" s="176">
        <f ca="1">RANK(P16,$P$14:$P$48)+COUNTIF($P$14:P16,P16)-1</f>
        <v>26</v>
      </c>
      <c r="R16" s="40">
        <v>3</v>
      </c>
    </row>
    <row r="17" spans="1:18" ht="14.5">
      <c r="C17" s="205" t="s">
        <v>1759</v>
      </c>
      <c r="D17" s="40" t="s">
        <v>4</v>
      </c>
      <c r="E17" s="206">
        <f>'Input Sheet'!B11</f>
        <v>6</v>
      </c>
      <c r="F17" s="207">
        <f>IF($E$51=0,0,E17/$E$51)</f>
        <v>2.6905829596412557E-2</v>
      </c>
      <c r="G17" s="206">
        <f>'Input Sheet'!C11</f>
        <v>7426</v>
      </c>
      <c r="H17" s="207">
        <f>IF($G$51=0,0,G17/$G$51)</f>
        <v>4.8910609373765047E-2</v>
      </c>
      <c r="I17" s="207">
        <f>IF(G17&gt;0,E17/G17,0)</f>
        <v>8.0797199030433614E-4</v>
      </c>
      <c r="J17" s="190">
        <f>IF(AND((SQRT((H17*(1-H17))/$E$51))&gt;0, $E$51&gt;0),(F17-H17)/(SQRT((H17*(1-H17))/$E$51)),0)</f>
        <v>-1.5235518982790235</v>
      </c>
      <c r="K17" s="208">
        <f>IF(AND(I17&gt;0,$I$51&gt;0),F17/H17*100,0)</f>
        <v>55.01021136498958</v>
      </c>
      <c r="P17" s="1">
        <f t="shared" ca="1" si="0"/>
        <v>55.010515453462858</v>
      </c>
      <c r="Q17" s="176">
        <f ca="1">RANK(P17,$P$14:$P$48)+COUNTIF($P$14:P17,P17)-1</f>
        <v>12</v>
      </c>
      <c r="R17" s="40">
        <v>4</v>
      </c>
    </row>
    <row r="18" spans="1:18" ht="14.5">
      <c r="C18" s="205" t="s">
        <v>1760</v>
      </c>
      <c r="D18" s="40" t="s">
        <v>5</v>
      </c>
      <c r="E18" s="206">
        <f>'Input Sheet'!B12</f>
        <v>11</v>
      </c>
      <c r="F18" s="207">
        <f>IF($E$51=0,0,E18/$E$51)</f>
        <v>4.9327354260089683E-2</v>
      </c>
      <c r="G18" s="206">
        <f>'Input Sheet'!C12</f>
        <v>5184</v>
      </c>
      <c r="H18" s="207">
        <f>IF($G$51=0,0,G18/$G$51)</f>
        <v>3.4143899675949101E-2</v>
      </c>
      <c r="I18" s="207">
        <f>IF(G18&gt;0,E18/G18,0)</f>
        <v>2.1219135802469135E-3</v>
      </c>
      <c r="J18" s="190">
        <f>IF(AND((SQRT((H18*(1-H18))/$E$51))&gt;0, $E$51&gt;0),(F18-H18)/(SQRT((H18*(1-H18))/$E$51)),0)</f>
        <v>1.2485623991313202</v>
      </c>
      <c r="K18" s="208">
        <f>IF(AND(I18&gt;0,$I$51&gt;0),F18/H18*100,0)</f>
        <v>144.46901123844322</v>
      </c>
      <c r="P18" s="1">
        <f t="shared" ca="1" si="0"/>
        <v>144.46965200522999</v>
      </c>
      <c r="Q18" s="176">
        <f ca="1">RANK(P18,$P$14:$P$48)+COUNTIF($P$14:P18,P18)-1</f>
        <v>5</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-1.5566225779453131</v>
      </c>
      <c r="K21" s="208">
        <f t="shared" ref="K21:K28" si="5">IF(AND(I21&gt;0,$I$51&gt;0),F21/H21*100,0)</f>
        <v>0</v>
      </c>
      <c r="P21" s="1">
        <f t="shared" ca="1" si="0"/>
        <v>1.1159665193135948E-4</v>
      </c>
      <c r="Q21" s="176">
        <f ca="1">RANK(P21,$P$14:$P$48)+COUNTIF($P$14:P21,P21)-1</f>
        <v>25</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-1.9168181332292498</v>
      </c>
      <c r="K22" s="208">
        <f t="shared" si="5"/>
        <v>0</v>
      </c>
      <c r="P22" s="1">
        <f t="shared" ca="1" si="0"/>
        <v>1.9748530135825536E-4</v>
      </c>
      <c r="Q22" s="176">
        <f ca="1">RANK(P22,$P$14:$P$48)+COUNTIF($P$14:P22,P22)-1</f>
        <v>23</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2.5471222491735621E-4</v>
      </c>
      <c r="Q23" s="176">
        <f ca="1">RANK(P23,$P$14:$P$48)+COUNTIF($P$14:P23,P23)-1</f>
        <v>22</v>
      </c>
      <c r="R23" s="40">
        <v>8</v>
      </c>
    </row>
    <row r="24" spans="1:18" ht="14.5">
      <c r="C24" s="205" t="s">
        <v>1764</v>
      </c>
      <c r="D24" s="40" t="s">
        <v>10</v>
      </c>
      <c r="E24" s="206">
        <f>'Input Sheet'!B16</f>
        <v>4</v>
      </c>
      <c r="F24" s="207">
        <f t="shared" si="1"/>
        <v>1.7937219730941704E-2</v>
      </c>
      <c r="G24" s="206">
        <f>'Input Sheet'!C16</f>
        <v>7561</v>
      </c>
      <c r="H24" s="207">
        <f t="shared" si="2"/>
        <v>4.9799773427826224E-2</v>
      </c>
      <c r="I24" s="207">
        <f t="shared" si="3"/>
        <v>5.2903055151434992E-4</v>
      </c>
      <c r="J24" s="190">
        <f t="shared" si="4"/>
        <v>-2.1873171778369014</v>
      </c>
      <c r="K24" s="208">
        <f t="shared" si="5"/>
        <v>36.018677388036195</v>
      </c>
      <c r="P24" s="1">
        <f t="shared" ca="1" si="0"/>
        <v>36.019615026594266</v>
      </c>
      <c r="Q24" s="176">
        <f ca="1">RANK(P24,$P$14:$P$48)+COUNTIF($P$14:P24,P24)-1</f>
        <v>13</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-2.8228188323089745</v>
      </c>
      <c r="K25" s="208">
        <f t="shared" si="5"/>
        <v>0</v>
      </c>
      <c r="P25" s="1">
        <f t="shared" ca="1" si="0"/>
        <v>7.9829567597387689E-4</v>
      </c>
      <c r="Q25" s="176">
        <f ca="1">RANK(P25,$P$14:$P$48)+COUNTIF($P$14:P25,P25)-1</f>
        <v>18</v>
      </c>
      <c r="R25" s="40">
        <v>10</v>
      </c>
    </row>
    <row r="26" spans="1:18" ht="14.5">
      <c r="C26" s="213" t="s">
        <v>1766</v>
      </c>
      <c r="D26" s="40" t="s">
        <v>12</v>
      </c>
      <c r="E26" s="206">
        <f>'Input Sheet'!B18</f>
        <v>0</v>
      </c>
      <c r="F26" s="207">
        <f t="shared" si="1"/>
        <v>0</v>
      </c>
      <c r="G26" s="206">
        <f>'Input Sheet'!C18</f>
        <v>2655</v>
      </c>
      <c r="H26" s="207">
        <f t="shared" si="2"/>
        <v>1.7486893063203099E-2</v>
      </c>
      <c r="I26" s="207">
        <f t="shared" si="3"/>
        <v>0</v>
      </c>
      <c r="J26" s="190">
        <f t="shared" si="4"/>
        <v>-1.9922304893104767</v>
      </c>
      <c r="K26" s="208">
        <f t="shared" si="5"/>
        <v>0</v>
      </c>
      <c r="P26" s="1">
        <f t="shared" ca="1" si="0"/>
        <v>4.5711921862790574E-4</v>
      </c>
      <c r="Q26" s="176">
        <f ca="1">RANK(P26,$P$14:$P$48)+COUNTIF($P$14:P26,P26)-1</f>
        <v>19</v>
      </c>
      <c r="R26" s="40">
        <v>11</v>
      </c>
    </row>
    <row r="27" spans="1:18" ht="14.5">
      <c r="C27" s="213" t="s">
        <v>1767</v>
      </c>
      <c r="D27" s="40" t="s">
        <v>13</v>
      </c>
      <c r="E27" s="206">
        <f>'Input Sheet'!B19</f>
        <v>1</v>
      </c>
      <c r="F27" s="207">
        <f t="shared" si="1"/>
        <v>4.4843049327354259E-3</v>
      </c>
      <c r="G27" s="206">
        <f>'Input Sheet'!C19</f>
        <v>2709</v>
      </c>
      <c r="H27" s="207">
        <f t="shared" si="2"/>
        <v>1.7842558684827568E-2</v>
      </c>
      <c r="I27" s="207">
        <f t="shared" si="3"/>
        <v>3.6913990402362494E-4</v>
      </c>
      <c r="J27" s="190">
        <f t="shared" si="4"/>
        <v>-1.5068950210121093</v>
      </c>
      <c r="K27" s="208">
        <f t="shared" si="5"/>
        <v>25.132633788385171</v>
      </c>
      <c r="P27" s="1">
        <f t="shared" ca="1" si="0"/>
        <v>25.13287584939474</v>
      </c>
      <c r="Q27" s="176">
        <f ca="1">RANK(P27,$P$14:$P$48)+COUNTIF($P$14:P27,P27)-1</f>
        <v>15</v>
      </c>
      <c r="R27" s="40">
        <v>12</v>
      </c>
    </row>
    <row r="28" spans="1:18" ht="14.5">
      <c r="C28" s="213" t="s">
        <v>1768</v>
      </c>
      <c r="D28" s="40" t="s">
        <v>14</v>
      </c>
      <c r="E28" s="206">
        <f>'Input Sheet'!B20</f>
        <v>0</v>
      </c>
      <c r="F28" s="207">
        <f t="shared" si="1"/>
        <v>0</v>
      </c>
      <c r="G28" s="206">
        <f>'Input Sheet'!C20</f>
        <v>3938</v>
      </c>
      <c r="H28" s="207">
        <f t="shared" si="2"/>
        <v>2.5937244776984482E-2</v>
      </c>
      <c r="I28" s="207">
        <f t="shared" si="3"/>
        <v>0</v>
      </c>
      <c r="J28" s="190">
        <f t="shared" si="4"/>
        <v>-2.4368055939011732</v>
      </c>
      <c r="K28" s="208">
        <f t="shared" si="5"/>
        <v>0</v>
      </c>
      <c r="P28" s="1">
        <f t="shared" ca="1" si="0"/>
        <v>1.0396821174187043E-4</v>
      </c>
      <c r="Q28" s="176">
        <f ca="1">RANK(P28,$P$14:$P$48)+COUNTIF($P$14:P28,P28)-1</f>
        <v>27</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3</v>
      </c>
      <c r="F31" s="207">
        <f>IF($E$51=0,0,E31/$E$51)</f>
        <v>1.3452914798206279E-2</v>
      </c>
      <c r="G31" s="206">
        <f>'Input Sheet'!C21</f>
        <v>6104</v>
      </c>
      <c r="H31" s="207">
        <f>IF($G$51=0,0,G31/$G$51)</f>
        <v>4.020338804436599E-2</v>
      </c>
      <c r="I31" s="207">
        <f>IF(G31&gt;0,E31/G31,0)</f>
        <v>4.9148099606815198E-4</v>
      </c>
      <c r="J31" s="190">
        <f>IF(AND((SQRT((H31*(1-H31))/$E$51))&gt;0, $E$51&gt;0),(F31-H31)/(SQRT((H31*(1-H31))/$E$51)),0)</f>
        <v>-2.033587988131353</v>
      </c>
      <c r="K31" s="208">
        <f>IF(AND(I31&gt;0,$I$51&gt;0),F31/H31*100,0)</f>
        <v>33.46214200494861</v>
      </c>
      <c r="P31" s="1">
        <f t="shared" ca="1" si="0"/>
        <v>33.462212501867114</v>
      </c>
      <c r="Q31" s="176">
        <f ca="1">RANK(P31,$P$14:$P$48)+COUNTIF($P$14:P31,P31)-1</f>
        <v>14</v>
      </c>
      <c r="R31" s="40">
        <v>14</v>
      </c>
    </row>
    <row r="32" spans="1:18" ht="14.5">
      <c r="C32" s="213" t="s">
        <v>1771</v>
      </c>
      <c r="D32" s="40" t="s">
        <v>17</v>
      </c>
      <c r="E32" s="206">
        <f>'Input Sheet'!B22</f>
        <v>6</v>
      </c>
      <c r="F32" s="207">
        <f>IF($E$51=0,0,E32/$E$51)</f>
        <v>2.6905829596412557E-2</v>
      </c>
      <c r="G32" s="206">
        <f>'Input Sheet'!C22</f>
        <v>6716</v>
      </c>
      <c r="H32" s="207">
        <f>IF($G$51=0,0,G32/$G$51)</f>
        <v>4.4234265089443316E-2</v>
      </c>
      <c r="I32" s="207">
        <f>IF(G32&gt;0,E32/G32,0)</f>
        <v>8.9338892197736745E-4</v>
      </c>
      <c r="J32" s="190">
        <f>IF(AND((SQRT((H32*(1-H32))/$E$51))&gt;0, $E$51&gt;0),(F32-H32)/(SQRT((H32*(1-H32))/$E$51)),0)</f>
        <v>-1.258509937121302</v>
      </c>
      <c r="K32" s="208">
        <f>IF(AND(I32&gt;0,$I$51&gt;0),F32/H32*100,0)</f>
        <v>60.825763787434873</v>
      </c>
      <c r="P32" s="1">
        <f t="shared" ca="1" si="0"/>
        <v>60.826635358509414</v>
      </c>
      <c r="Q32" s="176">
        <f ca="1">RANK(P32,$P$14:$P$48)+COUNTIF($P$14:P32,P32)-1</f>
        <v>11</v>
      </c>
      <c r="R32" s="40">
        <v>15</v>
      </c>
    </row>
    <row r="33" spans="1:18" ht="14.5">
      <c r="C33" s="213" t="s">
        <v>1772</v>
      </c>
      <c r="D33" s="40" t="s">
        <v>18</v>
      </c>
      <c r="E33" s="206">
        <f>'Input Sheet'!B23</f>
        <v>10</v>
      </c>
      <c r="F33" s="207">
        <f>IF($E$51=0,0,E33/$E$51)</f>
        <v>4.4843049327354258E-2</v>
      </c>
      <c r="G33" s="206">
        <f>'Input Sheet'!C23</f>
        <v>9356</v>
      </c>
      <c r="H33" s="207">
        <f>IF($G$51=0,0,G33/$G$51)</f>
        <v>6.1622362146639617E-2</v>
      </c>
      <c r="I33" s="207">
        <f>IF(G33&gt;0,E33/G33,0)</f>
        <v>1.0688328345446773E-3</v>
      </c>
      <c r="J33" s="190">
        <f>IF(AND((SQRT((H33*(1-H33))/$E$51))&gt;0, $E$51&gt;0),(F33-H33)/(SQRT((H33*(1-H33))/$E$51)),0)</f>
        <v>-1.0420021293111379</v>
      </c>
      <c r="K33" s="208">
        <f>IF(AND(I33&gt;0,$I$51&gt;0),F33/H33*100,0)</f>
        <v>72.770740629259762</v>
      </c>
      <c r="P33" s="1">
        <f t="shared" ca="1" si="0"/>
        <v>72.771127663778387</v>
      </c>
      <c r="Q33" s="176">
        <f ca="1">RANK(P33,$P$14:$P$48)+COUNTIF($P$14:P33,P33)-1</f>
        <v>10</v>
      </c>
      <c r="R33" s="40">
        <v>16</v>
      </c>
    </row>
    <row r="34" spans="1:18" ht="14.5">
      <c r="C34" s="213" t="s">
        <v>1773</v>
      </c>
      <c r="D34" s="40" t="s">
        <v>19</v>
      </c>
      <c r="E34" s="206">
        <f>'Input Sheet'!B24</f>
        <v>13</v>
      </c>
      <c r="F34" s="207">
        <f>IF($E$51=0,0,E34/$E$51)</f>
        <v>5.829596412556054E-2</v>
      </c>
      <c r="G34" s="206">
        <f>'Input Sheet'!C24</f>
        <v>11016</v>
      </c>
      <c r="H34" s="207">
        <f>IF($G$51=0,0,G34/$G$51)</f>
        <v>7.255578681139184E-2</v>
      </c>
      <c r="I34" s="207">
        <f>IF(G34&gt;0,E34/G34,0)</f>
        <v>1.1801016702977488E-3</v>
      </c>
      <c r="J34" s="190">
        <f>IF(AND((SQRT((H34*(1-H34))/$E$51))&gt;0, $E$51&gt;0),(F34-H34)/(SQRT((H34*(1-H34))/$E$51)),0)</f>
        <v>-0.8208931485471157</v>
      </c>
      <c r="K34" s="208">
        <f>IF(AND(I34&gt;0,$I$51&gt;0),F34/H34*100,0)</f>
        <v>80.346401972182335</v>
      </c>
      <c r="P34" s="1">
        <f t="shared" ca="1" si="0"/>
        <v>80.346979955503798</v>
      </c>
      <c r="Q34" s="176">
        <f ca="1">RANK(P34,$P$14:$P$48)+COUNTIF($P$14:P34,P34)-1</f>
        <v>8</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-0.28939795742408481</v>
      </c>
      <c r="K35" s="208">
        <f>IF(AND(I35&gt;0,$I$51&gt;0),F35/H35*100,0)</f>
        <v>0</v>
      </c>
      <c r="P35" s="1">
        <f t="shared" ca="1" si="0"/>
        <v>1.7293292166844899E-4</v>
      </c>
      <c r="Q35" s="176">
        <f ca="1">RANK(P35,$P$14:$P$48)+COUNTIF($P$14:P35,P35)-1</f>
        <v>24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53</v>
      </c>
      <c r="F38" s="207">
        <f t="shared" ref="F38:F44" si="6">IF($E$51=0,0,E38/$E$51)</f>
        <v>0.23766816143497757</v>
      </c>
      <c r="G38" s="206">
        <f>'Input Sheet'!C26</f>
        <v>21269</v>
      </c>
      <c r="H38" s="207">
        <f t="shared" ref="H38:H44" si="7">IF($G$51=0,0,G38/$G$51)</f>
        <v>0.14008615011723793</v>
      </c>
      <c r="I38" s="207">
        <f t="shared" ref="I38:I44" si="8">IF(G38&gt;0,E38/G38,0)</f>
        <v>2.4918896045888384E-3</v>
      </c>
      <c r="J38" s="190">
        <f t="shared" ref="J38:J44" si="9">IF(AND((SQRT((H38*(1-H38))/$E$51))&gt;0, $E$51&gt;0),(F38-H38)/(SQRT((H38*(1-H38))/$E$51)),0)</f>
        <v>4.1985286873849628</v>
      </c>
      <c r="K38" s="208">
        <f t="shared" ref="K38:K44" si="10">IF(AND(I38&gt;0,$I$51&gt;0),F38/H38*100,0)</f>
        <v>169.65857169753994</v>
      </c>
      <c r="P38" s="1">
        <f t="shared" ca="1" si="0"/>
        <v>169.65864622267154</v>
      </c>
      <c r="Q38" s="176">
        <f ca="1">RANK(P38,$P$14:$P$48)+COUNTIF($P$14:P38,P38)-1</f>
        <v>4</v>
      </c>
      <c r="R38" s="40">
        <v>19</v>
      </c>
    </row>
    <row r="39" spans="1:18" ht="14.5">
      <c r="C39" s="213" t="s">
        <v>1777</v>
      </c>
      <c r="D39" s="40" t="s">
        <v>23</v>
      </c>
      <c r="E39" s="206">
        <f>'Input Sheet'!B27</f>
        <v>43</v>
      </c>
      <c r="F39" s="207">
        <f t="shared" si="6"/>
        <v>0.19282511210762332</v>
      </c>
      <c r="G39" s="206">
        <f>'Input Sheet'!C27</f>
        <v>11244</v>
      </c>
      <c r="H39" s="207">
        <f t="shared" si="7"/>
        <v>7.405748610269515E-2</v>
      </c>
      <c r="I39" s="207">
        <f t="shared" si="8"/>
        <v>3.824261828530772E-3</v>
      </c>
      <c r="J39" s="190">
        <f t="shared" si="9"/>
        <v>6.7728898390137369</v>
      </c>
      <c r="K39" s="208">
        <f t="shared" si="10"/>
        <v>260.37220847630948</v>
      </c>
      <c r="P39" s="1">
        <f t="shared" ca="1" si="0"/>
        <v>260.37262676193501</v>
      </c>
      <c r="Q39" s="176">
        <f ca="1">RANK(P39,$P$14:$P$48)+COUNTIF($P$14:P39,P39)-1</f>
        <v>2</v>
      </c>
      <c r="R39" s="40">
        <v>20</v>
      </c>
    </row>
    <row r="40" spans="1:18" ht="14.5">
      <c r="C40" s="213" t="s">
        <v>1778</v>
      </c>
      <c r="D40" s="40" t="s">
        <v>24</v>
      </c>
      <c r="E40" s="206">
        <f>'Input Sheet'!B28</f>
        <v>0</v>
      </c>
      <c r="F40" s="207">
        <f t="shared" si="6"/>
        <v>0</v>
      </c>
      <c r="G40" s="206">
        <f>'Input Sheet'!C28</f>
        <v>2716</v>
      </c>
      <c r="H40" s="207">
        <f t="shared" si="7"/>
        <v>1.788866348763074E-2</v>
      </c>
      <c r="I40" s="207">
        <f t="shared" si="8"/>
        <v>0</v>
      </c>
      <c r="J40" s="190">
        <f t="shared" si="9"/>
        <v>-2.0153988975752277</v>
      </c>
      <c r="K40" s="208">
        <f t="shared" si="10"/>
        <v>0</v>
      </c>
      <c r="P40" s="1">
        <f t="shared" ca="1" si="0"/>
        <v>3.5819410123681883E-4</v>
      </c>
      <c r="Q40" s="176">
        <f ca="1">RANK(P40,$P$14:$P$48)+COUNTIF($P$14:P40,P40)-1</f>
        <v>20</v>
      </c>
      <c r="R40" s="40">
        <v>21</v>
      </c>
    </row>
    <row r="41" spans="1:18" ht="14.5">
      <c r="C41" s="213" t="s">
        <v>1779</v>
      </c>
      <c r="D41" s="40" t="s">
        <v>25</v>
      </c>
      <c r="E41" s="206">
        <f>'Input Sheet'!B29</f>
        <v>0</v>
      </c>
      <c r="F41" s="207">
        <f t="shared" si="6"/>
        <v>0</v>
      </c>
      <c r="G41" s="206">
        <f>'Input Sheet'!C29</f>
        <v>667</v>
      </c>
      <c r="H41" s="207">
        <f t="shared" si="7"/>
        <v>4.3931290671022473E-3</v>
      </c>
      <c r="I41" s="207">
        <f t="shared" si="8"/>
        <v>0</v>
      </c>
      <c r="J41" s="190">
        <f t="shared" si="9"/>
        <v>-0.9919629930499988</v>
      </c>
      <c r="K41" s="208">
        <f t="shared" si="10"/>
        <v>0</v>
      </c>
      <c r="P41" s="1">
        <f t="shared" ca="1" si="0"/>
        <v>9.450658803951688E-4</v>
      </c>
      <c r="Q41" s="176">
        <f ca="1">RANK(P41,$P$14:$P$48)+COUNTIF($P$14:P41,P41)-1</f>
        <v>17</v>
      </c>
      <c r="R41" s="40">
        <v>22</v>
      </c>
    </row>
    <row r="42" spans="1:18" ht="14.5">
      <c r="C42" s="213" t="s">
        <v>1780</v>
      </c>
      <c r="D42" s="40" t="s">
        <v>26</v>
      </c>
      <c r="E42" s="206">
        <f>'Input Sheet'!B30</f>
        <v>10</v>
      </c>
      <c r="F42" s="207">
        <f t="shared" si="6"/>
        <v>4.4843049327354258E-2</v>
      </c>
      <c r="G42" s="206">
        <f>'Input Sheet'!C30</f>
        <v>6358</v>
      </c>
      <c r="H42" s="207">
        <f t="shared" si="7"/>
        <v>4.1876333746081094E-2</v>
      </c>
      <c r="I42" s="207">
        <f t="shared" si="8"/>
        <v>1.5728216420257944E-3</v>
      </c>
      <c r="J42" s="190">
        <f t="shared" si="9"/>
        <v>0.221173573073596</v>
      </c>
      <c r="K42" s="208">
        <f t="shared" si="10"/>
        <v>107.0844682804898</v>
      </c>
      <c r="P42" s="1">
        <f t="shared" ca="1" si="0"/>
        <v>107.0847730367837</v>
      </c>
      <c r="Q42" s="176">
        <f ca="1">RANK(P42,$P$14:$P$48)+COUNTIF($P$14:P42,P42)-1</f>
        <v>6</v>
      </c>
      <c r="R42" s="40">
        <v>23</v>
      </c>
    </row>
    <row r="43" spans="1:18" ht="14.5">
      <c r="C43" s="213" t="s">
        <v>1781</v>
      </c>
      <c r="D43" s="40" t="s">
        <v>27</v>
      </c>
      <c r="E43" s="206">
        <f>'Input Sheet'!B31</f>
        <v>43</v>
      </c>
      <c r="F43" s="207">
        <f t="shared" si="6"/>
        <v>0.19282511210762332</v>
      </c>
      <c r="G43" s="206">
        <f>'Input Sheet'!C31</f>
        <v>11759</v>
      </c>
      <c r="H43" s="207">
        <f t="shared" si="7"/>
        <v>7.7449482308928522E-2</v>
      </c>
      <c r="I43" s="207">
        <f t="shared" si="8"/>
        <v>3.6567735351645549E-3</v>
      </c>
      <c r="J43" s="190">
        <f t="shared" si="9"/>
        <v>6.4455825993261895</v>
      </c>
      <c r="K43" s="208">
        <f t="shared" si="10"/>
        <v>248.96888443810047</v>
      </c>
      <c r="P43" s="1">
        <f t="shared" ca="1" si="0"/>
        <v>248.96893716732887</v>
      </c>
      <c r="Q43" s="176">
        <f ca="1">RANK(P43,$P$14:$P$48)+COUNTIF($P$14:P43,P43)-1</f>
        <v>3</v>
      </c>
      <c r="R43" s="40">
        <v>24</v>
      </c>
    </row>
    <row r="44" spans="1:18" ht="14.5">
      <c r="C44" s="213" t="s">
        <v>1782</v>
      </c>
      <c r="D44" s="40" t="s">
        <v>28</v>
      </c>
      <c r="E44" s="206">
        <f>'Input Sheet'!B32</f>
        <v>13</v>
      </c>
      <c r="F44" s="207">
        <f t="shared" si="6"/>
        <v>5.829596412556054E-2</v>
      </c>
      <c r="G44" s="206">
        <f>'Input Sheet'!C32</f>
        <v>8487</v>
      </c>
      <c r="H44" s="207">
        <f t="shared" si="7"/>
        <v>5.5898780198645838E-2</v>
      </c>
      <c r="I44" s="207">
        <f t="shared" si="8"/>
        <v>1.5317544479792624E-3</v>
      </c>
      <c r="J44" s="190">
        <f t="shared" si="9"/>
        <v>0.15582722751543657</v>
      </c>
      <c r="K44" s="208">
        <f t="shared" si="10"/>
        <v>104.28843691829393</v>
      </c>
      <c r="P44" s="1">
        <f t="shared" ca="1" si="0"/>
        <v>104.28843925389205</v>
      </c>
      <c r="Q44" s="176">
        <f ca="1">RANK(P44,$P$14:$P$48)+COUNTIF($P$14:P44,P44)-1</f>
        <v>7</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-0.32300350839042041</v>
      </c>
      <c r="K47" s="208">
        <f>IF(AND(I47&gt;0,$I$51&gt;0),F47/H47*100,0)</f>
        <v>0</v>
      </c>
      <c r="P47" s="1">
        <f t="shared" ca="1" si="0"/>
        <v>2.8075493447841005E-4</v>
      </c>
      <c r="Q47" s="176">
        <f ca="1">RANK(P47,$P$14:$P$48)+COUNTIF($P$14:P47,P47)-1</f>
        <v>21</v>
      </c>
      <c r="R47" s="40">
        <v>60</v>
      </c>
    </row>
    <row r="48" spans="1:18" ht="14.5">
      <c r="C48" s="205" t="s">
        <v>1785</v>
      </c>
      <c r="D48" s="40" t="s">
        <v>1786</v>
      </c>
      <c r="E48" s="206">
        <f>'Input Sheet'!B34</f>
        <v>2</v>
      </c>
      <c r="F48" s="207">
        <f>IF($E$51=0,0,E48/$E$51)</f>
        <v>8.9686098654708519E-3</v>
      </c>
      <c r="G48" s="206">
        <f>'Input Sheet'!C34</f>
        <v>339</v>
      </c>
      <c r="H48" s="207">
        <f>IF($G$51=0,0,G48/$G$51)</f>
        <v>2.2327897357536158E-3</v>
      </c>
      <c r="I48" s="207">
        <f>IF(G48&gt;0,E48/G48,0)</f>
        <v>5.8997050147492625E-3</v>
      </c>
      <c r="J48" s="190">
        <f>IF(AND((SQRT((H48*(1-H48))/$E$51))&gt;0, $E$51&gt;0),(F48-H48)/(SQRT((H48*(1-H48))/$E$51)),0)</f>
        <v>2.1311027312448569</v>
      </c>
      <c r="K48" s="208">
        <f>IF(AND(I48&gt;0,$I$51&gt;0),F48/H48*100,0)</f>
        <v>401.67731523737717</v>
      </c>
      <c r="P48" s="1">
        <f t="shared" ca="1" si="0"/>
        <v>401.67775534454381</v>
      </c>
      <c r="Q48" s="176">
        <f ca="1">RANK(P48,$P$14:$P$48)+COUNTIF($P$14:P48,P48)-1</f>
        <v>1</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223</v>
      </c>
      <c r="F51" s="42"/>
      <c r="G51" s="220">
        <f>SUM(G14:G48)</f>
        <v>151828</v>
      </c>
      <c r="H51" s="17"/>
      <c r="I51" s="221">
        <f>IF(G51&gt;0,E51/G51,0)</f>
        <v>1.4687672893010512E-3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2683-9745-4C11-8875-9BCB41F33698}">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35</v>
      </c>
      <c r="C13" s="226" t="str">
        <f ca="1">INDEX('Wellbeing Acorn Type'!$C$14:$C$48,'Type Sorted'!B13)</f>
        <v>61</v>
      </c>
      <c r="D13" s="40" t="str">
        <f ca="1">INDEX('Wellbeing Acorn Type'!D$14:D$48,'Type Sorted'!$B13)</f>
        <v>Inactive Communal Population</v>
      </c>
      <c r="E13" s="40"/>
      <c r="F13" s="40"/>
      <c r="G13" s="40"/>
      <c r="H13" s="40"/>
      <c r="I13" s="40"/>
      <c r="J13" s="40"/>
      <c r="K13" s="40"/>
      <c r="L13" s="40"/>
      <c r="M13" s="40"/>
      <c r="N13" s="40"/>
      <c r="O13" s="40"/>
      <c r="P13" s="206">
        <f ca="1">INDEX('Wellbeing Acorn Type'!E$14:E$48,'Type Sorted'!$B13)</f>
        <v>2</v>
      </c>
      <c r="Q13" s="207">
        <f ca="1">INDEX('Wellbeing Acorn Type'!F$14:F$48,'Type Sorted'!$B13)</f>
        <v>8.9686098654708519E-3</v>
      </c>
      <c r="R13" s="206">
        <f ca="1">INDEX('Wellbeing Acorn Type'!G$14:G$48,'Type Sorted'!$B13)</f>
        <v>339</v>
      </c>
      <c r="S13" s="207">
        <f ca="1">INDEX('Wellbeing Acorn Type'!H$14:H$48,'Type Sorted'!$B13)</f>
        <v>2.2327897357536158E-3</v>
      </c>
      <c r="T13" s="207">
        <f ca="1">INDEX('Wellbeing Acorn Type'!I$14:I$48,'Type Sorted'!$B13)</f>
        <v>5.8997050147492625E-3</v>
      </c>
      <c r="U13" s="227">
        <f ca="1">INDEX('Wellbeing Acorn Type'!J$14:J$48,'Type Sorted'!$B13)</f>
        <v>2.1311027312448569</v>
      </c>
      <c r="V13" s="208">
        <f ca="1">INDEX('Wellbeing Acorn Type'!K$14:K$48,'Type Sorted'!$B13)</f>
        <v>401.67731523737717</v>
      </c>
      <c r="W13" s="208"/>
    </row>
    <row r="14" spans="1:28" ht="20.149999999999999" customHeight="1">
      <c r="A14" s="225">
        <v>2</v>
      </c>
      <c r="B14" s="225">
        <f ca="1">MATCH(A14,'Wellbeing Acorn Type'!$Q$14:$Q$48,0)</f>
        <v>26</v>
      </c>
      <c r="C14" s="226" t="str">
        <f ca="1">INDEX('Wellbeing Acorn Type'!$C$14:$C$48,'Type Sorted'!B14)</f>
        <v>4.20</v>
      </c>
      <c r="D14" s="40" t="str">
        <f ca="1">INDEX('Wellbeing Acorn Type'!D$14:D$48,'Type Sorted'!$B14)</f>
        <v>Perky Pensioners</v>
      </c>
      <c r="E14" s="40"/>
      <c r="F14" s="40"/>
      <c r="G14" s="40"/>
      <c r="H14" s="40"/>
      <c r="I14" s="40"/>
      <c r="J14" s="40"/>
      <c r="K14" s="40"/>
      <c r="L14" s="40"/>
      <c r="M14" s="40"/>
      <c r="N14" s="40"/>
      <c r="O14" s="40"/>
      <c r="P14" s="206">
        <f ca="1">INDEX('Wellbeing Acorn Type'!E$14:E$48,'Type Sorted'!$B14)</f>
        <v>43</v>
      </c>
      <c r="Q14" s="207">
        <f ca="1">INDEX('Wellbeing Acorn Type'!F$14:F$48,'Type Sorted'!$B14)</f>
        <v>0.19282511210762332</v>
      </c>
      <c r="R14" s="206">
        <f ca="1">INDEX('Wellbeing Acorn Type'!G$14:G$48,'Type Sorted'!$B14)</f>
        <v>11244</v>
      </c>
      <c r="S14" s="207">
        <f ca="1">INDEX('Wellbeing Acorn Type'!H$14:H$48,'Type Sorted'!$B14)</f>
        <v>7.405748610269515E-2</v>
      </c>
      <c r="T14" s="207">
        <f ca="1">INDEX('Wellbeing Acorn Type'!I$14:I$48,'Type Sorted'!$B14)</f>
        <v>3.824261828530772E-3</v>
      </c>
      <c r="U14" s="227">
        <f ca="1">INDEX('Wellbeing Acorn Type'!J$14:J$48,'Type Sorted'!$B14)</f>
        <v>6.7728898390137369</v>
      </c>
      <c r="V14" s="208">
        <f ca="1">INDEX('Wellbeing Acorn Type'!K$14:K$48,'Type Sorted'!$B14)</f>
        <v>260.37220847630948</v>
      </c>
      <c r="W14" s="208"/>
    </row>
    <row r="15" spans="1:28" ht="20.149999999999999" customHeight="1">
      <c r="A15" s="225">
        <v>3</v>
      </c>
      <c r="B15" s="225">
        <f ca="1">MATCH(A15,'Wellbeing Acorn Type'!$Q$14:$Q$48,0)</f>
        <v>30</v>
      </c>
      <c r="C15" s="226" t="str">
        <f ca="1">INDEX('Wellbeing Acorn Type'!$C$14:$C$48,'Type Sorted'!B15)</f>
        <v>4.24</v>
      </c>
      <c r="D15" s="40" t="str">
        <f ca="1">INDEX('Wellbeing Acorn Type'!D$14:D$48,'Type Sorted'!$B15)</f>
        <v>Five-A-Day Greys</v>
      </c>
      <c r="E15" s="40"/>
      <c r="F15" s="40"/>
      <c r="G15" s="40"/>
      <c r="H15" s="40"/>
      <c r="I15" s="40"/>
      <c r="J15" s="40"/>
      <c r="K15" s="40"/>
      <c r="L15" s="40"/>
      <c r="M15" s="40"/>
      <c r="N15" s="40"/>
      <c r="O15" s="40"/>
      <c r="P15" s="206">
        <f ca="1">INDEX('Wellbeing Acorn Type'!E$14:E$48,'Type Sorted'!$B15)</f>
        <v>43</v>
      </c>
      <c r="Q15" s="207">
        <f ca="1">INDEX('Wellbeing Acorn Type'!F$14:F$48,'Type Sorted'!$B15)</f>
        <v>0.19282511210762332</v>
      </c>
      <c r="R15" s="206">
        <f ca="1">INDEX('Wellbeing Acorn Type'!G$14:G$48,'Type Sorted'!$B15)</f>
        <v>11759</v>
      </c>
      <c r="S15" s="207">
        <f ca="1">INDEX('Wellbeing Acorn Type'!H$14:H$48,'Type Sorted'!$B15)</f>
        <v>7.7449482308928522E-2</v>
      </c>
      <c r="T15" s="207">
        <f ca="1">INDEX('Wellbeing Acorn Type'!I$14:I$48,'Type Sorted'!$B15)</f>
        <v>3.6567735351645549E-3</v>
      </c>
      <c r="U15" s="227">
        <f ca="1">INDEX('Wellbeing Acorn Type'!J$14:J$48,'Type Sorted'!$B15)</f>
        <v>6.4455825993261895</v>
      </c>
      <c r="V15" s="208">
        <f ca="1">INDEX('Wellbeing Acorn Type'!K$14:K$48,'Type Sorted'!$B15)</f>
        <v>248.96888443810047</v>
      </c>
      <c r="W15" s="208"/>
    </row>
    <row r="16" spans="1:28" ht="20.149999999999999" customHeight="1">
      <c r="A16" s="225">
        <v>4</v>
      </c>
      <c r="B16" s="225">
        <f ca="1">MATCH(A16,'Wellbeing Acorn Type'!$Q$14:$Q$48,0)</f>
        <v>25</v>
      </c>
      <c r="C16" s="226" t="str">
        <f ca="1">INDEX('Wellbeing Acorn Type'!$C$14:$C$48,'Type Sorted'!B16)</f>
        <v>4.19</v>
      </c>
      <c r="D16" s="40" t="str">
        <f ca="1">INDEX('Wellbeing Acorn Type'!D$14:D$48,'Type Sorted'!$B16)</f>
        <v>Relishing Retirement</v>
      </c>
      <c r="E16" s="40"/>
      <c r="F16" s="40"/>
      <c r="G16" s="40"/>
      <c r="H16" s="40"/>
      <c r="I16" s="40"/>
      <c r="J16" s="40"/>
      <c r="K16" s="40"/>
      <c r="L16" s="40"/>
      <c r="M16" s="40"/>
      <c r="N16" s="40"/>
      <c r="O16" s="40"/>
      <c r="P16" s="206">
        <f ca="1">INDEX('Wellbeing Acorn Type'!E$14:E$48,'Type Sorted'!$B16)</f>
        <v>53</v>
      </c>
      <c r="Q16" s="207">
        <f ca="1">INDEX('Wellbeing Acorn Type'!F$14:F$48,'Type Sorted'!$B16)</f>
        <v>0.23766816143497757</v>
      </c>
      <c r="R16" s="206">
        <f ca="1">INDEX('Wellbeing Acorn Type'!G$14:G$48,'Type Sorted'!$B16)</f>
        <v>21269</v>
      </c>
      <c r="S16" s="207">
        <f ca="1">INDEX('Wellbeing Acorn Type'!H$14:H$48,'Type Sorted'!$B16)</f>
        <v>0.14008615011723793</v>
      </c>
      <c r="T16" s="207">
        <f ca="1">INDEX('Wellbeing Acorn Type'!I$14:I$48,'Type Sorted'!$B16)</f>
        <v>2.4918896045888384E-3</v>
      </c>
      <c r="U16" s="227">
        <f ca="1">INDEX('Wellbeing Acorn Type'!J$14:J$48,'Type Sorted'!$B16)</f>
        <v>4.1985286873849628</v>
      </c>
      <c r="V16" s="208">
        <f ca="1">INDEX('Wellbeing Acorn Type'!K$14:K$48,'Type Sorted'!$B16)</f>
        <v>169.65857169753994</v>
      </c>
      <c r="W16" s="208"/>
    </row>
    <row r="17" spans="1:23" ht="20.149999999999999" customHeight="1">
      <c r="A17" s="225">
        <v>5</v>
      </c>
      <c r="B17" s="225">
        <f ca="1">MATCH(A17,'Wellbeing Acorn Type'!$Q$14:$Q$48,0)</f>
        <v>5</v>
      </c>
      <c r="C17" s="226" t="str">
        <f ca="1">INDEX('Wellbeing Acorn Type'!$C$14:$C$48,'Type Sorted'!B17)</f>
        <v>1.5</v>
      </c>
      <c r="D17" s="40" t="str">
        <f ca="1">INDEX('Wellbeing Acorn Type'!D$14:D$48,'Type Sorted'!$B17)</f>
        <v>Countryside Complacency</v>
      </c>
      <c r="E17" s="40"/>
      <c r="F17" s="40"/>
      <c r="G17" s="40"/>
      <c r="H17" s="40"/>
      <c r="I17" s="40"/>
      <c r="J17" s="40"/>
      <c r="K17" s="40"/>
      <c r="L17" s="40"/>
      <c r="M17" s="40"/>
      <c r="N17" s="40"/>
      <c r="O17" s="40"/>
      <c r="P17" s="206">
        <f ca="1">INDEX('Wellbeing Acorn Type'!E$14:E$48,'Type Sorted'!$B17)</f>
        <v>11</v>
      </c>
      <c r="Q17" s="207">
        <f ca="1">INDEX('Wellbeing Acorn Type'!F$14:F$48,'Type Sorted'!$B17)</f>
        <v>4.9327354260089683E-2</v>
      </c>
      <c r="R17" s="206">
        <f ca="1">INDEX('Wellbeing Acorn Type'!G$14:G$48,'Type Sorted'!$B17)</f>
        <v>5184</v>
      </c>
      <c r="S17" s="207">
        <f ca="1">INDEX('Wellbeing Acorn Type'!H$14:H$48,'Type Sorted'!$B17)</f>
        <v>3.4143899675949101E-2</v>
      </c>
      <c r="T17" s="207">
        <f ca="1">INDEX('Wellbeing Acorn Type'!I$14:I$48,'Type Sorted'!$B17)</f>
        <v>2.1219135802469135E-3</v>
      </c>
      <c r="U17" s="227">
        <f ca="1">INDEX('Wellbeing Acorn Type'!J$14:J$48,'Type Sorted'!$B17)</f>
        <v>1.2485623991313202</v>
      </c>
      <c r="V17" s="208">
        <f ca="1">INDEX('Wellbeing Acorn Type'!K$14:K$48,'Type Sorted'!$B17)</f>
        <v>144.46901123844322</v>
      </c>
      <c r="W17" s="208"/>
    </row>
    <row r="18" spans="1:23" ht="20.149999999999999" customHeight="1">
      <c r="A18" s="225">
        <v>6</v>
      </c>
      <c r="B18" s="225">
        <f ca="1">MATCH(A18,'Wellbeing Acorn Type'!$Q$14:$Q$48,0)</f>
        <v>29</v>
      </c>
      <c r="C18" s="226" t="str">
        <f ca="1">INDEX('Wellbeing Acorn Type'!$C$14:$C$48,'Type Sorted'!B18)</f>
        <v>4.23</v>
      </c>
      <c r="D18" s="40" t="str">
        <f ca="1">INDEX('Wellbeing Acorn Type'!D$14:D$48,'Type Sorted'!$B18)</f>
        <v>Happy Families</v>
      </c>
      <c r="E18" s="40"/>
      <c r="F18" s="40"/>
      <c r="G18" s="40"/>
      <c r="H18" s="40"/>
      <c r="I18" s="40"/>
      <c r="J18" s="40"/>
      <c r="K18" s="40"/>
      <c r="L18" s="40"/>
      <c r="M18" s="40"/>
      <c r="N18" s="40"/>
      <c r="O18" s="40"/>
      <c r="P18" s="206">
        <f ca="1">INDEX('Wellbeing Acorn Type'!E$14:E$48,'Type Sorted'!$B18)</f>
        <v>10</v>
      </c>
      <c r="Q18" s="207">
        <f ca="1">INDEX('Wellbeing Acorn Type'!F$14:F$48,'Type Sorted'!$B18)</f>
        <v>4.4843049327354258E-2</v>
      </c>
      <c r="R18" s="206">
        <f ca="1">INDEX('Wellbeing Acorn Type'!G$14:G$48,'Type Sorted'!$B18)</f>
        <v>6358</v>
      </c>
      <c r="S18" s="207">
        <f ca="1">INDEX('Wellbeing Acorn Type'!H$14:H$48,'Type Sorted'!$B18)</f>
        <v>4.1876333746081094E-2</v>
      </c>
      <c r="T18" s="207">
        <f ca="1">INDEX('Wellbeing Acorn Type'!I$14:I$48,'Type Sorted'!$B18)</f>
        <v>1.5728216420257944E-3</v>
      </c>
      <c r="U18" s="227">
        <f ca="1">INDEX('Wellbeing Acorn Type'!J$14:J$48,'Type Sorted'!$B18)</f>
        <v>0.221173573073596</v>
      </c>
      <c r="V18" s="208">
        <f ca="1">INDEX('Wellbeing Acorn Type'!K$14:K$48,'Type Sorted'!$B18)</f>
        <v>107.0844682804898</v>
      </c>
      <c r="W18" s="208"/>
    </row>
    <row r="19" spans="1:23" ht="20.149999999999999" customHeight="1">
      <c r="A19" s="225">
        <v>7</v>
      </c>
      <c r="B19" s="225">
        <f ca="1">MATCH(A19,'Wellbeing Acorn Type'!$Q$14:$Q$48,0)</f>
        <v>31</v>
      </c>
      <c r="C19" s="226" t="str">
        <f ca="1">INDEX('Wellbeing Acorn Type'!$C$14:$C$48,'Type Sorted'!B19)</f>
        <v>4.25</v>
      </c>
      <c r="D19" s="40" t="str">
        <f ca="1">INDEX('Wellbeing Acorn Type'!D$14:D$48,'Type Sorted'!$B19)</f>
        <v>Healthy, Wealthy &amp; Wine</v>
      </c>
      <c r="E19" s="40"/>
      <c r="F19" s="40"/>
      <c r="G19" s="40"/>
      <c r="H19" s="40"/>
      <c r="I19" s="40"/>
      <c r="J19" s="40"/>
      <c r="K19" s="40"/>
      <c r="L19" s="40"/>
      <c r="M19" s="40"/>
      <c r="N19" s="40"/>
      <c r="O19" s="40"/>
      <c r="P19" s="206">
        <f ca="1">INDEX('Wellbeing Acorn Type'!E$14:E$48,'Type Sorted'!$B19)</f>
        <v>13</v>
      </c>
      <c r="Q19" s="207">
        <f ca="1">INDEX('Wellbeing Acorn Type'!F$14:F$48,'Type Sorted'!$B19)</f>
        <v>5.829596412556054E-2</v>
      </c>
      <c r="R19" s="206">
        <f ca="1">INDEX('Wellbeing Acorn Type'!G$14:G$48,'Type Sorted'!$B19)</f>
        <v>8487</v>
      </c>
      <c r="S19" s="207">
        <f ca="1">INDEX('Wellbeing Acorn Type'!H$14:H$48,'Type Sorted'!$B19)</f>
        <v>5.5898780198645838E-2</v>
      </c>
      <c r="T19" s="207">
        <f ca="1">INDEX('Wellbeing Acorn Type'!I$14:I$48,'Type Sorted'!$B19)</f>
        <v>1.5317544479792624E-3</v>
      </c>
      <c r="U19" s="227">
        <f ca="1">INDEX('Wellbeing Acorn Type'!J$14:J$48,'Type Sorted'!$B19)</f>
        <v>0.15582722751543657</v>
      </c>
      <c r="V19" s="208">
        <f ca="1">INDEX('Wellbeing Acorn Type'!K$14:K$48,'Type Sorted'!$B19)</f>
        <v>104.28843691829393</v>
      </c>
      <c r="W19" s="208"/>
    </row>
    <row r="20" spans="1:23" ht="20.149999999999999" customHeight="1">
      <c r="A20" s="225">
        <v>8</v>
      </c>
      <c r="B20" s="225">
        <f ca="1">MATCH(A20,'Wellbeing Acorn Type'!$Q$14:$Q$48,0)</f>
        <v>21</v>
      </c>
      <c r="C20" s="226" t="str">
        <f ca="1">INDEX('Wellbeing Acorn Type'!$C$14:$C$48,'Type Sorted'!B20)</f>
        <v>3.17</v>
      </c>
      <c r="D20" s="40" t="str">
        <f ca="1">INDEX('Wellbeing Acorn Type'!D$14:D$48,'Type Sorted'!$B20)</f>
        <v>Everthing in Moderation</v>
      </c>
      <c r="E20" s="40"/>
      <c r="F20" s="40"/>
      <c r="G20" s="40"/>
      <c r="H20" s="40"/>
      <c r="I20" s="40"/>
      <c r="J20" s="40"/>
      <c r="K20" s="40"/>
      <c r="L20" s="40"/>
      <c r="M20" s="40"/>
      <c r="N20" s="40"/>
      <c r="O20" s="40"/>
      <c r="P20" s="206">
        <f ca="1">INDEX('Wellbeing Acorn Type'!E$14:E$48,'Type Sorted'!$B20)</f>
        <v>13</v>
      </c>
      <c r="Q20" s="207">
        <f ca="1">INDEX('Wellbeing Acorn Type'!F$14:F$48,'Type Sorted'!$B20)</f>
        <v>5.829596412556054E-2</v>
      </c>
      <c r="R20" s="206">
        <f ca="1">INDEX('Wellbeing Acorn Type'!G$14:G$48,'Type Sorted'!$B20)</f>
        <v>11016</v>
      </c>
      <c r="S20" s="207">
        <f ca="1">INDEX('Wellbeing Acorn Type'!H$14:H$48,'Type Sorted'!$B20)</f>
        <v>7.255578681139184E-2</v>
      </c>
      <c r="T20" s="207">
        <f ca="1">INDEX('Wellbeing Acorn Type'!I$14:I$48,'Type Sorted'!$B20)</f>
        <v>1.1801016702977488E-3</v>
      </c>
      <c r="U20" s="227">
        <f ca="1">INDEX('Wellbeing Acorn Type'!J$14:J$48,'Type Sorted'!$B20)</f>
        <v>-0.8208931485471157</v>
      </c>
      <c r="V20" s="208">
        <f ca="1">INDEX('Wellbeing Acorn Type'!K$14:K$48,'Type Sorted'!$B20)</f>
        <v>80.346401972182335</v>
      </c>
      <c r="W20" s="208"/>
    </row>
    <row r="21" spans="1:23" ht="20.149999999999999" customHeight="1">
      <c r="A21" s="225">
        <v>9</v>
      </c>
      <c r="B21" s="225">
        <f ca="1">MATCH(A21,'Wellbeing Acorn Type'!$Q$14:$Q$48,0)</f>
        <v>1</v>
      </c>
      <c r="C21" s="226" t="str">
        <f ca="1">INDEX('Wellbeing Acorn Type'!$C$14:$C$48,'Type Sorted'!B21)</f>
        <v>1.1</v>
      </c>
      <c r="D21" s="40" t="str">
        <f ca="1">INDEX('Wellbeing Acorn Type'!D$14:D$48,'Type Sorted'!$B21)</f>
        <v>Limited Living</v>
      </c>
      <c r="E21" s="40"/>
      <c r="F21" s="40"/>
      <c r="G21" s="40"/>
      <c r="H21" s="40"/>
      <c r="I21" s="40"/>
      <c r="J21" s="40"/>
      <c r="K21" s="40"/>
      <c r="L21" s="40"/>
      <c r="M21" s="40"/>
      <c r="N21" s="40"/>
      <c r="O21" s="40"/>
      <c r="P21" s="206">
        <f ca="1">INDEX('Wellbeing Acorn Type'!E$14:E$48,'Type Sorted'!$B21)</f>
        <v>3</v>
      </c>
      <c r="Q21" s="207">
        <f ca="1">INDEX('Wellbeing Acorn Type'!F$14:F$48,'Type Sorted'!$B21)</f>
        <v>1.3452914798206279E-2</v>
      </c>
      <c r="R21" s="206">
        <f ca="1">INDEX('Wellbeing Acorn Type'!G$14:G$48,'Type Sorted'!$B21)</f>
        <v>2777</v>
      </c>
      <c r="S21" s="207">
        <f ca="1">INDEX('Wellbeing Acorn Type'!H$14:H$48,'Type Sorted'!$B21)</f>
        <v>1.8290433912058382E-2</v>
      </c>
      <c r="T21" s="207">
        <f ca="1">INDEX('Wellbeing Acorn Type'!I$14:I$48,'Type Sorted'!$B21)</f>
        <v>1.0803024846957148E-3</v>
      </c>
      <c r="U21" s="227">
        <f ca="1">INDEX('Wellbeing Acorn Type'!J$14:J$48,'Type Sorted'!$B21)</f>
        <v>-0.53910282769062001</v>
      </c>
      <c r="V21" s="208">
        <f ca="1">INDEX('Wellbeing Acorn Type'!K$14:K$48,'Type Sorted'!$B21)</f>
        <v>73.551643787614793</v>
      </c>
      <c r="W21" s="208"/>
    </row>
    <row r="22" spans="1:23" ht="20.149999999999999" customHeight="1">
      <c r="A22" s="225">
        <v>10</v>
      </c>
      <c r="B22" s="225">
        <f ca="1">MATCH(A22,'Wellbeing Acorn Type'!$Q$14:$Q$48,0)</f>
        <v>20</v>
      </c>
      <c r="C22" s="226" t="str">
        <f ca="1">INDEX('Wellbeing Acorn Type'!$C$14:$C$48,'Type Sorted'!B22)</f>
        <v>3.16</v>
      </c>
      <c r="D22" s="40" t="str">
        <f ca="1">INDEX('Wellbeing Acorn Type'!D$14:D$48,'Type Sorted'!$B22)</f>
        <v>Countryside Concerns</v>
      </c>
      <c r="E22" s="40"/>
      <c r="F22" s="40"/>
      <c r="G22" s="40"/>
      <c r="H22" s="40"/>
      <c r="I22" s="40"/>
      <c r="J22" s="40"/>
      <c r="K22" s="40"/>
      <c r="L22" s="40"/>
      <c r="M22" s="40"/>
      <c r="N22" s="40"/>
      <c r="O22" s="40"/>
      <c r="P22" s="206">
        <f ca="1">INDEX('Wellbeing Acorn Type'!E$14:E$48,'Type Sorted'!$B22)</f>
        <v>10</v>
      </c>
      <c r="Q22" s="207">
        <f ca="1">INDEX('Wellbeing Acorn Type'!F$14:F$48,'Type Sorted'!$B22)</f>
        <v>4.4843049327354258E-2</v>
      </c>
      <c r="R22" s="206">
        <f ca="1">INDEX('Wellbeing Acorn Type'!G$14:G$48,'Type Sorted'!$B22)</f>
        <v>9356</v>
      </c>
      <c r="S22" s="207">
        <f ca="1">INDEX('Wellbeing Acorn Type'!H$14:H$48,'Type Sorted'!$B22)</f>
        <v>6.1622362146639617E-2</v>
      </c>
      <c r="T22" s="207">
        <f ca="1">INDEX('Wellbeing Acorn Type'!I$14:I$48,'Type Sorted'!$B22)</f>
        <v>1.0688328345446773E-3</v>
      </c>
      <c r="U22" s="227">
        <f ca="1">INDEX('Wellbeing Acorn Type'!J$14:J$48,'Type Sorted'!$B22)</f>
        <v>-1.0420021293111379</v>
      </c>
      <c r="V22" s="208">
        <f ca="1">INDEX('Wellbeing Acorn Type'!K$14:K$48,'Type Sorted'!$B22)</f>
        <v>72.770740629259762</v>
      </c>
      <c r="W22" s="208"/>
    </row>
    <row r="23" spans="1:23" ht="20.149999999999999" customHeight="1">
      <c r="A23" s="225">
        <v>11</v>
      </c>
      <c r="B23" s="225">
        <f ca="1">MATCH(A23,'Wellbeing Acorn Type'!$Q$14:$Q$48,0)</f>
        <v>19</v>
      </c>
      <c r="C23" s="226" t="str">
        <f ca="1">INDEX('Wellbeing Acorn Type'!$C$14:$C$48,'Type Sorted'!B23)</f>
        <v>3.15</v>
      </c>
      <c r="D23" s="40" t="str">
        <f ca="1">INDEX('Wellbeing Acorn Type'!D$14:D$48,'Type Sorted'!$B23)</f>
        <v>Borderline Behaviours</v>
      </c>
      <c r="E23" s="40"/>
      <c r="F23" s="40"/>
      <c r="G23" s="40"/>
      <c r="H23" s="40"/>
      <c r="I23" s="40"/>
      <c r="J23" s="40"/>
      <c r="K23" s="40"/>
      <c r="L23" s="40"/>
      <c r="M23" s="40"/>
      <c r="N23" s="40"/>
      <c r="O23" s="40"/>
      <c r="P23" s="206">
        <f ca="1">INDEX('Wellbeing Acorn Type'!E$14:E$48,'Type Sorted'!$B23)</f>
        <v>6</v>
      </c>
      <c r="Q23" s="207">
        <f ca="1">INDEX('Wellbeing Acorn Type'!F$14:F$48,'Type Sorted'!$B23)</f>
        <v>2.6905829596412557E-2</v>
      </c>
      <c r="R23" s="206">
        <f ca="1">INDEX('Wellbeing Acorn Type'!G$14:G$48,'Type Sorted'!$B23)</f>
        <v>6716</v>
      </c>
      <c r="S23" s="207">
        <f ca="1">INDEX('Wellbeing Acorn Type'!H$14:H$48,'Type Sorted'!$B23)</f>
        <v>4.4234265089443316E-2</v>
      </c>
      <c r="T23" s="207">
        <f ca="1">INDEX('Wellbeing Acorn Type'!I$14:I$48,'Type Sorted'!$B23)</f>
        <v>8.9338892197736745E-4</v>
      </c>
      <c r="U23" s="227">
        <f ca="1">INDEX('Wellbeing Acorn Type'!J$14:J$48,'Type Sorted'!$B23)</f>
        <v>-1.258509937121302</v>
      </c>
      <c r="V23" s="208">
        <f ca="1">INDEX('Wellbeing Acorn Type'!K$14:K$48,'Type Sorted'!$B23)</f>
        <v>60.825763787434873</v>
      </c>
      <c r="W23" s="208"/>
    </row>
    <row r="24" spans="1:23" ht="20.149999999999999" customHeight="1">
      <c r="A24" s="225">
        <v>12</v>
      </c>
      <c r="B24" s="225">
        <f ca="1">MATCH(A24,'Wellbeing Acorn Type'!$Q$14:$Q$48,0)</f>
        <v>4</v>
      </c>
      <c r="C24" s="226" t="str">
        <f ca="1">INDEX('Wellbeing Acorn Type'!$C$14:$C$48,'Type Sorted'!B24)</f>
        <v>1.4</v>
      </c>
      <c r="D24" s="40" t="str">
        <f ca="1">INDEX('Wellbeing Acorn Type'!D$14:D$48,'Type Sorted'!$B24)</f>
        <v>Elderly Ailments</v>
      </c>
      <c r="E24" s="40"/>
      <c r="F24" s="40"/>
      <c r="G24" s="40"/>
      <c r="H24" s="40"/>
      <c r="I24" s="40"/>
      <c r="J24" s="40"/>
      <c r="K24" s="40"/>
      <c r="L24" s="40"/>
      <c r="M24" s="40"/>
      <c r="N24" s="40"/>
      <c r="O24" s="40"/>
      <c r="P24" s="206">
        <f ca="1">INDEX('Wellbeing Acorn Type'!E$14:E$48,'Type Sorted'!$B24)</f>
        <v>6</v>
      </c>
      <c r="Q24" s="207">
        <f ca="1">INDEX('Wellbeing Acorn Type'!F$14:F$48,'Type Sorted'!$B24)</f>
        <v>2.6905829596412557E-2</v>
      </c>
      <c r="R24" s="206">
        <f ca="1">INDEX('Wellbeing Acorn Type'!G$14:G$48,'Type Sorted'!$B24)</f>
        <v>7426</v>
      </c>
      <c r="S24" s="207">
        <f ca="1">INDEX('Wellbeing Acorn Type'!H$14:H$48,'Type Sorted'!$B24)</f>
        <v>4.8910609373765047E-2</v>
      </c>
      <c r="T24" s="207">
        <f ca="1">INDEX('Wellbeing Acorn Type'!I$14:I$48,'Type Sorted'!$B24)</f>
        <v>8.0797199030433614E-4</v>
      </c>
      <c r="U24" s="227">
        <f ca="1">INDEX('Wellbeing Acorn Type'!J$14:J$48,'Type Sorted'!$B24)</f>
        <v>-1.5235518982790235</v>
      </c>
      <c r="V24" s="208">
        <f ca="1">INDEX('Wellbeing Acorn Type'!K$14:K$48,'Type Sorted'!$B24)</f>
        <v>55.01021136498958</v>
      </c>
      <c r="W24" s="208"/>
    </row>
    <row r="25" spans="1:23" ht="20.149999999999999" customHeight="1">
      <c r="A25" s="225">
        <v>13</v>
      </c>
      <c r="B25" s="225">
        <f ca="1">MATCH(A25,'Wellbeing Acorn Type'!$Q$14:$Q$48,0)</f>
        <v>11</v>
      </c>
      <c r="C25" s="226" t="str">
        <f ca="1">INDEX('Wellbeing Acorn Type'!$C$14:$C$48,'Type Sorted'!B25)</f>
        <v>2.9</v>
      </c>
      <c r="D25" s="40" t="str">
        <f ca="1">INDEX('Wellbeing Acorn Type'!D$14:D$48,'Type Sorted'!$B25)</f>
        <v>Everyday Excesses</v>
      </c>
      <c r="E25" s="40"/>
      <c r="F25" s="40"/>
      <c r="G25" s="40"/>
      <c r="H25" s="40"/>
      <c r="I25" s="40"/>
      <c r="J25" s="40"/>
      <c r="K25" s="40"/>
      <c r="L25" s="40"/>
      <c r="M25" s="40"/>
      <c r="N25" s="40"/>
      <c r="O25" s="40"/>
      <c r="P25" s="206">
        <f ca="1">INDEX('Wellbeing Acorn Type'!E$14:E$48,'Type Sorted'!$B25)</f>
        <v>4</v>
      </c>
      <c r="Q25" s="207">
        <f ca="1">INDEX('Wellbeing Acorn Type'!F$14:F$48,'Type Sorted'!$B25)</f>
        <v>1.7937219730941704E-2</v>
      </c>
      <c r="R25" s="206">
        <f ca="1">INDEX('Wellbeing Acorn Type'!G$14:G$48,'Type Sorted'!$B25)</f>
        <v>7561</v>
      </c>
      <c r="S25" s="207">
        <f ca="1">INDEX('Wellbeing Acorn Type'!H$14:H$48,'Type Sorted'!$B25)</f>
        <v>4.9799773427826224E-2</v>
      </c>
      <c r="T25" s="207">
        <f ca="1">INDEX('Wellbeing Acorn Type'!I$14:I$48,'Type Sorted'!$B25)</f>
        <v>5.2903055151434992E-4</v>
      </c>
      <c r="U25" s="227">
        <f ca="1">INDEX('Wellbeing Acorn Type'!J$14:J$48,'Type Sorted'!$B25)</f>
        <v>-2.1873171778369014</v>
      </c>
      <c r="V25" s="208">
        <f ca="1">INDEX('Wellbeing Acorn Type'!K$14:K$48,'Type Sorted'!$B25)</f>
        <v>36.018677388036195</v>
      </c>
      <c r="W25" s="208"/>
    </row>
    <row r="26" spans="1:23" ht="20.149999999999999" customHeight="1">
      <c r="A26" s="225">
        <v>14</v>
      </c>
      <c r="B26" s="225">
        <f ca="1">MATCH(A26,'Wellbeing Acorn Type'!$Q$14:$Q$48,0)</f>
        <v>18</v>
      </c>
      <c r="C26" s="226" t="str">
        <f ca="1">INDEX('Wellbeing Acorn Type'!$C$14:$C$48,'Type Sorted'!B26)</f>
        <v>3.14</v>
      </c>
      <c r="D26" s="40" t="str">
        <f ca="1">INDEX('Wellbeing Acorn Type'!D$14:D$48,'Type Sorted'!$B26)</f>
        <v>Rooted Routines</v>
      </c>
      <c r="E26" s="40"/>
      <c r="F26" s="40"/>
      <c r="G26" s="40"/>
      <c r="H26" s="40"/>
      <c r="I26" s="40"/>
      <c r="J26" s="40"/>
      <c r="K26" s="40"/>
      <c r="L26" s="40"/>
      <c r="M26" s="40"/>
      <c r="N26" s="40"/>
      <c r="O26" s="40"/>
      <c r="P26" s="206">
        <f ca="1">INDEX('Wellbeing Acorn Type'!E$14:E$48,'Type Sorted'!$B26)</f>
        <v>3</v>
      </c>
      <c r="Q26" s="207">
        <f ca="1">INDEX('Wellbeing Acorn Type'!F$14:F$48,'Type Sorted'!$B26)</f>
        <v>1.3452914798206279E-2</v>
      </c>
      <c r="R26" s="206">
        <f ca="1">INDEX('Wellbeing Acorn Type'!G$14:G$48,'Type Sorted'!$B26)</f>
        <v>6104</v>
      </c>
      <c r="S26" s="207">
        <f ca="1">INDEX('Wellbeing Acorn Type'!H$14:H$48,'Type Sorted'!$B26)</f>
        <v>4.020338804436599E-2</v>
      </c>
      <c r="T26" s="207">
        <f ca="1">INDEX('Wellbeing Acorn Type'!I$14:I$48,'Type Sorted'!$B26)</f>
        <v>4.9148099606815198E-4</v>
      </c>
      <c r="U26" s="227">
        <f ca="1">INDEX('Wellbeing Acorn Type'!J$14:J$48,'Type Sorted'!$B26)</f>
        <v>-2.033587988131353</v>
      </c>
      <c r="V26" s="208">
        <f ca="1">INDEX('Wellbeing Acorn Type'!K$14:K$48,'Type Sorted'!$B26)</f>
        <v>33.46214200494861</v>
      </c>
      <c r="W26" s="208"/>
    </row>
    <row r="27" spans="1:23" ht="20.149999999999999" customHeight="1">
      <c r="A27" s="225">
        <v>15</v>
      </c>
      <c r="B27" s="225">
        <f ca="1">MATCH(A27,'Wellbeing Acorn Type'!$Q$14:$Q$48,0)</f>
        <v>14</v>
      </c>
      <c r="C27" s="226" t="str">
        <f ca="1">INDEX('Wellbeing Acorn Type'!$C$14:$C$48,'Type Sorted'!B27)</f>
        <v>2.12</v>
      </c>
      <c r="D27" s="40" t="str">
        <f ca="1">INDEX('Wellbeing Acorn Type'!D$14:D$48,'Type Sorted'!$B27)</f>
        <v>Perilous Futures</v>
      </c>
      <c r="E27" s="40"/>
      <c r="F27" s="40"/>
      <c r="G27" s="40"/>
      <c r="H27" s="40"/>
      <c r="I27" s="40"/>
      <c r="J27" s="40"/>
      <c r="K27" s="40"/>
      <c r="L27" s="40"/>
      <c r="M27" s="40"/>
      <c r="N27" s="40"/>
      <c r="O27" s="40"/>
      <c r="P27" s="206">
        <f ca="1">INDEX('Wellbeing Acorn Type'!E$14:E$48,'Type Sorted'!$B27)</f>
        <v>1</v>
      </c>
      <c r="Q27" s="207">
        <f ca="1">INDEX('Wellbeing Acorn Type'!F$14:F$48,'Type Sorted'!$B27)</f>
        <v>4.4843049327354259E-3</v>
      </c>
      <c r="R27" s="206">
        <f ca="1">INDEX('Wellbeing Acorn Type'!G$14:G$48,'Type Sorted'!$B27)</f>
        <v>2709</v>
      </c>
      <c r="S27" s="207">
        <f ca="1">INDEX('Wellbeing Acorn Type'!H$14:H$48,'Type Sorted'!$B27)</f>
        <v>1.7842558684827568E-2</v>
      </c>
      <c r="T27" s="207">
        <f ca="1">INDEX('Wellbeing Acorn Type'!I$14:I$48,'Type Sorted'!$B27)</f>
        <v>3.6913990402362494E-4</v>
      </c>
      <c r="U27" s="227">
        <f ca="1">INDEX('Wellbeing Acorn Type'!J$14:J$48,'Type Sorted'!$B27)</f>
        <v>-1.5068950210121093</v>
      </c>
      <c r="V27" s="208">
        <f ca="1">INDEX('Wellbeing Acorn Type'!K$14:K$48,'Type Sorted'!$B27)</f>
        <v>25.132633788385171</v>
      </c>
      <c r="W27" s="208"/>
    </row>
    <row r="28" spans="1:23" ht="20.149999999999999" customHeight="1">
      <c r="A28" s="225">
        <v>16</v>
      </c>
      <c r="B28" s="225">
        <f ca="1">MATCH(A28,'Wellbeing Acorn Type'!$Q$14:$Q$48,0)</f>
        <v>2</v>
      </c>
      <c r="C28" s="226" t="str">
        <f ca="1">INDEX('Wellbeing Acorn Type'!$C$14:$C$48,'Type Sorted'!B28)</f>
        <v>1.2</v>
      </c>
      <c r="D28" s="40" t="str">
        <f ca="1">INDEX('Wellbeing Acorn Type'!D$14:D$48,'Type Sorted'!$B28)</f>
        <v>Poorly Pensioners</v>
      </c>
      <c r="E28" s="40"/>
      <c r="F28" s="40"/>
      <c r="G28" s="40"/>
      <c r="H28" s="40"/>
      <c r="I28" s="40"/>
      <c r="J28" s="40"/>
      <c r="K28" s="40"/>
      <c r="L28" s="40"/>
      <c r="M28" s="40"/>
      <c r="N28" s="40"/>
      <c r="O28" s="40"/>
      <c r="P28" s="206">
        <f ca="1">INDEX('Wellbeing Acorn Type'!E$14:E$48,'Type Sorted'!$B28)</f>
        <v>2</v>
      </c>
      <c r="Q28" s="207">
        <f ca="1">INDEX('Wellbeing Acorn Type'!F$14:F$48,'Type Sorted'!$B28)</f>
        <v>8.9686098654708519E-3</v>
      </c>
      <c r="R28" s="206">
        <f ca="1">INDEX('Wellbeing Acorn Type'!G$14:G$48,'Type Sorted'!$B28)</f>
        <v>5698</v>
      </c>
      <c r="S28" s="207">
        <f ca="1">INDEX('Wellbeing Acorn Type'!H$14:H$48,'Type Sorted'!$B28)</f>
        <v>3.7529309481782014E-2</v>
      </c>
      <c r="T28" s="207">
        <f ca="1">INDEX('Wellbeing Acorn Type'!I$14:I$48,'Type Sorted'!$B28)</f>
        <v>3.5100035100035098E-4</v>
      </c>
      <c r="U28" s="227">
        <f ca="1">INDEX('Wellbeing Acorn Type'!J$14:J$48,'Type Sorted'!$B28)</f>
        <v>-2.244100123964619</v>
      </c>
      <c r="V28" s="208">
        <f ca="1">INDEX('Wellbeing Acorn Type'!K$14:K$48,'Type Sorted'!$B28)</f>
        <v>23.897614929005066</v>
      </c>
      <c r="W28" s="208"/>
    </row>
    <row r="29" spans="1:23" ht="20.149999999999999" customHeight="1">
      <c r="A29" s="225">
        <v>17</v>
      </c>
      <c r="B29" s="225">
        <f ca="1">MATCH(A29,'Wellbeing Acorn Type'!$Q$14:$Q$48,0)</f>
        <v>28</v>
      </c>
      <c r="C29" s="226" t="str">
        <f ca="1">INDEX('Wellbeing Acorn Type'!$C$14:$C$48,'Type Sorted'!B29)</f>
        <v>4.22</v>
      </c>
      <c r="D29" s="40" t="str">
        <f ca="1">INDEX('Wellbeing Acorn Type'!D$14:D$48,'Type Sorted'!$B29)</f>
        <v>Gym &amp; Juices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667</v>
      </c>
      <c r="S29" s="207">
        <f ca="1">INDEX('Wellbeing Acorn Type'!H$14:H$48,'Type Sorted'!$B29)</f>
        <v>4.3931290671022473E-3</v>
      </c>
      <c r="T29" s="207">
        <f ca="1">INDEX('Wellbeing Acorn Type'!I$14:I$48,'Type Sorted'!$B29)</f>
        <v>0</v>
      </c>
      <c r="U29" s="227">
        <f ca="1">INDEX('Wellbeing Acorn Type'!J$14:J$48,'Type Sorted'!$B29)</f>
        <v>-0.9919629930499988</v>
      </c>
      <c r="V29" s="208">
        <f ca="1">INDEX('Wellbeing Acorn Type'!K$14:K$48,'Type Sorted'!$B29)</f>
        <v>0</v>
      </c>
      <c r="W29" s="208"/>
    </row>
    <row r="30" spans="1:23" ht="20.149999999999999" customHeight="1">
      <c r="A30" s="225">
        <v>18</v>
      </c>
      <c r="B30" s="225">
        <f ca="1">MATCH(A30,'Wellbeing Acorn Type'!$Q$14:$Q$48,0)</f>
        <v>12</v>
      </c>
      <c r="C30" s="226" t="str">
        <f ca="1">INDEX('Wellbeing Acorn Type'!$C$14:$C$48,'Type Sorted'!B30)</f>
        <v>2.10</v>
      </c>
      <c r="D30" s="40" t="str">
        <f ca="1">INDEX('Wellbeing Acorn Type'!D$14:D$48,'Type Sorted'!$B30)</f>
        <v>Respiratory Risks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5238</v>
      </c>
      <c r="S30" s="207">
        <f ca="1">INDEX('Wellbeing Acorn Type'!H$14:H$48,'Type Sorted'!$B30)</f>
        <v>3.4499565297573573E-2</v>
      </c>
      <c r="T30" s="207">
        <f ca="1">INDEX('Wellbeing Acorn Type'!I$14:I$48,'Type Sorted'!$B30)</f>
        <v>0</v>
      </c>
      <c r="U30" s="227">
        <f ca="1">INDEX('Wellbeing Acorn Type'!J$14:J$48,'Type Sorted'!$B30)</f>
        <v>-2.8228188323089745</v>
      </c>
      <c r="V30" s="208">
        <f ca="1">INDEX('Wellbeing Acorn Type'!K$14:K$48,'Type Sorted'!$B30)</f>
        <v>0</v>
      </c>
      <c r="W30" s="208"/>
    </row>
    <row r="31" spans="1:23" ht="20.149999999999999" customHeight="1">
      <c r="A31" s="225">
        <v>19</v>
      </c>
      <c r="B31" s="225">
        <f ca="1">MATCH(A31,'Wellbeing Acorn Type'!$Q$14:$Q$48,0)</f>
        <v>13</v>
      </c>
      <c r="C31" s="226" t="str">
        <f ca="1">INDEX('Wellbeing Acorn Type'!$C$14:$C$48,'Type Sorted'!B31)</f>
        <v>2.11</v>
      </c>
      <c r="D31" s="40" t="str">
        <f ca="1">INDEX('Wellbeing Acorn Type'!D$14:D$48,'Type Sorted'!$B31)</f>
        <v>Anxious Adversity</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2655</v>
      </c>
      <c r="S31" s="207">
        <f ca="1">INDEX('Wellbeing Acorn Type'!H$14:H$48,'Type Sorted'!$B31)</f>
        <v>1.7486893063203099E-2</v>
      </c>
      <c r="T31" s="207">
        <f ca="1">INDEX('Wellbeing Acorn Type'!I$14:I$48,'Type Sorted'!$B31)</f>
        <v>0</v>
      </c>
      <c r="U31" s="227">
        <f ca="1">INDEX('Wellbeing Acorn Type'!J$14:J$48,'Type Sorted'!$B31)</f>
        <v>-1.9922304893104767</v>
      </c>
      <c r="V31" s="208">
        <f ca="1">INDEX('Wellbeing Acorn Type'!K$14:K$48,'Type Sorted'!$B31)</f>
        <v>0</v>
      </c>
      <c r="W31" s="208"/>
    </row>
    <row r="32" spans="1:23" ht="20.149999999999999" customHeight="1">
      <c r="A32" s="225">
        <v>20</v>
      </c>
      <c r="B32" s="225">
        <f ca="1">MATCH(A32,'Wellbeing Acorn Type'!$Q$14:$Q$48,0)</f>
        <v>27</v>
      </c>
      <c r="C32" s="226" t="str">
        <f ca="1">INDEX('Wellbeing Acorn Type'!$C$14:$C$48,'Type Sorted'!B32)</f>
        <v>4.21</v>
      </c>
      <c r="D32" s="40" t="str">
        <f ca="1">INDEX('Wellbeing Acorn Type'!D$14:D$48,'Type Sorted'!$B32)</f>
        <v>Sensible Seniors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2716</v>
      </c>
      <c r="S32" s="207">
        <f ca="1">INDEX('Wellbeing Acorn Type'!H$14:H$48,'Type Sorted'!$B32)</f>
        <v>1.788866348763074E-2</v>
      </c>
      <c r="T32" s="207">
        <f ca="1">INDEX('Wellbeing Acorn Type'!I$14:I$48,'Type Sorted'!$B32)</f>
        <v>0</v>
      </c>
      <c r="U32" s="227">
        <f ca="1">INDEX('Wellbeing Acorn Type'!J$14:J$48,'Type Sorted'!$B32)</f>
        <v>-2.0153988975752277</v>
      </c>
      <c r="V32" s="208">
        <f ca="1">INDEX('Wellbeing Acorn Type'!K$14:K$48,'Type Sorted'!$B32)</f>
        <v>0</v>
      </c>
      <c r="W32" s="208"/>
    </row>
    <row r="33" spans="1:28" ht="20.149999999999999" customHeight="1">
      <c r="A33" s="225">
        <v>21</v>
      </c>
      <c r="B33" s="225">
        <f ca="1">MATCH(A33,'Wellbeing Acorn Type'!$Q$14:$Q$48,0)</f>
        <v>34</v>
      </c>
      <c r="C33" s="226" t="str">
        <f ca="1">INDEX('Wellbeing Acorn Type'!$C$14:$C$48,'Type Sorted'!B33)</f>
        <v>60</v>
      </c>
      <c r="D33" s="40" t="str">
        <f ca="1">INDEX('Wellbeing Acorn Type'!D$14:D$48,'Type Sorted'!$B33)</f>
        <v>Active Communal Population</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71</v>
      </c>
      <c r="S33" s="207">
        <f ca="1">INDEX('Wellbeing Acorn Type'!H$14:H$48,'Type Sorted'!$B33)</f>
        <v>4.6763442843217323E-4</v>
      </c>
      <c r="T33" s="207">
        <f ca="1">INDEX('Wellbeing Acorn Type'!I$14:I$48,'Type Sorted'!$B33)</f>
        <v>0</v>
      </c>
      <c r="U33" s="227">
        <f ca="1">INDEX('Wellbeing Acorn Type'!J$14:J$48,'Type Sorted'!$B33)</f>
        <v>-0.32300350839042041</v>
      </c>
      <c r="V33" s="208">
        <f ca="1">INDEX('Wellbeing Acorn Type'!K$14:K$48,'Type Sorted'!$B33)</f>
        <v>0</v>
      </c>
      <c r="W33" s="208"/>
    </row>
    <row r="34" spans="1:28" ht="20.149999999999999" customHeight="1">
      <c r="A34" s="225">
        <v>22</v>
      </c>
      <c r="B34" s="225">
        <f ca="1">MATCH(A34,'Wellbeing Acorn Type'!$Q$14:$Q$48,0)</f>
        <v>10</v>
      </c>
      <c r="C34" s="226" t="str">
        <f ca="1">INDEX('Wellbeing Acorn Type'!$C$14:$C$48,'Type Sorted'!B34)</f>
        <v>2.8</v>
      </c>
      <c r="D34" s="40" t="str">
        <f ca="1">INDEX('Wellbeing Acorn Type'!D$14:D$48,'Type Sorted'!$B34)</f>
        <v>Despondent Diversity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0</v>
      </c>
      <c r="S34" s="207">
        <f ca="1">INDEX('Wellbeing Acorn Type'!H$14:H$48,'Type Sorted'!$B34)</f>
        <v>0</v>
      </c>
      <c r="T34" s="207">
        <f ca="1">INDEX('Wellbeing Acorn Type'!I$14:I$48,'Type Sorted'!$B34)</f>
        <v>0</v>
      </c>
      <c r="U34" s="227">
        <f ca="1">INDEX('Wellbeing Acorn Type'!J$14:J$48,'Type Sorted'!$B34)</f>
        <v>0</v>
      </c>
      <c r="V34" s="208">
        <f ca="1">INDEX('Wellbeing Acorn Type'!K$14:K$48,'Type Sorted'!$B34)</f>
        <v>0</v>
      </c>
      <c r="W34" s="208"/>
    </row>
    <row r="35" spans="1:28" ht="20.149999999999999" customHeight="1">
      <c r="A35" s="225">
        <v>23</v>
      </c>
      <c r="B35" s="225">
        <f ca="1">MATCH(A35,'Wellbeing Acorn Type'!$Q$14:$Q$48,0)</f>
        <v>9</v>
      </c>
      <c r="C35" s="226" t="str">
        <f ca="1">INDEX('Wellbeing Acorn Type'!$C$14:$C$48,'Type Sorted'!B35)</f>
        <v>2.7</v>
      </c>
      <c r="D35" s="40" t="str">
        <f ca="1">INDEX('Wellbeing Acorn Type'!D$14:D$48,'Type Sorted'!$B35)</f>
        <v>Struggling Smokers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2461</v>
      </c>
      <c r="S35" s="207">
        <f ca="1">INDEX('Wellbeing Acorn Type'!H$14:H$48,'Type Sorted'!$B35)</f>
        <v>1.6209131385515187E-2</v>
      </c>
      <c r="T35" s="207">
        <f ca="1">INDEX('Wellbeing Acorn Type'!I$14:I$48,'Type Sorted'!$B35)</f>
        <v>0</v>
      </c>
      <c r="U35" s="227">
        <f ca="1">INDEX('Wellbeing Acorn Type'!J$14:J$48,'Type Sorted'!$B35)</f>
        <v>-1.9168181332292498</v>
      </c>
      <c r="V35" s="208">
        <f ca="1">INDEX('Wellbeing Acorn Type'!K$14:K$48,'Type Sorted'!$B35)</f>
        <v>0</v>
      </c>
      <c r="W35" s="208"/>
    </row>
    <row r="36" spans="1:28" ht="20.149999999999999" customHeight="1">
      <c r="A36" s="225">
        <v>24</v>
      </c>
      <c r="B36" s="225">
        <f ca="1">MATCH(A36,'Wellbeing Acorn Type'!$Q$14:$Q$48,0)</f>
        <v>22</v>
      </c>
      <c r="C36" s="226" t="str">
        <f ca="1">INDEX('Wellbeing Acorn Type'!$C$14:$C$48,'Type Sorted'!B36)</f>
        <v>3.18</v>
      </c>
      <c r="D36" s="40" t="str">
        <f ca="1">INDEX('Wellbeing Acorn Type'!D$14:D$48,'Type Sorted'!$B36)</f>
        <v>Cultural Concerns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57</v>
      </c>
      <c r="S36" s="207">
        <f ca="1">INDEX('Wellbeing Acorn Type'!H$14:H$48,'Type Sorted'!$B36)</f>
        <v>3.7542482282582924E-4</v>
      </c>
      <c r="T36" s="207">
        <f ca="1">INDEX('Wellbeing Acorn Type'!I$14:I$48,'Type Sorted'!$B36)</f>
        <v>0</v>
      </c>
      <c r="U36" s="227">
        <f ca="1">INDEX('Wellbeing Acorn Type'!J$14:J$48,'Type Sorted'!$B36)</f>
        <v>-0.28939795742408481</v>
      </c>
      <c r="V36" s="208">
        <f ca="1">INDEX('Wellbeing Acorn Type'!K$14:K$48,'Type Sorted'!$B36)</f>
        <v>0</v>
      </c>
      <c r="W36" s="208"/>
    </row>
    <row r="37" spans="1:28" ht="20.149999999999999" customHeight="1">
      <c r="A37" s="225">
        <v>25</v>
      </c>
      <c r="B37" s="225">
        <f ca="1">MATCH(A37,'Wellbeing Acorn Type'!$Q$14:$Q$48,0)</f>
        <v>8</v>
      </c>
      <c r="C37" s="226" t="str">
        <f ca="1">INDEX('Wellbeing Acorn Type'!$C$14:$C$48,'Type Sorted'!B37)</f>
        <v>2.6</v>
      </c>
      <c r="D37" s="40" t="str">
        <f ca="1">INDEX('Wellbeing Acorn Type'!D$14:D$48,'Type Sorted'!$B37)</f>
        <v>Dangerous Dependencies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1632</v>
      </c>
      <c r="S37" s="207">
        <f ca="1">INDEX('Wellbeing Acorn Type'!H$14:H$48,'Type Sorted'!$B37)</f>
        <v>1.0749005453539531E-2</v>
      </c>
      <c r="T37" s="207">
        <f ca="1">INDEX('Wellbeing Acorn Type'!I$14:I$48,'Type Sorted'!$B37)</f>
        <v>0</v>
      </c>
      <c r="U37" s="227">
        <f ca="1">INDEX('Wellbeing Acorn Type'!J$14:J$48,'Type Sorted'!$B37)</f>
        <v>-1.5566225779453131</v>
      </c>
      <c r="V37" s="208">
        <f ca="1">INDEX('Wellbeing Acorn Type'!K$14:K$48,'Type Sorted'!$B37)</f>
        <v>0</v>
      </c>
      <c r="W37" s="208"/>
    </row>
    <row r="38" spans="1:28" ht="20.149999999999999" customHeight="1">
      <c r="A38" s="225">
        <v>26</v>
      </c>
      <c r="B38" s="225">
        <f ca="1">MATCH(A38,'Wellbeing Acorn Type'!$Q$14:$Q$48,0)</f>
        <v>3</v>
      </c>
      <c r="C38" s="226" t="str">
        <f ca="1">INDEX('Wellbeing Acorn Type'!$C$14:$C$48,'Type Sorted'!B38)</f>
        <v>1.3</v>
      </c>
      <c r="D38" s="40" t="str">
        <f ca="1">INDEX('Wellbeing Acorn Type'!D$14:D$48,'Type Sorted'!$B38)</f>
        <v>Hardship Heartlands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8390</v>
      </c>
      <c r="S38" s="207">
        <f ca="1">INDEX('Wellbeing Acorn Type'!H$14:H$48,'Type Sorted'!$B38)</f>
        <v>5.5259899359801884E-2</v>
      </c>
      <c r="T38" s="207">
        <f ca="1">INDEX('Wellbeing Acorn Type'!I$14:I$48,'Type Sorted'!$B38)</f>
        <v>0</v>
      </c>
      <c r="U38" s="227">
        <f ca="1">INDEX('Wellbeing Acorn Type'!J$14:J$48,'Type Sorted'!$B38)</f>
        <v>-3.6116137799945176</v>
      </c>
      <c r="V38" s="208">
        <f ca="1">INDEX('Wellbeing Acorn Type'!K$14:K$48,'Type Sorted'!$B38)</f>
        <v>0</v>
      </c>
      <c r="W38" s="208"/>
    </row>
    <row r="39" spans="1:28" ht="20.149999999999999" customHeight="1">
      <c r="A39" s="225">
        <v>27</v>
      </c>
      <c r="B39" s="225">
        <f ca="1">MATCH(A39,'Wellbeing Acorn Type'!$Q$14:$Q$48,0)</f>
        <v>15</v>
      </c>
      <c r="C39" s="226" t="str">
        <f ca="1">INDEX('Wellbeing Acorn Type'!$C$14:$C$48,'Type Sorted'!B39)</f>
        <v>2.13</v>
      </c>
      <c r="D39" s="40" t="str">
        <f ca="1">INDEX('Wellbeing Acorn Type'!D$14:D$48,'Type Sorted'!$B39)</f>
        <v>Regular Revellers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3938</v>
      </c>
      <c r="S39" s="207">
        <f ca="1">INDEX('Wellbeing Acorn Type'!H$14:H$48,'Type Sorted'!$B39)</f>
        <v>2.5937244776984482E-2</v>
      </c>
      <c r="T39" s="207">
        <f ca="1">INDEX('Wellbeing Acorn Type'!I$14:I$48,'Type Sorted'!$B39)</f>
        <v>0</v>
      </c>
      <c r="U39" s="227">
        <f ca="1">INDEX('Wellbeing Acorn Type'!J$14:J$48,'Type Sorted'!$B39)</f>
        <v>-2.4368055939011732</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223</v>
      </c>
      <c r="Q41" s="230"/>
      <c r="R41" s="229">
        <f ca="1">SUM(R13:R40)</f>
        <v>151828</v>
      </c>
      <c r="S41" s="17"/>
      <c r="T41" s="221">
        <f ca="1">IF(R41&gt;0,P41/R41,0)</f>
        <v>1.4687672893010512E-3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401.67731523737717</v>
      </c>
    </row>
    <row r="54" spans="1:28" ht="15" hidden="1" customHeight="1">
      <c r="A54" s="231">
        <f ca="1">INDEX('Wellbeing Acorn Type'!$R$14:$R$48,'Type Sorted'!B14)</f>
        <v>20</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260.37220847630948</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24</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248.96888443810047</v>
      </c>
      <c r="Z55" s="231">
        <f t="shared" ca="1" si="1"/>
        <v>100</v>
      </c>
      <c r="AA55" s="231">
        <f t="shared" ca="1" si="1"/>
        <v>100</v>
      </c>
      <c r="AB55" s="231">
        <f t="shared" ca="1" si="1"/>
        <v>100</v>
      </c>
    </row>
    <row r="56" spans="1:28" ht="15" hidden="1" customHeight="1">
      <c r="A56" s="231">
        <f ca="1">INDEX('Wellbeing Acorn Type'!$R$14:$R$48,'Type Sorted'!B16)</f>
        <v>19</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169.65857169753994</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5</v>
      </c>
      <c r="B57" s="231">
        <f t="shared" ca="1" si="1"/>
        <v>100</v>
      </c>
      <c r="C57" s="231">
        <f t="shared" ca="1" si="1"/>
        <v>100</v>
      </c>
      <c r="D57" s="231">
        <f t="shared" ca="1" si="1"/>
        <v>100</v>
      </c>
      <c r="E57" s="231">
        <f t="shared" ca="1" si="1"/>
        <v>100</v>
      </c>
      <c r="F57" s="231">
        <f t="shared" ca="1" si="1"/>
        <v>144.46901123844322</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23</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107.0844682804898</v>
      </c>
      <c r="Y58" s="231">
        <f t="shared" ca="1" si="1"/>
        <v>100</v>
      </c>
      <c r="Z58" s="231">
        <f t="shared" ca="1" si="1"/>
        <v>100</v>
      </c>
      <c r="AA58" s="231">
        <f t="shared" ca="1" si="1"/>
        <v>100</v>
      </c>
      <c r="AB58" s="231">
        <f t="shared" ca="1" si="1"/>
        <v>100</v>
      </c>
    </row>
    <row r="59" spans="1:28" ht="15" hidden="1" customHeight="1">
      <c r="A59" s="231">
        <f ca="1">INDEX('Wellbeing Acorn Type'!$R$14:$R$48,'Type Sorted'!B19)</f>
        <v>25</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104.28843691829393</v>
      </c>
      <c r="AA59" s="231">
        <f t="shared" ca="1" si="1"/>
        <v>100</v>
      </c>
      <c r="AB59" s="231">
        <f t="shared" ca="1" si="1"/>
        <v>100</v>
      </c>
    </row>
    <row r="60" spans="1:28" ht="15" hidden="1" customHeight="1">
      <c r="A60" s="231">
        <f ca="1">INDEX('Wellbeing Acorn Type'!$R$14:$R$48,'Type Sorted'!B20)</f>
        <v>17</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80.346401972182335</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v>
      </c>
      <c r="B61" s="231">
        <f t="shared" ca="1" si="1"/>
        <v>73.551643787614793</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16</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72.770740629259762</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15</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60.825763787434873</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4</v>
      </c>
      <c r="B64" s="231">
        <f t="shared" ref="B64:AB73" ca="1" si="3">IF($A64=B$52,$V24,100)</f>
        <v>100</v>
      </c>
      <c r="C64" s="231">
        <f t="shared" ca="1" si="3"/>
        <v>100</v>
      </c>
      <c r="D64" s="231">
        <f t="shared" ca="1" si="3"/>
        <v>100</v>
      </c>
      <c r="E64" s="231">
        <f t="shared" ca="1" si="3"/>
        <v>55.01021136498958</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9</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36.018677388036195</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14</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33.46214200494861</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12</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25.132633788385171</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v>
      </c>
      <c r="B68" s="231">
        <f t="shared" ca="1" si="3"/>
        <v>100</v>
      </c>
      <c r="C68" s="231">
        <f t="shared" ca="1" si="3"/>
        <v>23.897614929005066</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22</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11</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21</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60</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0</v>
      </c>
      <c r="AB73" s="231">
        <f t="shared" ca="1" si="4"/>
        <v>100</v>
      </c>
    </row>
    <row r="74" spans="1:28" ht="15" hidden="1" customHeight="1">
      <c r="A74" s="231">
        <f ca="1">INDEX('Wellbeing Acorn Type'!$R$14:$R$48,'Type Sorted'!B34)</f>
        <v>8</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7</v>
      </c>
      <c r="B75" s="231">
        <f t="shared" ca="1" si="5"/>
        <v>100</v>
      </c>
      <c r="C75" s="231">
        <f t="shared" ca="1" si="5"/>
        <v>100</v>
      </c>
      <c r="D75" s="231">
        <f t="shared" ca="1" si="5"/>
        <v>100</v>
      </c>
      <c r="E75" s="231">
        <f t="shared" ca="1" si="5"/>
        <v>100</v>
      </c>
      <c r="F75" s="231">
        <f t="shared" ca="1" si="5"/>
        <v>100</v>
      </c>
      <c r="G75" s="231">
        <f t="shared" ca="1" si="5"/>
        <v>100</v>
      </c>
      <c r="H75" s="231">
        <f t="shared" ca="1" si="5"/>
        <v>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v>
      </c>
      <c r="B77" s="231">
        <f t="shared" ca="1" si="5"/>
        <v>100</v>
      </c>
      <c r="C77" s="231">
        <f t="shared" ca="1" si="5"/>
        <v>100</v>
      </c>
      <c r="D77" s="231">
        <f t="shared" ca="1" si="5"/>
        <v>100</v>
      </c>
      <c r="E77" s="231">
        <f t="shared" ca="1" si="5"/>
        <v>100</v>
      </c>
      <c r="F77" s="231">
        <f t="shared" ca="1" si="5"/>
        <v>100</v>
      </c>
      <c r="G77" s="231">
        <f t="shared" ca="1" si="5"/>
        <v>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3</v>
      </c>
      <c r="B78" s="231">
        <f t="shared" ca="1" si="5"/>
        <v>100</v>
      </c>
      <c r="C78" s="231">
        <f t="shared" ca="1" si="5"/>
        <v>100</v>
      </c>
      <c r="D78" s="231">
        <f t="shared" ca="1" si="5"/>
        <v>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13</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8008C-24AE-462E-8611-074E6FF9670E}">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8AE80-7E2A-4E3C-A49F-55274E834A8B}">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0.12171040723981902</v>
      </c>
      <c r="H2" s="245" cm="1">
        <f t="array" ref="H2:H797">INDEX('Data - Knowledge'!J:J,MATCH(_xlfn.ANCHORARRAY('Features Data'!A2),'Data - Knowledge'!A:A,0))</f>
        <v>93.290636893943656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6.5203619909502261E-3</v>
      </c>
      <c r="H3" s="245">
        <v>90.535968802161676</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1.8692307692307692E-2</v>
      </c>
      <c r="H4" s="245">
        <v>99.103273998528223</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1.8081447963800904E-2</v>
      </c>
      <c r="H5" s="245">
        <v>87.595212398564527</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1.8104072398190046E-2</v>
      </c>
      <c r="H6" s="245">
        <v>92.879868131261873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1.846606334841629E-2</v>
      </c>
      <c r="H7" s="245">
        <v>92.573032230302331</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4.5972850678733029E-3</v>
      </c>
      <c r="H8" s="245">
        <v>88.996016329585231</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3.9018099547511308E-2</v>
      </c>
      <c r="H9" s="245">
        <v>99.711106489699304</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7.8190045248868762E-3</v>
      </c>
      <c r="H10" s="245">
        <v>85.726948789899396</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1.3561085972850679E-2</v>
      </c>
      <c r="H11" s="245">
        <v>93.874393091520986</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1.0203619909502262E-2</v>
      </c>
      <c r="H12" s="245">
        <v>92.226181020832428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0.17787330316742087</v>
      </c>
      <c r="H13" s="245">
        <v>100.75816908343711</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3.0633484162895931E-3</v>
      </c>
      <c r="H14" s="245">
        <v>100.35288566959912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2.2004524886877829E-2</v>
      </c>
      <c r="H15" s="245">
        <v>79.349830906939175</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8.9674208144796388E-2</v>
      </c>
      <c r="H16" s="245">
        <v>98.680359980645051</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2.3692307692307697E-2</v>
      </c>
      <c r="H17" s="245">
        <v>93.535011893253554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1.1081447963800908E-2</v>
      </c>
      <c r="H18" s="245">
        <v>101.31929987662483</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93.290636893943656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5.6380090497737565E-3</v>
      </c>
      <c r="H19" s="245">
        <v>111.26815975906463</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90.535968802161676</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1.0271493212669685E-3</v>
      </c>
      <c r="H20" s="245">
        <v>99.080661473130121</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99.103273998528223</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1.2588235294117647E-2</v>
      </c>
      <c r="H21" s="245">
        <v>109.53135276449149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87.595212398564527</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8.5067873303167427E-3</v>
      </c>
      <c r="H22" s="245">
        <v>113.45949837677651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92.879868131261873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1.3574660633484164E-5</v>
      </c>
      <c r="H23" s="245">
        <v>74.016851415228828</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92.573032230302331</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9.8823529411764706E-3</v>
      </c>
      <c r="H24" s="245">
        <v>103.05707921518501</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88.996016329585231</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1.7063348416289596E-2</v>
      </c>
      <c r="H25" s="245">
        <v>105.37719330685837</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99.711106489699304</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8.036199095022626E-3</v>
      </c>
      <c r="H26" s="245">
        <v>100.2698027993991</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85.726948789899396</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5.3321266968325801E-2</v>
      </c>
      <c r="H27" s="245">
        <v>89.73390028186698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93.874393091520986</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1.0271493212669685E-3</v>
      </c>
      <c r="H28" s="245">
        <v>98.352597118647353</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92.226181020832428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100.00000000000004</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100.75816908343711</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3.9760180995475118E-2</v>
      </c>
      <c r="H30" s="245">
        <v>88.798136338295848</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100.35288566959912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4.4162895927601802E-2</v>
      </c>
      <c r="H31" s="245">
        <v>91.374900684323563</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79.349830906939175</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2.045248868778281E-3</v>
      </c>
      <c r="H32" s="245">
        <v>75.494498750077938</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98.680359980645051</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2.343891402714932E-3</v>
      </c>
      <c r="H33" s="245">
        <v>80.339767115997788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93.535011893253554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2.990950226244344E-3</v>
      </c>
      <c r="H34" s="245">
        <v>98.812354794167916</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101.31929987662483</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5.4524886877828048E-3</v>
      </c>
      <c r="H35" s="245">
        <v>84.517495828580451</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111.26815975906463</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5.5656108597285075E-3</v>
      </c>
      <c r="H36" s="245">
        <v>96.86059449115119</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99.080661473130121</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0.13290045248868779</v>
      </c>
      <c r="H37" s="245">
        <v>69.752762836837022</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109.53135276449149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0.19977375565610858</v>
      </c>
      <c r="H38" s="245">
        <v>91.62201457998917</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113.45949837677651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0.3006923076923077</v>
      </c>
      <c r="H39" s="245">
        <v>107.79800891267925</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74.016851415228828</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0.31129864253393663</v>
      </c>
      <c r="H40" s="245">
        <v>103.90580012652133</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103.05707921518501</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0.40946606334841623</v>
      </c>
      <c r="H41" s="245">
        <v>97.550873216925766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105.37719330685837</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3.6239819004524887E-2</v>
      </c>
      <c r="H42" s="245">
        <v>90.134671001789897</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100.2698027993991</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1.2660633484162898E-2</v>
      </c>
      <c r="H43" s="245">
        <v>85.565530801259825</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89.73390028186698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0.20489140271493209</v>
      </c>
      <c r="H44" s="245">
        <v>100.18388562326027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98.352597118647353</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0.15038009049773757</v>
      </c>
      <c r="H45" s="245">
        <v>91.803588875699248</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100.00000000000004</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6.7800904977375565E-2</v>
      </c>
      <c r="H46" s="245">
        <v>95.009572699508951</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88.798136338295848</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2.7787330316742086E-2</v>
      </c>
      <c r="H47" s="245">
        <v>80.43817193133448</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91.374900684323563</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0.16828506787330319</v>
      </c>
      <c r="H48" s="245">
        <v>96.766711236827746</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75.494498750077938</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0.1800180995475113</v>
      </c>
      <c r="H49" s="245">
        <v>82.754385965191872</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80.339767115997788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0.2321945701357466</v>
      </c>
      <c r="H50" s="245">
        <v>88.072800617374895</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98.812354794167916</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0.26982805429864254</v>
      </c>
      <c r="H51" s="245">
        <v>88.719741987001683</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84.517495828580451</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9.7638009049773766E-2</v>
      </c>
      <c r="H52" s="245">
        <v>82.85690201038372</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96.86059449115119</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8.0850678733031672E-2</v>
      </c>
      <c r="H53" s="245">
        <v>78.649032511215495</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6.4941176470588238E-2</v>
      </c>
      <c r="H54" s="245">
        <v>74.905015765766407</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4.3090497737556563E-2</v>
      </c>
      <c r="H55" s="245">
        <v>72.025357121886941</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8.180542986425339E-2</v>
      </c>
      <c r="H56" s="245">
        <v>79.177585122199218</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0.14248416289592764</v>
      </c>
      <c r="H57" s="245">
        <v>87.387611932805925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0.20978280542986422</v>
      </c>
      <c r="H58" s="245">
        <v>87.953653217993661</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6.8511312217194559E-2</v>
      </c>
      <c r="H59" s="245">
        <v>78.809069492970451</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6.4208144796380082E-2</v>
      </c>
      <c r="H60" s="245">
        <v>74.971748483589707</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0.11276470588235296</v>
      </c>
      <c r="H61" s="245">
        <v>84.459487795652123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0.11657013574660634</v>
      </c>
      <c r="H62" s="245">
        <v>85.488269273356877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5.1506787330316744E-2</v>
      </c>
      <c r="H63" s="245">
        <v>88.106265464742904</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4.1366515837104073E-2</v>
      </c>
      <c r="H64" s="245">
        <v>89.56450006359718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3.0104072398190046E-2</v>
      </c>
      <c r="H65" s="245">
        <v>89.978664221909028</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2.9579185520361991E-2</v>
      </c>
      <c r="H66" s="245">
        <v>91.712291476173775</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1.2398190045248872E-2</v>
      </c>
      <c r="H67" s="245">
        <v>79.778185184587599</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4.4479638009049784E-2</v>
      </c>
      <c r="H68" s="245">
        <v>79.222157256028154</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7.5882352941176482E-3</v>
      </c>
      <c r="H69" s="245">
        <v>76.368044383018585</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4.4194570135746597E-2</v>
      </c>
      <c r="H70" s="245">
        <v>81.800079024793575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2.9755656108597293E-2</v>
      </c>
      <c r="H71" s="245">
        <v>78.440247675132852</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7.1990950226244341E-2</v>
      </c>
      <c r="H72" s="245">
        <v>84.116911492502481</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5.6434389140271497E-2</v>
      </c>
      <c r="H73" s="245">
        <v>71.796405491073827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0.31072398190045247</v>
      </c>
      <c r="H74" s="245">
        <v>83.946066231306688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0.17443438914027148</v>
      </c>
      <c r="H75" s="245">
        <v>74.752423668536537</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9.695475113122172E-2</v>
      </c>
      <c r="H76" s="245">
        <v>71.190166691974852</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2.0909502262443438E-2</v>
      </c>
      <c r="H77" s="245">
        <v>67.448541637189578</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0.11047963800904979</v>
      </c>
      <c r="H78" s="245">
        <v>82.492636329600685</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0.25320361990950224</v>
      </c>
      <c r="H79" s="245">
        <v>84.322741234501365</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0.33943891402714926</v>
      </c>
      <c r="H80" s="245">
        <v>87.40062707149076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0.35687782805429868</v>
      </c>
      <c r="H81" s="245">
        <v>87.126566332097994</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4.1583710407239825E-3</v>
      </c>
      <c r="H82" s="245">
        <v>104.34691248319486</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2.4610859728506792E-2</v>
      </c>
      <c r="H83" s="245">
        <v>104.59960266674528</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2.4452488687782804E-2</v>
      </c>
      <c r="H84" s="245">
        <v>98.792437708233848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1.2257918552036199E-2</v>
      </c>
      <c r="H85" s="245">
        <v>94.367906723269201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0.93474660633484163</v>
      </c>
      <c r="H86" s="245">
        <v>99.952494269760024</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0.95230316742081444</v>
      </c>
      <c r="H87" s="245">
        <v>99.939212060771382</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1.5574660633484165E-2</v>
      </c>
      <c r="H88" s="245">
        <v>101.15937347939929</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1.4642533936651585E-2</v>
      </c>
      <c r="H89" s="245">
        <v>102.38462748717664</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1.2158371040723983E-2</v>
      </c>
      <c r="H90" s="245">
        <v>101.41402767899909</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3.909502262443439E-3</v>
      </c>
      <c r="H91" s="245">
        <v>98.423481476406323</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1.7420814479638012E-3</v>
      </c>
      <c r="H92" s="245">
        <v>96.268873195398214</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0.96490950226244343</v>
      </c>
      <c r="H93" s="245">
        <v>99.815016786986362</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2.552036199095023E-2</v>
      </c>
      <c r="H94" s="245">
        <v>105.25091733188489</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6.2941176470588233E-3</v>
      </c>
      <c r="H95" s="245">
        <v>107.10872294388032</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1.9004524886877833E-3</v>
      </c>
      <c r="H96" s="245">
        <v>105.26838683357418</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99.96237002805745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0.1568823529411765</v>
      </c>
      <c r="H100" s="245">
        <v>90.860717002666803</v>
      </c>
    </row>
    <row r="101" spans="1:35">
      <c r="A101" s="86" t="str">
        <v>scghqb_sleeploss</v>
      </c>
      <c r="B101" s="239">
        <v>100</v>
      </c>
      <c r="C101" s="86" t="s">
        <v>373</v>
      </c>
      <c r="D101" s="241">
        <f>COUNTIF($C$1:$C101,C101)</f>
        <v>2</v>
      </c>
      <c r="E101" s="241" t="str">
        <f t="shared" si="13"/>
        <v>Wellbeing (GHQ)2</v>
      </c>
      <c r="F101" s="86" t="s">
        <v>376</v>
      </c>
      <c r="G101" s="242">
        <v>0.13488687782805428</v>
      </c>
      <c r="H101" s="245">
        <v>91.045311567573634</v>
      </c>
    </row>
    <row r="102" spans="1:35">
      <c r="A102" s="86" t="str">
        <v>scghqc_usefulrole</v>
      </c>
      <c r="B102" s="239">
        <v>101</v>
      </c>
      <c r="C102" s="86" t="s">
        <v>373</v>
      </c>
      <c r="D102" s="241">
        <f>COUNTIF($C$1:$C102,C102)</f>
        <v>3</v>
      </c>
      <c r="E102" s="241" t="str">
        <f t="shared" si="13"/>
        <v>Wellbeing (GHQ)3</v>
      </c>
      <c r="F102" s="86" t="s">
        <v>378</v>
      </c>
      <c r="G102" s="242">
        <v>0.13552036199095024</v>
      </c>
      <c r="H102" s="245">
        <v>90.352342015425862</v>
      </c>
    </row>
    <row r="103" spans="1:35">
      <c r="A103" s="86" t="str">
        <v>scghqd_decisions</v>
      </c>
      <c r="B103" s="239">
        <v>102</v>
      </c>
      <c r="C103" s="86" t="s">
        <v>373</v>
      </c>
      <c r="D103" s="241">
        <f>COUNTIF($C$1:$C103,C103)</f>
        <v>4</v>
      </c>
      <c r="E103" s="241" t="str">
        <f t="shared" si="13"/>
        <v>Wellbeing (GHQ)4</v>
      </c>
      <c r="F103" s="86" t="s">
        <v>380</v>
      </c>
      <c r="G103" s="242">
        <v>9.3588235294117625E-2</v>
      </c>
      <c r="H103" s="245">
        <v>92.918668345548028</v>
      </c>
    </row>
    <row r="104" spans="1:35">
      <c r="A104" s="86" t="str">
        <v>scghqe_strain</v>
      </c>
      <c r="B104" s="239">
        <v>103</v>
      </c>
      <c r="C104" s="86" t="s">
        <v>373</v>
      </c>
      <c r="D104" s="241">
        <f>COUNTIF($C$1:$C104,C104)</f>
        <v>5</v>
      </c>
      <c r="E104" s="241" t="str">
        <f t="shared" si="13"/>
        <v>Wellbeing (GHQ)5</v>
      </c>
      <c r="F104" s="86" t="s">
        <v>382</v>
      </c>
      <c r="G104" s="242">
        <v>0.2067828054298643</v>
      </c>
      <c r="H104" s="245">
        <v>96.013691109188443</v>
      </c>
    </row>
    <row r="105" spans="1:35">
      <c r="A105" s="86" t="str">
        <v>scghqf_difficulties</v>
      </c>
      <c r="B105" s="239">
        <v>104</v>
      </c>
      <c r="C105" s="86" t="s">
        <v>373</v>
      </c>
      <c r="D105" s="241">
        <f>COUNTIF($C$1:$C105,C105)</f>
        <v>6</v>
      </c>
      <c r="E105" s="241" t="str">
        <f t="shared" si="13"/>
        <v>Wellbeing (GHQ)6</v>
      </c>
      <c r="F105" s="86" t="s">
        <v>384</v>
      </c>
      <c r="G105" s="242">
        <v>0.1277737556561086</v>
      </c>
      <c r="H105" s="245">
        <v>90.21892153010802</v>
      </c>
    </row>
    <row r="106" spans="1:35">
      <c r="A106" s="86" t="str">
        <v>scghqg_enjoyactivs</v>
      </c>
      <c r="B106" s="239">
        <v>105</v>
      </c>
      <c r="C106" s="86" t="s">
        <v>373</v>
      </c>
      <c r="D106" s="241">
        <f>COUNTIF($C$1:$C106,C106)</f>
        <v>7</v>
      </c>
      <c r="E106" s="241" t="str">
        <f t="shared" si="13"/>
        <v>Wellbeing (GHQ)7</v>
      </c>
      <c r="F106" s="86" t="s">
        <v>386</v>
      </c>
      <c r="G106" s="242">
        <v>0.15992307692307695</v>
      </c>
      <c r="H106" s="245">
        <v>91.875650475593616</v>
      </c>
    </row>
    <row r="107" spans="1:35">
      <c r="A107" s="86" t="str">
        <v>scghqh_faceproblems</v>
      </c>
      <c r="B107" s="239">
        <v>106</v>
      </c>
      <c r="C107" s="86" t="s">
        <v>373</v>
      </c>
      <c r="D107" s="241">
        <f>COUNTIF($C$1:$C107,C107)</f>
        <v>8</v>
      </c>
      <c r="E107" s="241" t="str">
        <f t="shared" si="13"/>
        <v>Wellbeing (GHQ)8</v>
      </c>
      <c r="F107" s="86" t="s">
        <v>388</v>
      </c>
      <c r="G107" s="242">
        <v>9.8171945701357483E-2</v>
      </c>
      <c r="H107" s="245">
        <v>88.783455053221999</v>
      </c>
    </row>
    <row r="108" spans="1:35">
      <c r="A108" s="86" t="str">
        <v>scghqi_depressed</v>
      </c>
      <c r="B108" s="239">
        <v>107</v>
      </c>
      <c r="C108" s="86" t="s">
        <v>373</v>
      </c>
      <c r="D108" s="241">
        <f>COUNTIF($C$1:$C108,C108)</f>
        <v>9</v>
      </c>
      <c r="E108" s="241" t="str">
        <f t="shared" si="13"/>
        <v>Wellbeing (GHQ)9</v>
      </c>
      <c r="F108" s="86" t="s">
        <v>390</v>
      </c>
      <c r="G108" s="242">
        <v>0.18773755656108598</v>
      </c>
      <c r="H108" s="245">
        <v>93.224503611715761</v>
      </c>
    </row>
    <row r="109" spans="1:35">
      <c r="A109" s="86" t="str">
        <v>scghqj_confidence</v>
      </c>
      <c r="B109" s="239">
        <v>108</v>
      </c>
      <c r="C109" s="86" t="s">
        <v>373</v>
      </c>
      <c r="D109" s="241">
        <f>COUNTIF($C$1:$C109,C109)</f>
        <v>10</v>
      </c>
      <c r="E109" s="241" t="str">
        <f t="shared" si="13"/>
        <v>Wellbeing (GHQ)10</v>
      </c>
      <c r="F109" s="86" t="s">
        <v>392</v>
      </c>
      <c r="G109" s="242">
        <v>0.15478280542986425</v>
      </c>
      <c r="H109" s="245">
        <v>90.6958448909228</v>
      </c>
    </row>
    <row r="110" spans="1:35">
      <c r="A110" s="86" t="str">
        <v>scghqk_selfworth</v>
      </c>
      <c r="B110" s="239">
        <v>109</v>
      </c>
      <c r="C110" s="86" t="s">
        <v>373</v>
      </c>
      <c r="D110" s="241">
        <f>COUNTIF($C$1:$C110,C110)</f>
        <v>11</v>
      </c>
      <c r="E110" s="241" t="str">
        <f t="shared" si="13"/>
        <v>Wellbeing (GHQ)11</v>
      </c>
      <c r="F110" s="86" t="s">
        <v>111</v>
      </c>
      <c r="G110" s="242">
        <v>8.1918552036199091E-2</v>
      </c>
      <c r="H110" s="245">
        <v>84.679132698604647</v>
      </c>
    </row>
    <row r="111" spans="1:35">
      <c r="A111" s="86" t="str">
        <v>scghql_happiness</v>
      </c>
      <c r="B111" s="239">
        <v>110</v>
      </c>
      <c r="C111" s="86" t="s">
        <v>373</v>
      </c>
      <c r="D111" s="241">
        <f>COUNTIF($C$1:$C111,C111)</f>
        <v>12</v>
      </c>
      <c r="E111" s="241" t="str">
        <f t="shared" si="13"/>
        <v>Wellbeing (GHQ)12</v>
      </c>
      <c r="F111" s="86" t="s">
        <v>109</v>
      </c>
      <c r="G111" s="242">
        <v>0.13913574660633485</v>
      </c>
      <c r="H111" s="245">
        <v>92.927425177770544</v>
      </c>
    </row>
    <row r="112" spans="1:35">
      <c r="A112" s="86" t="str">
        <v>SCOPNGBHA</v>
      </c>
      <c r="B112" s="239">
        <v>111</v>
      </c>
      <c r="C112" s="86" t="s">
        <v>395</v>
      </c>
      <c r="D112" s="241">
        <f>COUNTIF($C$1:$C112,C112)</f>
        <v>1</v>
      </c>
      <c r="E112" s="241" t="str">
        <f t="shared" si="13"/>
        <v>Isolation1</v>
      </c>
      <c r="F112" s="86" t="s">
        <v>396</v>
      </c>
      <c r="G112" s="242">
        <v>6.79366515837104E-2</v>
      </c>
      <c r="H112" s="245">
        <v>84.044042097563946</v>
      </c>
    </row>
    <row r="113" spans="1:8">
      <c r="A113" s="86" t="str">
        <v>SCOPNGBHD</v>
      </c>
      <c r="B113" s="239">
        <v>112</v>
      </c>
      <c r="C113" s="86" t="s">
        <v>395</v>
      </c>
      <c r="D113" s="241">
        <f>COUNTIF($C$1:$C113,C113)</f>
        <v>2</v>
      </c>
      <c r="E113" s="241" t="str">
        <f t="shared" si="13"/>
        <v>Isolation2</v>
      </c>
      <c r="F113" s="86" t="s">
        <v>398</v>
      </c>
      <c r="G113" s="242">
        <v>0.33356561085972852</v>
      </c>
      <c r="H113" s="245">
        <v>90.759056114927006</v>
      </c>
    </row>
    <row r="114" spans="1:8">
      <c r="A114" s="86" t="str">
        <v>SCOPNGBHH</v>
      </c>
      <c r="B114" s="239">
        <v>113</v>
      </c>
      <c r="C114" s="86" t="s">
        <v>395</v>
      </c>
      <c r="D114" s="241">
        <f>COUNTIF($C$1:$C114,C114)</f>
        <v>3</v>
      </c>
      <c r="E114" s="241" t="str">
        <f t="shared" si="13"/>
        <v>Isolation3</v>
      </c>
      <c r="F114" s="86" t="s">
        <v>400</v>
      </c>
      <c r="G114" s="242">
        <v>0.13369230769230769</v>
      </c>
      <c r="H114" s="245">
        <v>90.009828026047089</v>
      </c>
    </row>
    <row r="115" spans="1:8">
      <c r="A115" s="86" t="str">
        <v>SCOPNGBHC</v>
      </c>
      <c r="B115" s="239">
        <v>114</v>
      </c>
      <c r="C115" s="86" t="s">
        <v>395</v>
      </c>
      <c r="D115" s="241">
        <f>COUNTIF($C$1:$C115,C115)</f>
        <v>4</v>
      </c>
      <c r="E115" s="241" t="str">
        <f t="shared" si="13"/>
        <v>Isolation4</v>
      </c>
      <c r="F115" s="86" t="s">
        <v>402</v>
      </c>
      <c r="G115" s="242">
        <v>0.24195475113122172</v>
      </c>
      <c r="H115" s="245">
        <v>91.313633520596667</v>
      </c>
    </row>
    <row r="116" spans="1:8">
      <c r="A116" s="86" t="str">
        <v>SCOPNGBHA_x</v>
      </c>
      <c r="B116" s="239">
        <v>115</v>
      </c>
      <c r="C116" s="86" t="s">
        <v>395</v>
      </c>
      <c r="D116" s="241">
        <f>COUNTIF($C$1:$C116,C116)</f>
        <v>5</v>
      </c>
      <c r="E116" s="241" t="str">
        <f t="shared" si="13"/>
        <v>Isolation5</v>
      </c>
      <c r="F116" s="86" t="s">
        <v>404</v>
      </c>
      <c r="G116" s="242">
        <v>0.68142986425339369</v>
      </c>
      <c r="H116" s="245">
        <v>106.81338385146786</v>
      </c>
    </row>
    <row r="117" spans="1:8">
      <c r="A117" s="86" t="str">
        <v>SCOPNGBHD_x</v>
      </c>
      <c r="B117" s="239">
        <v>116</v>
      </c>
      <c r="C117" s="86" t="s">
        <v>395</v>
      </c>
      <c r="D117" s="241">
        <f>COUNTIF($C$1:$C117,C117)</f>
        <v>6</v>
      </c>
      <c r="E117" s="241" t="str">
        <f t="shared" si="13"/>
        <v>Isolation6</v>
      </c>
      <c r="F117" s="86" t="s">
        <v>406</v>
      </c>
      <c r="G117" s="242">
        <v>0.43039819004524893</v>
      </c>
      <c r="H117" s="245">
        <v>109.2166178375256</v>
      </c>
    </row>
    <row r="118" spans="1:8">
      <c r="A118" s="86" t="str">
        <v>SCOPNGBHH_x</v>
      </c>
      <c r="B118" s="239">
        <v>117</v>
      </c>
      <c r="C118" s="86" t="s">
        <v>395</v>
      </c>
      <c r="D118" s="241">
        <f>COUNTIF($C$1:$C118,C118)</f>
        <v>7</v>
      </c>
      <c r="E118" s="241" t="str">
        <f t="shared" si="13"/>
        <v>Isolation7</v>
      </c>
      <c r="F118" s="86" t="s">
        <v>408</v>
      </c>
      <c r="G118" s="242">
        <v>0.67205882352941182</v>
      </c>
      <c r="H118" s="245">
        <v>104.16867219661536</v>
      </c>
    </row>
    <row r="119" spans="1:8">
      <c r="A119" s="86" t="str">
        <v>SCOPNGBHC_x</v>
      </c>
      <c r="B119" s="239">
        <v>118</v>
      </c>
      <c r="C119" s="86" t="s">
        <v>395</v>
      </c>
      <c r="D119" s="241">
        <f>COUNTIF($C$1:$C119,C119)</f>
        <v>8</v>
      </c>
      <c r="E119" s="241" t="str">
        <f t="shared" si="13"/>
        <v>Isolation8</v>
      </c>
      <c r="F119" s="86" t="s">
        <v>410</v>
      </c>
      <c r="G119" s="242">
        <v>0.52027149321266952</v>
      </c>
      <c r="H119" s="245">
        <v>107.15099771755779</v>
      </c>
    </row>
    <row r="120" spans="1:8">
      <c r="A120" s="86" t="str">
        <v>ORGM5</v>
      </c>
      <c r="B120" s="239">
        <v>119</v>
      </c>
      <c r="C120" s="86" t="s">
        <v>412</v>
      </c>
      <c r="D120" s="241">
        <f>COUNTIF($C$1:$C120,C120)</f>
        <v>1</v>
      </c>
      <c r="E120" s="241" t="str">
        <f t="shared" si="13"/>
        <v>Community1</v>
      </c>
      <c r="F120" s="86" t="s">
        <v>413</v>
      </c>
      <c r="G120" s="242">
        <v>7.1131221719457002E-2</v>
      </c>
      <c r="H120" s="245">
        <v>109.14969845322102</v>
      </c>
    </row>
    <row r="121" spans="1:8">
      <c r="A121" s="86" t="str">
        <v>ORGM3</v>
      </c>
      <c r="B121" s="239">
        <v>120</v>
      </c>
      <c r="C121" s="86" t="s">
        <v>412</v>
      </c>
      <c r="D121" s="241">
        <f>COUNTIF($C$1:$C121,C121)</f>
        <v>2</v>
      </c>
      <c r="E121" s="241" t="str">
        <f t="shared" si="13"/>
        <v>Community2</v>
      </c>
      <c r="F121" s="86" t="s">
        <v>415</v>
      </c>
      <c r="G121" s="242">
        <v>5.1253393665158374E-2</v>
      </c>
      <c r="H121" s="245">
        <v>118.36613603353476</v>
      </c>
    </row>
    <row r="122" spans="1:8">
      <c r="A122" s="86" t="str">
        <v>ORGM11</v>
      </c>
      <c r="B122" s="239">
        <v>121</v>
      </c>
      <c r="C122" s="86" t="s">
        <v>412</v>
      </c>
      <c r="D122" s="241">
        <f>COUNTIF($C$1:$C122,C122)</f>
        <v>3</v>
      </c>
      <c r="E122" s="241" t="str">
        <f t="shared" si="13"/>
        <v>Community3</v>
      </c>
      <c r="F122" s="86" t="s">
        <v>417</v>
      </c>
      <c r="G122" s="242">
        <v>7.4755656108597274E-2</v>
      </c>
      <c r="H122" s="245">
        <v>118.0491648341396</v>
      </c>
    </row>
    <row r="123" spans="1:8">
      <c r="A123" s="86" t="str">
        <v>ORGM12</v>
      </c>
      <c r="B123" s="239">
        <v>122</v>
      </c>
      <c r="C123" s="86" t="s">
        <v>412</v>
      </c>
      <c r="D123" s="241">
        <f>COUNTIF($C$1:$C123,C123)</f>
        <v>4</v>
      </c>
      <c r="E123" s="241" t="str">
        <f t="shared" si="13"/>
        <v>Community4</v>
      </c>
      <c r="F123" s="86" t="s">
        <v>419</v>
      </c>
      <c r="G123" s="242">
        <v>8.3615384615384605E-2</v>
      </c>
      <c r="H123" s="245">
        <v>78.614732126643077</v>
      </c>
    </row>
    <row r="124" spans="1:8">
      <c r="A124" s="86" t="str">
        <v>ORGM7</v>
      </c>
      <c r="B124" s="239">
        <v>123</v>
      </c>
      <c r="C124" s="86" t="s">
        <v>412</v>
      </c>
      <c r="D124" s="241">
        <f>COUNTIF($C$1:$C124,C124)</f>
        <v>5</v>
      </c>
      <c r="E124" s="241" t="str">
        <f t="shared" si="13"/>
        <v>Community5</v>
      </c>
      <c r="F124" s="86" t="s">
        <v>421</v>
      </c>
      <c r="G124" s="242">
        <v>0.11382352941176471</v>
      </c>
      <c r="H124" s="245">
        <v>105.29472484744629</v>
      </c>
    </row>
    <row r="125" spans="1:8">
      <c r="A125" s="86" t="str">
        <v>ORGM5_x</v>
      </c>
      <c r="B125" s="239">
        <v>124</v>
      </c>
      <c r="C125" s="86" t="s">
        <v>412</v>
      </c>
      <c r="D125" s="241">
        <f>COUNTIF($C$1:$C125,C125)</f>
        <v>6</v>
      </c>
      <c r="E125" s="241" t="str">
        <f t="shared" si="13"/>
        <v>Community6</v>
      </c>
      <c r="F125" s="86" t="s">
        <v>423</v>
      </c>
      <c r="G125" s="242">
        <v>0.92872398190045247</v>
      </c>
      <c r="H125" s="245">
        <v>99.347650200686573</v>
      </c>
    </row>
    <row r="126" spans="1:8">
      <c r="A126" s="86" t="str">
        <v>ORGM3_x</v>
      </c>
      <c r="B126" s="239">
        <v>125</v>
      </c>
      <c r="C126" s="86" t="s">
        <v>412</v>
      </c>
      <c r="D126" s="241">
        <f>COUNTIF($C$1:$C126,C126)</f>
        <v>7</v>
      </c>
      <c r="E126" s="241" t="str">
        <f t="shared" si="13"/>
        <v>Community7</v>
      </c>
      <c r="F126" s="86" t="s">
        <v>425</v>
      </c>
      <c r="G126" s="242">
        <v>0.94874660633484165</v>
      </c>
      <c r="H126" s="245">
        <v>99.1676215885592</v>
      </c>
    </row>
    <row r="127" spans="1:8">
      <c r="A127" s="86" t="str">
        <v>ORGM11_x</v>
      </c>
      <c r="B127" s="239">
        <v>126</v>
      </c>
      <c r="C127" s="86" t="s">
        <v>412</v>
      </c>
      <c r="D127" s="241">
        <f>COUNTIF($C$1:$C127,C127)</f>
        <v>8</v>
      </c>
      <c r="E127" s="241" t="str">
        <f t="shared" si="13"/>
        <v>Community8</v>
      </c>
      <c r="F127" s="86" t="s">
        <v>427</v>
      </c>
      <c r="G127" s="242">
        <v>0.92442081447963798</v>
      </c>
      <c r="H127" s="245">
        <v>98.722227442692613</v>
      </c>
    </row>
    <row r="128" spans="1:8">
      <c r="A128" s="86" t="str">
        <v>ORGM12_x</v>
      </c>
      <c r="B128" s="239">
        <v>127</v>
      </c>
      <c r="C128" s="86" t="s">
        <v>412</v>
      </c>
      <c r="D128" s="241">
        <f>COUNTIF($C$1:$C128,C128)</f>
        <v>9</v>
      </c>
      <c r="E128" s="241" t="str">
        <f t="shared" si="13"/>
        <v>Community9</v>
      </c>
      <c r="F128" s="86" t="s">
        <v>429</v>
      </c>
      <c r="G128" s="242">
        <v>0.91655203619909498</v>
      </c>
      <c r="H128" s="245">
        <v>102.57718639759315</v>
      </c>
    </row>
    <row r="129" spans="1:8">
      <c r="A129" s="86" t="str">
        <v>ORGM7_x</v>
      </c>
      <c r="B129" s="239">
        <v>128</v>
      </c>
      <c r="C129" s="86" t="s">
        <v>412</v>
      </c>
      <c r="D129" s="241">
        <f>COUNTIF($C$1:$C129,C129)</f>
        <v>10</v>
      </c>
      <c r="E129" s="241" t="str">
        <f t="shared" si="13"/>
        <v>Community10</v>
      </c>
      <c r="F129" s="86" t="s">
        <v>431</v>
      </c>
      <c r="G129" s="242">
        <v>0.88617647058823534</v>
      </c>
      <c r="H129" s="245">
        <v>99.35831150441075</v>
      </c>
    </row>
    <row r="130" spans="1:8">
      <c r="A130" s="86" t="str">
        <v>NOISYN</v>
      </c>
      <c r="B130" s="239">
        <v>129</v>
      </c>
      <c r="C130" s="86" t="s">
        <v>433</v>
      </c>
      <c r="D130" s="241">
        <f>COUNTIF($C$1:$C130,C130)</f>
        <v>1</v>
      </c>
      <c r="E130" s="241" t="str">
        <f t="shared" si="13"/>
        <v>Accommodation &amp; Neighbourhood1</v>
      </c>
      <c r="F130" s="86" t="s">
        <v>434</v>
      </c>
      <c r="G130" s="242">
        <v>0.14389592760180997</v>
      </c>
      <c r="H130" s="245">
        <v>76.316335372904831</v>
      </c>
    </row>
    <row r="131" spans="1:8">
      <c r="A131" s="86" t="str">
        <v>NOHEATCH</v>
      </c>
      <c r="B131" s="239">
        <v>130</v>
      </c>
      <c r="C131" s="86" t="s">
        <v>433</v>
      </c>
      <c r="D131" s="241">
        <f>COUNTIF($C$1:$C131,C131)</f>
        <v>2</v>
      </c>
      <c r="E131" s="241" t="str">
        <f t="shared" ref="E131:E194" si="22">C131&amp;D131</f>
        <v>Accommodation &amp; Neighbourhood2</v>
      </c>
      <c r="F131" s="86" t="s">
        <v>436</v>
      </c>
      <c r="G131" s="242">
        <v>0.10889592760180997</v>
      </c>
      <c r="H131" s="245">
        <v>101.17613715356615</v>
      </c>
    </row>
    <row r="132" spans="1:8">
      <c r="A132" s="86" t="str">
        <v>GRIMYN</v>
      </c>
      <c r="B132" s="239">
        <v>131</v>
      </c>
      <c r="C132" s="86" t="s">
        <v>433</v>
      </c>
      <c r="D132" s="241">
        <f>COUNTIF($C$1:$C132,C132)</f>
        <v>3</v>
      </c>
      <c r="E132" s="241" t="str">
        <f t="shared" si="22"/>
        <v>Accommodation &amp; Neighbourhood3</v>
      </c>
      <c r="F132" s="86" t="s">
        <v>438</v>
      </c>
      <c r="G132" s="242">
        <v>0.10513122171945702</v>
      </c>
      <c r="H132" s="245">
        <v>91.793597141610292</v>
      </c>
    </row>
    <row r="133" spans="1:8">
      <c r="A133" s="86" t="str">
        <v>CRVAND</v>
      </c>
      <c r="B133" s="239">
        <v>132</v>
      </c>
      <c r="C133" s="86" t="s">
        <v>433</v>
      </c>
      <c r="D133" s="241">
        <f>COUNTIF($C$1:$C133,C133)</f>
        <v>4</v>
      </c>
      <c r="E133" s="241" t="str">
        <f t="shared" si="22"/>
        <v>Accommodation &amp; Neighbourhood4</v>
      </c>
      <c r="F133" s="86" t="s">
        <v>440</v>
      </c>
      <c r="G133" s="242">
        <v>3.5312217194570131E-2</v>
      </c>
      <c r="H133" s="245">
        <v>55.435045845578479</v>
      </c>
    </row>
    <row r="134" spans="1:8">
      <c r="A134" s="86" t="str">
        <v>NOISYN_x</v>
      </c>
      <c r="B134" s="239">
        <v>133</v>
      </c>
      <c r="C134" s="86" t="s">
        <v>433</v>
      </c>
      <c r="D134" s="241">
        <f>COUNTIF($C$1:$C134,C134)</f>
        <v>5</v>
      </c>
      <c r="E134" s="241" t="str">
        <f t="shared" si="22"/>
        <v>Accommodation &amp; Neighbourhood5</v>
      </c>
      <c r="F134" s="86" t="s">
        <v>442</v>
      </c>
      <c r="G134" s="242">
        <v>0.85610407239818997</v>
      </c>
      <c r="H134" s="245">
        <v>105.50096934936252</v>
      </c>
    </row>
    <row r="135" spans="1:8">
      <c r="A135" s="86" t="str">
        <v>HEATCH</v>
      </c>
      <c r="B135" s="239">
        <v>134</v>
      </c>
      <c r="C135" s="86" t="s">
        <v>433</v>
      </c>
      <c r="D135" s="241">
        <f>COUNTIF($C$1:$C135,C135)</f>
        <v>6</v>
      </c>
      <c r="E135" s="241" t="str">
        <f t="shared" si="22"/>
        <v>Accommodation &amp; Neighbourhood6</v>
      </c>
      <c r="F135" s="86" t="s">
        <v>444</v>
      </c>
      <c r="G135" s="242">
        <v>0.89110407239818989</v>
      </c>
      <c r="H135" s="245">
        <v>99.858102245439781</v>
      </c>
    </row>
    <row r="136" spans="1:8">
      <c r="A136" s="86" t="str">
        <v>GRIMYN_x</v>
      </c>
      <c r="B136" s="239">
        <v>135</v>
      </c>
      <c r="C136" s="86" t="s">
        <v>433</v>
      </c>
      <c r="D136" s="241">
        <f>COUNTIF($C$1:$C136,C136)</f>
        <v>7</v>
      </c>
      <c r="E136" s="241" t="str">
        <f t="shared" si="22"/>
        <v>Accommodation &amp; Neighbourhood7</v>
      </c>
      <c r="F136" s="86" t="s">
        <v>446</v>
      </c>
      <c r="G136" s="242">
        <v>0.89507692307692299</v>
      </c>
      <c r="H136" s="245">
        <v>101.0847802916058</v>
      </c>
    </row>
    <row r="137" spans="1:8">
      <c r="A137" s="86" t="str">
        <v>CRVAND_x</v>
      </c>
      <c r="B137" s="239">
        <v>136</v>
      </c>
      <c r="C137" s="86" t="s">
        <v>433</v>
      </c>
      <c r="D137" s="241">
        <f>COUNTIF($C$1:$C137,C137)</f>
        <v>8</v>
      </c>
      <c r="E137" s="241" t="str">
        <f t="shared" si="22"/>
        <v>Accommodation &amp; Neighbourhood8</v>
      </c>
      <c r="F137" s="86" t="s">
        <v>448</v>
      </c>
      <c r="G137" s="242">
        <v>0.96500000000000019</v>
      </c>
      <c r="H137" s="245">
        <v>103.05458262364971</v>
      </c>
    </row>
    <row r="138" spans="1:8">
      <c r="A138" s="86" t="str">
        <v>SCLFSATO_lo</v>
      </c>
      <c r="B138" s="239">
        <v>137</v>
      </c>
      <c r="C138" s="86" t="s">
        <v>450</v>
      </c>
      <c r="D138" s="241">
        <f>COUNTIF($C$1:$C138,C138)</f>
        <v>1</v>
      </c>
      <c r="E138" s="241" t="str">
        <f t="shared" si="22"/>
        <v>Contentment1</v>
      </c>
      <c r="F138" s="86" t="s">
        <v>451</v>
      </c>
      <c r="G138" s="242">
        <v>5.2239819004524887E-2</v>
      </c>
      <c r="H138" s="245">
        <v>80.02336661813176</v>
      </c>
    </row>
    <row r="139" spans="1:8">
      <c r="A139" s="86" t="str">
        <v>SCLFSAT1_lo</v>
      </c>
      <c r="B139" s="239">
        <v>138</v>
      </c>
      <c r="C139" s="86" t="s">
        <v>450</v>
      </c>
      <c r="D139" s="241">
        <f>COUNTIF($C$1:$C139,C139)</f>
        <v>2</v>
      </c>
      <c r="E139" s="241" t="str">
        <f t="shared" si="22"/>
        <v>Contentment2</v>
      </c>
      <c r="F139" s="86" t="s">
        <v>453</v>
      </c>
      <c r="G139" s="242">
        <v>9.2438914027149335E-2</v>
      </c>
      <c r="H139" s="245">
        <v>86.782846666692095</v>
      </c>
    </row>
    <row r="140" spans="1:8">
      <c r="A140" s="86" t="str">
        <v>SCLFSAT2_lo</v>
      </c>
      <c r="B140" s="239">
        <v>139</v>
      </c>
      <c r="C140" s="86" t="s">
        <v>450</v>
      </c>
      <c r="D140" s="241">
        <f>COUNTIF($C$1:$C140,C140)</f>
        <v>3</v>
      </c>
      <c r="E140" s="241" t="str">
        <f t="shared" si="22"/>
        <v>Contentment3</v>
      </c>
      <c r="F140" s="86" t="s">
        <v>455</v>
      </c>
      <c r="G140" s="242">
        <v>8.2085972850678743E-2</v>
      </c>
      <c r="H140" s="245">
        <v>83.751765588898806</v>
      </c>
    </row>
    <row r="141" spans="1:8">
      <c r="A141" s="86" t="str">
        <v>JBSAT_lo</v>
      </c>
      <c r="B141" s="239">
        <v>140</v>
      </c>
      <c r="C141" s="86" t="s">
        <v>450</v>
      </c>
      <c r="D141" s="241">
        <f>COUNTIF($C$1:$C141,C141)</f>
        <v>4</v>
      </c>
      <c r="E141" s="241" t="str">
        <f t="shared" si="22"/>
        <v>Contentment4</v>
      </c>
      <c r="F141" s="86" t="s">
        <v>457</v>
      </c>
      <c r="G141" s="242">
        <v>4.0294117647058821E-2</v>
      </c>
      <c r="H141" s="245">
        <v>93.916489789257056</v>
      </c>
    </row>
    <row r="142" spans="1:8">
      <c r="A142" s="86" t="str">
        <v>SCLFSAT7_lo</v>
      </c>
      <c r="B142" s="239">
        <v>141</v>
      </c>
      <c r="C142" s="86" t="s">
        <v>450</v>
      </c>
      <c r="D142" s="241">
        <f>COUNTIF($C$1:$C142,C142)</f>
        <v>5</v>
      </c>
      <c r="E142" s="241" t="str">
        <f t="shared" si="22"/>
        <v>Contentment5</v>
      </c>
      <c r="F142" s="86" t="s">
        <v>459</v>
      </c>
      <c r="G142" s="242">
        <v>7.4791855203619903E-2</v>
      </c>
      <c r="H142" s="245">
        <v>87.843097360066352</v>
      </c>
    </row>
    <row r="143" spans="1:8">
      <c r="A143" s="86" t="str">
        <v>SCLFSATO_med</v>
      </c>
      <c r="B143" s="239">
        <v>142</v>
      </c>
      <c r="C143" s="86" t="s">
        <v>450</v>
      </c>
      <c r="D143" s="241">
        <f>COUNTIF($C$1:$C143,C143)</f>
        <v>6</v>
      </c>
      <c r="E143" s="241" t="str">
        <f t="shared" si="22"/>
        <v>Contentment6</v>
      </c>
      <c r="F143" s="86" t="s">
        <v>461</v>
      </c>
      <c r="G143" s="242">
        <v>0.35328959276018101</v>
      </c>
      <c r="H143" s="245">
        <v>91.315283784268232</v>
      </c>
    </row>
    <row r="144" spans="1:8">
      <c r="A144" s="86" t="str">
        <v>SCLFSAT1_med</v>
      </c>
      <c r="B144" s="239">
        <v>143</v>
      </c>
      <c r="C144" s="86" t="s">
        <v>450</v>
      </c>
      <c r="D144" s="241">
        <f>COUNTIF($C$1:$C144,C144)</f>
        <v>7</v>
      </c>
      <c r="E144" s="241" t="str">
        <f t="shared" si="22"/>
        <v>Contentment7</v>
      </c>
      <c r="F144" s="86" t="s">
        <v>463</v>
      </c>
      <c r="G144" s="242">
        <v>0.3772081447963801</v>
      </c>
      <c r="H144" s="245">
        <v>93.357103646643381</v>
      </c>
    </row>
    <row r="145" spans="1:8">
      <c r="A145" s="86" t="str">
        <v>SCLFSAT2_med</v>
      </c>
      <c r="B145" s="239">
        <v>144</v>
      </c>
      <c r="C145" s="86" t="s">
        <v>450</v>
      </c>
      <c r="D145" s="241">
        <f>COUNTIF($C$1:$C145,C145)</f>
        <v>8</v>
      </c>
      <c r="E145" s="241" t="str">
        <f t="shared" si="22"/>
        <v>Contentment8</v>
      </c>
      <c r="F145" s="86" t="s">
        <v>465</v>
      </c>
      <c r="G145" s="242">
        <v>0.39924886877828064</v>
      </c>
      <c r="H145" s="245">
        <v>89.416487565630192</v>
      </c>
    </row>
    <row r="146" spans="1:8">
      <c r="A146" s="86" t="str">
        <v>JBSAT_med</v>
      </c>
      <c r="B146" s="239">
        <v>145</v>
      </c>
      <c r="C146" s="86" t="s">
        <v>450</v>
      </c>
      <c r="D146" s="241">
        <f>COUNTIF($C$1:$C146,C146)</f>
        <v>9</v>
      </c>
      <c r="E146" s="241" t="str">
        <f t="shared" si="22"/>
        <v>Contentment9</v>
      </c>
      <c r="F146" s="86" t="s">
        <v>467</v>
      </c>
      <c r="G146" s="242">
        <v>0.36734389140271484</v>
      </c>
      <c r="H146" s="245">
        <v>97.518635316791233</v>
      </c>
    </row>
    <row r="147" spans="1:8">
      <c r="A147" s="86" t="str">
        <v>SCLFSAT7_med</v>
      </c>
      <c r="B147" s="239">
        <v>146</v>
      </c>
      <c r="C147" s="86" t="s">
        <v>450</v>
      </c>
      <c r="D147" s="241">
        <f>COUNTIF($C$1:$C147,C147)</f>
        <v>10</v>
      </c>
      <c r="E147" s="241" t="str">
        <f t="shared" si="22"/>
        <v>Contentment10</v>
      </c>
      <c r="F147" s="86" t="s">
        <v>469</v>
      </c>
      <c r="G147" s="242">
        <v>0.43319909502262449</v>
      </c>
      <c r="H147" s="245">
        <v>93.146993220729613</v>
      </c>
    </row>
    <row r="148" spans="1:8">
      <c r="A148" s="86" t="str">
        <v>SCLFSATO_hi</v>
      </c>
      <c r="B148" s="239">
        <v>147</v>
      </c>
      <c r="C148" s="86" t="s">
        <v>450</v>
      </c>
      <c r="D148" s="241">
        <f>COUNTIF($C$1:$C148,C148)</f>
        <v>11</v>
      </c>
      <c r="E148" s="241" t="str">
        <f t="shared" si="22"/>
        <v>Contentment11</v>
      </c>
      <c r="F148" s="86" t="s">
        <v>471</v>
      </c>
      <c r="G148" s="242">
        <v>0.59487782805429856</v>
      </c>
      <c r="H148" s="245">
        <v>108.50080458241491</v>
      </c>
    </row>
    <row r="149" spans="1:8">
      <c r="A149" s="86" t="str">
        <v>SCLFSAT1_hi</v>
      </c>
      <c r="B149" s="239">
        <v>148</v>
      </c>
      <c r="C149" s="86" t="s">
        <v>450</v>
      </c>
      <c r="D149" s="241">
        <f>COUNTIF($C$1:$C149,C149)</f>
        <v>12</v>
      </c>
      <c r="E149" s="241" t="str">
        <f t="shared" si="22"/>
        <v>Contentment12</v>
      </c>
      <c r="F149" s="86" t="s">
        <v>473</v>
      </c>
      <c r="G149" s="242">
        <v>0.53028959276018106</v>
      </c>
      <c r="H149" s="245">
        <v>108.34341523310218</v>
      </c>
    </row>
    <row r="150" spans="1:8">
      <c r="A150" s="86" t="str">
        <v>SCLFSAT2_hi</v>
      </c>
      <c r="B150" s="239">
        <v>149</v>
      </c>
      <c r="C150" s="86" t="s">
        <v>450</v>
      </c>
      <c r="D150" s="241">
        <f>COUNTIF($C$1:$C150,C150)</f>
        <v>13</v>
      </c>
      <c r="E150" s="241" t="str">
        <f t="shared" si="22"/>
        <v>Contentment13</v>
      </c>
      <c r="F150" s="86" t="s">
        <v>475</v>
      </c>
      <c r="G150" s="242">
        <v>0.51864705882352935</v>
      </c>
      <c r="H150" s="245">
        <v>113.86952211288066</v>
      </c>
    </row>
    <row r="151" spans="1:8">
      <c r="A151" s="86" t="str">
        <v>JBSAT_hi</v>
      </c>
      <c r="B151" s="239">
        <v>150</v>
      </c>
      <c r="C151" s="86" t="s">
        <v>450</v>
      </c>
      <c r="D151" s="241">
        <f>COUNTIF($C$1:$C151,C151)</f>
        <v>14</v>
      </c>
      <c r="E151" s="241" t="str">
        <f t="shared" si="22"/>
        <v>Contentment14</v>
      </c>
      <c r="F151" s="86" t="s">
        <v>477</v>
      </c>
      <c r="G151" s="242">
        <v>0.59223981900452494</v>
      </c>
      <c r="H151" s="245">
        <v>102.04868754795027</v>
      </c>
    </row>
    <row r="152" spans="1:8">
      <c r="A152" s="86" t="str">
        <v>SCLFSAT7_hi</v>
      </c>
      <c r="B152" s="239">
        <v>151</v>
      </c>
      <c r="C152" s="86" t="s">
        <v>450</v>
      </c>
      <c r="D152" s="241">
        <f>COUNTIF($C$1:$C152,C152)</f>
        <v>15</v>
      </c>
      <c r="E152" s="241" t="str">
        <f t="shared" si="22"/>
        <v>Contentment15</v>
      </c>
      <c r="F152" s="86" t="s">
        <v>479</v>
      </c>
      <c r="G152" s="242">
        <v>0.49187330316742084</v>
      </c>
      <c r="H152" s="245">
        <v>109.3713312019748</v>
      </c>
    </row>
    <row r="153" spans="1:8">
      <c r="A153" s="86" t="str">
        <v>age0004</v>
      </c>
      <c r="B153" s="239">
        <v>152</v>
      </c>
      <c r="C153" s="86" t="s">
        <v>52</v>
      </c>
      <c r="D153" s="241">
        <f>COUNTIF($C$1:$C153,C153)</f>
        <v>1</v>
      </c>
      <c r="E153" s="241" t="str">
        <f t="shared" si="22"/>
        <v>Age1</v>
      </c>
      <c r="F153" s="86" t="s">
        <v>481</v>
      </c>
      <c r="G153" s="242">
        <v>4.6787330316742079E-2</v>
      </c>
      <c r="H153" s="245">
        <v>89.21961134096648</v>
      </c>
    </row>
    <row r="154" spans="1:8">
      <c r="A154" s="86" t="str">
        <v>age0517</v>
      </c>
      <c r="B154" s="239">
        <v>153</v>
      </c>
      <c r="C154" s="86" t="s">
        <v>52</v>
      </c>
      <c r="D154" s="241">
        <f>COUNTIF($C$1:$C154,C154)</f>
        <v>2</v>
      </c>
      <c r="E154" s="241" t="str">
        <f t="shared" si="22"/>
        <v>Age2</v>
      </c>
      <c r="F154" s="86" t="s">
        <v>482</v>
      </c>
      <c r="G154" s="242">
        <v>0.15176470588235291</v>
      </c>
      <c r="H154" s="245">
        <v>98.631583192141576</v>
      </c>
    </row>
    <row r="155" spans="1:8">
      <c r="A155" s="86" t="str">
        <v>age1824</v>
      </c>
      <c r="B155" s="239">
        <v>154</v>
      </c>
      <c r="C155" s="86" t="s">
        <v>52</v>
      </c>
      <c r="D155" s="241">
        <f>COUNTIF($C$1:$C155,C155)</f>
        <v>3</v>
      </c>
      <c r="E155" s="241" t="str">
        <f t="shared" si="22"/>
        <v>Age3</v>
      </c>
      <c r="F155" s="86" t="s">
        <v>483</v>
      </c>
      <c r="G155" s="242">
        <v>6.1674208144796391E-2</v>
      </c>
      <c r="H155" s="245">
        <v>84.637193557143931</v>
      </c>
    </row>
    <row r="156" spans="1:8">
      <c r="A156" s="86" t="str">
        <v>age2534</v>
      </c>
      <c r="B156" s="239">
        <v>155</v>
      </c>
      <c r="C156" s="86" t="s">
        <v>52</v>
      </c>
      <c r="D156" s="241">
        <f>COUNTIF($C$1:$C156,C156)</f>
        <v>4</v>
      </c>
      <c r="E156" s="241" t="str">
        <f t="shared" si="22"/>
        <v>Age4</v>
      </c>
      <c r="F156" s="86" t="s">
        <v>484</v>
      </c>
      <c r="G156" s="242">
        <v>9.7339366515837106E-2</v>
      </c>
      <c r="H156" s="245">
        <v>81.819178611911028</v>
      </c>
    </row>
    <row r="157" spans="1:8">
      <c r="A157" s="86" t="str">
        <v>age3549</v>
      </c>
      <c r="B157" s="239">
        <v>156</v>
      </c>
      <c r="C157" s="86" t="s">
        <v>52</v>
      </c>
      <c r="D157" s="241">
        <f>COUNTIF($C$1:$C157,C157)</f>
        <v>5</v>
      </c>
      <c r="E157" s="241" t="str">
        <f t="shared" si="22"/>
        <v>Age5</v>
      </c>
      <c r="F157" s="86" t="s">
        <v>485</v>
      </c>
      <c r="G157" s="242">
        <v>0.18142081447963804</v>
      </c>
      <c r="H157" s="245">
        <v>98.469234438831563</v>
      </c>
    </row>
    <row r="158" spans="1:8">
      <c r="A158" s="86" t="str">
        <v>age5064</v>
      </c>
      <c r="B158" s="239">
        <v>157</v>
      </c>
      <c r="C158" s="86" t="s">
        <v>52</v>
      </c>
      <c r="D158" s="241">
        <f>COUNTIF($C$1:$C158,C158)</f>
        <v>6</v>
      </c>
      <c r="E158" s="241" t="str">
        <f t="shared" si="22"/>
        <v>Age6</v>
      </c>
      <c r="F158" s="86" t="s">
        <v>486</v>
      </c>
      <c r="G158" s="242">
        <v>0.22828054298642533</v>
      </c>
      <c r="H158" s="245">
        <v>109.21117749230451</v>
      </c>
    </row>
    <row r="159" spans="1:8">
      <c r="A159" s="86" t="str">
        <v>age6574</v>
      </c>
      <c r="B159" s="239">
        <v>158</v>
      </c>
      <c r="C159" s="86" t="s">
        <v>52</v>
      </c>
      <c r="D159" s="241">
        <f>COUNTIF($C$1:$C159,C159)</f>
        <v>7</v>
      </c>
      <c r="E159" s="241" t="str">
        <f t="shared" si="22"/>
        <v>Age7</v>
      </c>
      <c r="F159" s="86" t="s">
        <v>487</v>
      </c>
      <c r="G159" s="242">
        <v>0.12774208144796381</v>
      </c>
      <c r="H159" s="245">
        <v>112.91881861182316</v>
      </c>
    </row>
    <row r="160" spans="1:8">
      <c r="A160" s="86" t="str">
        <v>age75p</v>
      </c>
      <c r="B160" s="239">
        <v>159</v>
      </c>
      <c r="C160" s="86" t="s">
        <v>52</v>
      </c>
      <c r="D160" s="241">
        <f>COUNTIF($C$1:$C160,C160)</f>
        <v>8</v>
      </c>
      <c r="E160" s="241" t="str">
        <f t="shared" si="22"/>
        <v>Age8</v>
      </c>
      <c r="F160" s="86" t="s">
        <v>488</v>
      </c>
      <c r="G160" s="242">
        <v>0.10531674208144798</v>
      </c>
      <c r="H160" s="245">
        <v>110.24106326617937</v>
      </c>
    </row>
    <row r="161" spans="1:8">
      <c r="A161" s="86" t="str">
        <v>rcd_gor_dv_101</v>
      </c>
      <c r="B161" s="239">
        <v>160</v>
      </c>
      <c r="C161" s="86" t="s">
        <v>491</v>
      </c>
      <c r="D161" s="241">
        <f>COUNTIF($C$1:$C161,C161)</f>
        <v>1</v>
      </c>
      <c r="E161" s="241" t="str">
        <f t="shared" si="22"/>
        <v>Geography1</v>
      </c>
      <c r="F161" s="86" t="s">
        <v>492</v>
      </c>
      <c r="G161" s="242">
        <v>0.83867873303167428</v>
      </c>
      <c r="H161" s="245">
        <v>100.08916239339787</v>
      </c>
    </row>
    <row r="162" spans="1:8">
      <c r="A162" s="86" t="str">
        <v>rcd_gor_dv_102</v>
      </c>
      <c r="B162" s="239">
        <v>161</v>
      </c>
      <c r="C162" s="86" t="s">
        <v>491</v>
      </c>
      <c r="D162" s="241">
        <f>COUNTIF($C$1:$C162,C162)</f>
        <v>2</v>
      </c>
      <c r="E162" s="241" t="str">
        <f t="shared" si="22"/>
        <v>Geography2</v>
      </c>
      <c r="F162" s="86" t="s">
        <v>494</v>
      </c>
      <c r="G162" s="242">
        <v>5.3081447963800911E-2</v>
      </c>
      <c r="H162" s="245">
        <v>106.86051190468366</v>
      </c>
    </row>
    <row r="163" spans="1:8">
      <c r="A163" s="86" t="str">
        <v>rcd_gor_dv_103</v>
      </c>
      <c r="B163" s="239">
        <v>162</v>
      </c>
      <c r="C163" s="86" t="s">
        <v>491</v>
      </c>
      <c r="D163" s="241">
        <f>COUNTIF($C$1:$C163,C163)</f>
        <v>3</v>
      </c>
      <c r="E163" s="241" t="str">
        <f t="shared" si="22"/>
        <v>Geography3</v>
      </c>
      <c r="F163" s="86" t="s">
        <v>496</v>
      </c>
      <c r="G163" s="242">
        <v>8.0520361990950237E-2</v>
      </c>
      <c r="H163" s="245">
        <v>95.441817624318219</v>
      </c>
    </row>
    <row r="164" spans="1:8">
      <c r="A164" s="86" t="str">
        <v>rcd_gor_dv_104</v>
      </c>
      <c r="B164" s="239">
        <v>163</v>
      </c>
      <c r="C164" s="86" t="s">
        <v>491</v>
      </c>
      <c r="D164" s="241">
        <f>COUNTIF($C$1:$C164,C164)</f>
        <v>4</v>
      </c>
      <c r="E164" s="241" t="str">
        <f t="shared" si="22"/>
        <v>Geography4</v>
      </c>
      <c r="F164" s="86" t="s">
        <v>498</v>
      </c>
      <c r="G164" s="242">
        <v>2.794117647058824E-2</v>
      </c>
      <c r="H164" s="245">
        <v>98.943331325766991</v>
      </c>
    </row>
    <row r="165" spans="1:8">
      <c r="A165" s="86" t="str">
        <v>rcd_RACEL_DV_101</v>
      </c>
      <c r="B165" s="239">
        <v>164</v>
      </c>
      <c r="C165" s="86" t="s">
        <v>500</v>
      </c>
      <c r="D165" s="241">
        <f>COUNTIF($C$1:$C165,C165)</f>
        <v>1</v>
      </c>
      <c r="E165" s="241" t="str">
        <f t="shared" si="22"/>
        <v>Ethnicity1</v>
      </c>
      <c r="F165" s="86" t="s">
        <v>501</v>
      </c>
      <c r="G165" s="242">
        <v>0.94926696832579205</v>
      </c>
      <c r="H165" s="245">
        <v>101.18029142470051</v>
      </c>
    </row>
    <row r="166" spans="1:8">
      <c r="A166" s="86" t="str">
        <v>rcd_RACEL_DV_102</v>
      </c>
      <c r="B166" s="239">
        <v>165</v>
      </c>
      <c r="C166" s="86" t="s">
        <v>500</v>
      </c>
      <c r="D166" s="241">
        <f>COUNTIF($C$1:$C166,C166)</f>
        <v>2</v>
      </c>
      <c r="E166" s="241" t="str">
        <f t="shared" si="22"/>
        <v>Ethnicity2</v>
      </c>
      <c r="F166" s="86" t="s">
        <v>503</v>
      </c>
      <c r="G166" s="242">
        <v>1.1085972850678734E-2</v>
      </c>
      <c r="H166" s="245">
        <v>93.974031541077423</v>
      </c>
    </row>
    <row r="167" spans="1:8">
      <c r="A167" s="86" t="str">
        <v>rcd_RACEL_DV_103</v>
      </c>
      <c r="B167" s="239">
        <v>166</v>
      </c>
      <c r="C167" s="86" t="s">
        <v>500</v>
      </c>
      <c r="D167" s="241">
        <f>COUNTIF($C$1:$C167,C167)</f>
        <v>3</v>
      </c>
      <c r="E167" s="241" t="str">
        <f t="shared" si="22"/>
        <v>Ethnicity3</v>
      </c>
      <c r="F167" s="86" t="s">
        <v>505</v>
      </c>
      <c r="G167" s="242">
        <v>2.7167420814479638E-2</v>
      </c>
      <c r="H167" s="245">
        <v>84.459418629831333</v>
      </c>
    </row>
    <row r="168" spans="1:8">
      <c r="A168" s="86" t="str">
        <v>rcd_RACEL_DV_104</v>
      </c>
      <c r="B168" s="239">
        <v>167</v>
      </c>
      <c r="C168" s="86" t="s">
        <v>500</v>
      </c>
      <c r="D168" s="241">
        <f>COUNTIF($C$1:$C168,C168)</f>
        <v>4</v>
      </c>
      <c r="E168" s="241" t="str">
        <f t="shared" si="22"/>
        <v>Ethnicity4</v>
      </c>
      <c r="F168" s="86" t="s">
        <v>507</v>
      </c>
      <c r="G168" s="242">
        <v>8.0995475113122169E-3</v>
      </c>
      <c r="H168" s="245">
        <v>63.390074769042116</v>
      </c>
    </row>
    <row r="169" spans="1:8">
      <c r="A169" s="86" t="str">
        <v>rcd_RACEL_DV_105</v>
      </c>
      <c r="B169" s="239">
        <v>168</v>
      </c>
      <c r="C169" s="86" t="s">
        <v>500</v>
      </c>
      <c r="D169" s="241">
        <f>COUNTIF($C$1:$C169,C169)</f>
        <v>5</v>
      </c>
      <c r="E169" s="241" t="str">
        <f t="shared" si="22"/>
        <v>Ethnicity5</v>
      </c>
      <c r="F169" s="86" t="s">
        <v>509</v>
      </c>
      <c r="G169" s="242">
        <v>4.4072398190045251E-3</v>
      </c>
      <c r="H169" s="245">
        <v>91.401414696866553</v>
      </c>
    </row>
    <row r="170" spans="1:8">
      <c r="A170" s="86" t="str">
        <v>rcd_plbornc_101</v>
      </c>
      <c r="B170" s="239">
        <v>169</v>
      </c>
      <c r="C170" s="86" t="s">
        <v>511</v>
      </c>
      <c r="D170" s="241">
        <f>COUNTIF($C$1:$C170,C170)</f>
        <v>1</v>
      </c>
      <c r="E170" s="241" t="str">
        <f t="shared" si="22"/>
        <v>Country of Birth1</v>
      </c>
      <c r="F170" s="86" t="s">
        <v>512</v>
      </c>
      <c r="G170" s="242">
        <v>0.92745248868778274</v>
      </c>
      <c r="H170" s="245">
        <v>101.01767426397628</v>
      </c>
    </row>
    <row r="171" spans="1:8">
      <c r="A171" s="86" t="str">
        <v>rcd_plbornc_102</v>
      </c>
      <c r="B171" s="239">
        <v>170</v>
      </c>
      <c r="C171" s="86" t="s">
        <v>511</v>
      </c>
      <c r="D171" s="241">
        <f>COUNTIF($C$1:$C171,C171)</f>
        <v>2</v>
      </c>
      <c r="E171" s="241" t="str">
        <f t="shared" si="22"/>
        <v>Country of Birth2</v>
      </c>
      <c r="F171" s="86" t="s">
        <v>514</v>
      </c>
      <c r="G171" s="242">
        <v>1.3647058823529413E-2</v>
      </c>
      <c r="H171" s="245">
        <v>84.563005464041538</v>
      </c>
    </row>
    <row r="172" spans="1:8">
      <c r="A172" s="86" t="str">
        <v>rcd_plbornc_103</v>
      </c>
      <c r="B172" s="239">
        <v>171</v>
      </c>
      <c r="C172" s="86" t="s">
        <v>511</v>
      </c>
      <c r="D172" s="241">
        <f>COUNTIF($C$1:$C172,C172)</f>
        <v>3</v>
      </c>
      <c r="E172" s="241" t="str">
        <f t="shared" si="22"/>
        <v>Country of Birth3</v>
      </c>
      <c r="F172" s="86" t="s">
        <v>516</v>
      </c>
      <c r="G172" s="242">
        <v>2.5882352941176473E-3</v>
      </c>
      <c r="H172" s="245">
        <v>117.08350240787335</v>
      </c>
    </row>
    <row r="173" spans="1:8">
      <c r="A173" s="86" t="str">
        <v>rcd_plbornc_104</v>
      </c>
      <c r="B173" s="239">
        <v>172</v>
      </c>
      <c r="C173" s="86" t="s">
        <v>511</v>
      </c>
      <c r="D173" s="241">
        <f>COUNTIF($C$1:$C173,C173)</f>
        <v>4</v>
      </c>
      <c r="E173" s="241" t="str">
        <f t="shared" si="22"/>
        <v>Country of Birth4</v>
      </c>
      <c r="F173" s="86" t="s">
        <v>518</v>
      </c>
      <c r="G173" s="242">
        <v>4.2533936651583722E-3</v>
      </c>
      <c r="H173" s="245">
        <v>100.2887577728182</v>
      </c>
    </row>
    <row r="174" spans="1:8">
      <c r="A174" s="86" t="str">
        <v>rcd_plbornc_105</v>
      </c>
      <c r="B174" s="239">
        <v>173</v>
      </c>
      <c r="C174" s="86" t="s">
        <v>511</v>
      </c>
      <c r="D174" s="241">
        <f>COUNTIF($C$1:$C174,C174)</f>
        <v>5</v>
      </c>
      <c r="E174" s="241" t="str">
        <f t="shared" si="22"/>
        <v>Country of Birth5</v>
      </c>
      <c r="F174" s="86" t="s">
        <v>520</v>
      </c>
      <c r="G174" s="242">
        <v>1.5963800904977375E-2</v>
      </c>
      <c r="H174" s="245">
        <v>87.966115215557309</v>
      </c>
    </row>
    <row r="175" spans="1:8">
      <c r="A175" s="86" t="str">
        <v>rcd_plbornc_106</v>
      </c>
      <c r="B175" s="239">
        <v>174</v>
      </c>
      <c r="C175" s="86" t="s">
        <v>511</v>
      </c>
      <c r="D175" s="241">
        <f>COUNTIF($C$1:$C175,C175)</f>
        <v>6</v>
      </c>
      <c r="E175" s="241" t="str">
        <f t="shared" si="22"/>
        <v>Country of Birth6</v>
      </c>
      <c r="F175" s="86" t="s">
        <v>522</v>
      </c>
      <c r="G175" s="242">
        <v>7.5882352941176482E-3</v>
      </c>
      <c r="H175" s="245">
        <v>92.606327379964398</v>
      </c>
    </row>
    <row r="176" spans="1:8">
      <c r="A176" s="86" t="str">
        <v>rcd_plbornc_107</v>
      </c>
      <c r="B176" s="239">
        <v>175</v>
      </c>
      <c r="C176" s="86" t="s">
        <v>511</v>
      </c>
      <c r="D176" s="241">
        <f>COUNTIF($C$1:$C176,C176)</f>
        <v>7</v>
      </c>
      <c r="E176" s="241" t="str">
        <f t="shared" si="22"/>
        <v>Country of Birth7</v>
      </c>
      <c r="F176" s="86" t="s">
        <v>49</v>
      </c>
      <c r="G176" s="242">
        <v>2.8561085972850675E-2</v>
      </c>
      <c r="H176" s="245">
        <v>86.42872263242468</v>
      </c>
    </row>
    <row r="177" spans="1:8">
      <c r="A177" s="86" t="str">
        <v>rcd_religion_101</v>
      </c>
      <c r="B177" s="239">
        <v>176</v>
      </c>
      <c r="C177" s="86" t="s">
        <v>525</v>
      </c>
      <c r="D177" s="241">
        <f>COUNTIF($C$1:$C177,C177)</f>
        <v>1</v>
      </c>
      <c r="E177" s="241" t="str">
        <f t="shared" si="22"/>
        <v>Religion1</v>
      </c>
      <c r="F177" s="86" t="s">
        <v>526</v>
      </c>
      <c r="G177" s="242">
        <v>0.47051131221719461</v>
      </c>
      <c r="H177" s="245">
        <v>107.85850666543813</v>
      </c>
    </row>
    <row r="178" spans="1:8">
      <c r="A178" s="86" t="str">
        <v>rcd_religion_102</v>
      </c>
      <c r="B178" s="239">
        <v>177</v>
      </c>
      <c r="C178" s="86" t="s">
        <v>525</v>
      </c>
      <c r="D178" s="241">
        <f>COUNTIF($C$1:$C178,C178)</f>
        <v>2</v>
      </c>
      <c r="E178" s="241" t="str">
        <f t="shared" si="22"/>
        <v>Religion2</v>
      </c>
      <c r="F178" s="86" t="s">
        <v>528</v>
      </c>
      <c r="G178" s="242">
        <v>4.873303167420814E-3</v>
      </c>
      <c r="H178" s="245">
        <v>122.74270461051245</v>
      </c>
    </row>
    <row r="179" spans="1:8">
      <c r="A179" s="86" t="str">
        <v>rcd_religion_103</v>
      </c>
      <c r="B179" s="239">
        <v>178</v>
      </c>
      <c r="C179" s="86" t="s">
        <v>525</v>
      </c>
      <c r="D179" s="241">
        <f>COUNTIF($C$1:$C179,C179)</f>
        <v>3</v>
      </c>
      <c r="E179" s="241" t="str">
        <f t="shared" si="22"/>
        <v>Religion3</v>
      </c>
      <c r="F179" s="86" t="s">
        <v>530</v>
      </c>
      <c r="G179" s="242">
        <v>3.502262443438914E-3</v>
      </c>
      <c r="H179" s="245">
        <v>103.68831160926038</v>
      </c>
    </row>
    <row r="180" spans="1:8">
      <c r="A180" s="86" t="str">
        <v>rcd_religion_104</v>
      </c>
      <c r="B180" s="239">
        <v>179</v>
      </c>
      <c r="C180" s="86" t="s">
        <v>525</v>
      </c>
      <c r="D180" s="241">
        <f>COUNTIF($C$1:$C180,C180)</f>
        <v>4</v>
      </c>
      <c r="E180" s="241" t="str">
        <f t="shared" si="22"/>
        <v>Religion4</v>
      </c>
      <c r="F180" s="86" t="s">
        <v>532</v>
      </c>
      <c r="G180" s="242">
        <v>1.1407239819004525E-2</v>
      </c>
      <c r="H180" s="245">
        <v>69.200735849210375</v>
      </c>
    </row>
    <row r="181" spans="1:8">
      <c r="A181" s="86" t="str">
        <v>rcd_religion_105</v>
      </c>
      <c r="B181" s="239">
        <v>180</v>
      </c>
      <c r="C181" s="86" t="s">
        <v>525</v>
      </c>
      <c r="D181" s="241">
        <f>COUNTIF($C$1:$C181,C181)</f>
        <v>5</v>
      </c>
      <c r="E181" s="241" t="str">
        <f t="shared" si="22"/>
        <v>Religion5</v>
      </c>
      <c r="F181" s="86" t="s">
        <v>534</v>
      </c>
      <c r="G181" s="242">
        <v>9.8099547511312224E-3</v>
      </c>
      <c r="H181" s="245">
        <v>105.43826464602868</v>
      </c>
    </row>
    <row r="182" spans="1:8">
      <c r="A182" s="86" t="str">
        <v>rcd_religion_106</v>
      </c>
      <c r="B182" s="239">
        <v>181</v>
      </c>
      <c r="C182" s="86" t="s">
        <v>525</v>
      </c>
      <c r="D182" s="241">
        <f>COUNTIF($C$1:$C182,C182)</f>
        <v>6</v>
      </c>
      <c r="E182" s="241" t="str">
        <f t="shared" si="22"/>
        <v>Religion6</v>
      </c>
      <c r="F182" s="86" t="s">
        <v>536</v>
      </c>
      <c r="G182" s="242">
        <v>3.3710407239819005E-3</v>
      </c>
      <c r="H182" s="245">
        <v>107.1867664703727</v>
      </c>
    </row>
    <row r="183" spans="1:8">
      <c r="A183" s="86" t="str">
        <v>rcd_religion_107</v>
      </c>
      <c r="B183" s="239">
        <v>182</v>
      </c>
      <c r="C183" s="86" t="s">
        <v>525</v>
      </c>
      <c r="D183" s="241">
        <f>COUNTIF($C$1:$C183,C183)</f>
        <v>7</v>
      </c>
      <c r="E183" s="241" t="str">
        <f t="shared" si="22"/>
        <v>Religion7</v>
      </c>
      <c r="F183" s="86" t="s">
        <v>538</v>
      </c>
      <c r="G183" s="242">
        <v>8.5294117647058826E-3</v>
      </c>
      <c r="H183" s="245">
        <v>87.236718712688017</v>
      </c>
    </row>
    <row r="184" spans="1:8">
      <c r="A184" s="86" t="str">
        <v>rcd_religion_108</v>
      </c>
      <c r="B184" s="239">
        <v>183</v>
      </c>
      <c r="C184" s="86" t="s">
        <v>525</v>
      </c>
      <c r="D184" s="241">
        <f>COUNTIF($C$1:$C184,C184)</f>
        <v>8</v>
      </c>
      <c r="E184" s="241" t="str">
        <f t="shared" si="22"/>
        <v>Religion8</v>
      </c>
      <c r="F184" s="86" t="s">
        <v>540</v>
      </c>
      <c r="G184" s="242">
        <v>0.48840271493212672</v>
      </c>
      <c r="H184" s="245">
        <v>94.298230888892647</v>
      </c>
    </row>
    <row r="185" spans="1:8">
      <c r="A185" s="86" t="str">
        <v>A2_HOUSE5</v>
      </c>
      <c r="B185" s="239">
        <v>184</v>
      </c>
      <c r="C185" s="86" t="s">
        <v>543</v>
      </c>
      <c r="D185" s="241">
        <f>COUNTIF($C$1:$C185,C185)</f>
        <v>1</v>
      </c>
      <c r="E185" s="241" t="str">
        <f t="shared" si="22"/>
        <v>House Type1</v>
      </c>
      <c r="F185" s="86" t="s">
        <v>544</v>
      </c>
      <c r="G185" s="242">
        <v>0.41017647058823531</v>
      </c>
      <c r="H185" s="245">
        <v>145.56864416821179</v>
      </c>
    </row>
    <row r="186" spans="1:8">
      <c r="A186" s="86" t="str">
        <v>A2_HOUSE6</v>
      </c>
      <c r="B186" s="239">
        <v>185</v>
      </c>
      <c r="C186" s="86" t="s">
        <v>543</v>
      </c>
      <c r="D186" s="241">
        <f>COUNTIF($C$1:$C186,C186)</f>
        <v>2</v>
      </c>
      <c r="E186" s="241" t="str">
        <f t="shared" si="22"/>
        <v>House Type2</v>
      </c>
      <c r="F186" s="86" t="s">
        <v>546</v>
      </c>
      <c r="G186" s="242">
        <v>8.9375565610859742E-2</v>
      </c>
      <c r="H186" s="245">
        <v>62.924337899056525</v>
      </c>
    </row>
    <row r="187" spans="1:8">
      <c r="A187" s="86" t="str">
        <v>A2_HOUSE7</v>
      </c>
      <c r="B187" s="239">
        <v>186</v>
      </c>
      <c r="C187" s="86" t="s">
        <v>543</v>
      </c>
      <c r="D187" s="241">
        <f>COUNTIF($C$1:$C187,C187)</f>
        <v>3</v>
      </c>
      <c r="E187" s="241" t="str">
        <f t="shared" si="22"/>
        <v>House Type3</v>
      </c>
      <c r="F187" s="86" t="s">
        <v>548</v>
      </c>
      <c r="G187" s="242">
        <v>0.35940271493212661</v>
      </c>
      <c r="H187" s="245">
        <v>102.04188681270423</v>
      </c>
    </row>
    <row r="188" spans="1:8">
      <c r="A188" s="86" t="str">
        <v>A2_HOUSE8</v>
      </c>
      <c r="B188" s="239">
        <v>187</v>
      </c>
      <c r="C188" s="86" t="s">
        <v>543</v>
      </c>
      <c r="D188" s="241">
        <f>COUNTIF($C$1:$C188,C188)</f>
        <v>4</v>
      </c>
      <c r="E188" s="241" t="str">
        <f t="shared" si="22"/>
        <v>House Type4</v>
      </c>
      <c r="F188" s="86" t="s">
        <v>550</v>
      </c>
      <c r="G188" s="242">
        <v>0.14109954751131223</v>
      </c>
      <c r="H188" s="245">
        <v>62.937259539269675</v>
      </c>
    </row>
    <row r="189" spans="1:8">
      <c r="A189" s="86" t="str">
        <v>TENURE2</v>
      </c>
      <c r="B189" s="239">
        <v>188</v>
      </c>
      <c r="C189" s="86" t="s">
        <v>552</v>
      </c>
      <c r="D189" s="241">
        <f>COUNTIF($C$1:$C189,C189)</f>
        <v>1</v>
      </c>
      <c r="E189" s="241" t="str">
        <f t="shared" si="22"/>
        <v>House Tenure1</v>
      </c>
      <c r="F189" s="86" t="s">
        <v>553</v>
      </c>
      <c r="G189" s="242">
        <v>0.45541176470588235</v>
      </c>
      <c r="H189" s="245">
        <v>119.11050397863372</v>
      </c>
    </row>
    <row r="190" spans="1:8">
      <c r="A190" s="86" t="str">
        <v>TENURE1</v>
      </c>
      <c r="B190" s="239">
        <v>189</v>
      </c>
      <c r="C190" s="86" t="s">
        <v>552</v>
      </c>
      <c r="D190" s="241">
        <f>COUNTIF($C$1:$C190,C190)</f>
        <v>2</v>
      </c>
      <c r="E190" s="241" t="str">
        <f t="shared" si="22"/>
        <v>House Tenure2</v>
      </c>
      <c r="F190" s="86" t="s">
        <v>555</v>
      </c>
      <c r="G190" s="242">
        <v>0.30257013574660629</v>
      </c>
      <c r="H190" s="245">
        <v>111.60118644156971</v>
      </c>
    </row>
    <row r="191" spans="1:8">
      <c r="A191" s="86" t="str">
        <v>TENURE7</v>
      </c>
      <c r="B191" s="239">
        <v>190</v>
      </c>
      <c r="C191" s="86" t="s">
        <v>552</v>
      </c>
      <c r="D191" s="241">
        <f>COUNTIF($C$1:$C191,C191)</f>
        <v>3</v>
      </c>
      <c r="E191" s="241" t="str">
        <f t="shared" si="22"/>
        <v>House Tenure3</v>
      </c>
      <c r="F191" s="86" t="s">
        <v>557</v>
      </c>
      <c r="G191" s="242">
        <v>7.5248868778280556E-3</v>
      </c>
      <c r="H191" s="245">
        <v>98.208676993772428</v>
      </c>
    </row>
    <row r="192" spans="1:8">
      <c r="A192" s="86" t="str">
        <v>TENURE4</v>
      </c>
      <c r="B192" s="239">
        <v>191</v>
      </c>
      <c r="C192" s="86" t="s">
        <v>552</v>
      </c>
      <c r="D192" s="241">
        <f>COUNTIF($C$1:$C192,C192)</f>
        <v>4</v>
      </c>
      <c r="E192" s="241" t="str">
        <f t="shared" si="22"/>
        <v>House Tenure4</v>
      </c>
      <c r="F192" s="86" t="s">
        <v>559</v>
      </c>
      <c r="G192" s="242">
        <v>0.14500904977375564</v>
      </c>
      <c r="H192" s="245">
        <v>85.557152239273648</v>
      </c>
    </row>
    <row r="193" spans="1:8">
      <c r="A193" s="86" t="str">
        <v>TENURE9</v>
      </c>
      <c r="B193" s="239">
        <v>192</v>
      </c>
      <c r="C193" s="86" t="s">
        <v>552</v>
      </c>
      <c r="D193" s="241">
        <f>COUNTIF($C$1:$C193,C193)</f>
        <v>5</v>
      </c>
      <c r="E193" s="241" t="str">
        <f t="shared" si="22"/>
        <v>House Tenure5</v>
      </c>
      <c r="F193" s="86" t="s">
        <v>561</v>
      </c>
      <c r="G193" s="242">
        <v>8.9723981900452471E-2</v>
      </c>
      <c r="H193" s="245">
        <v>52.966412023859867</v>
      </c>
    </row>
    <row r="194" spans="1:8">
      <c r="A194" s="86" t="str">
        <v>NBEDS1</v>
      </c>
      <c r="B194" s="239">
        <v>193</v>
      </c>
      <c r="C194" s="86" t="s">
        <v>563</v>
      </c>
      <c r="D194" s="241">
        <f>COUNTIF($C$1:$C194,C194)</f>
        <v>1</v>
      </c>
      <c r="E194" s="241" t="str">
        <f t="shared" si="22"/>
        <v>House Size1</v>
      </c>
      <c r="F194" s="86" t="s">
        <v>564</v>
      </c>
      <c r="G194" s="242">
        <v>4.7515837104072395E-2</v>
      </c>
      <c r="H194" s="245">
        <v>66.912840802185855</v>
      </c>
    </row>
    <row r="195" spans="1:8">
      <c r="A195" s="86" t="str">
        <v>NBEDS2</v>
      </c>
      <c r="B195" s="239">
        <v>194</v>
      </c>
      <c r="C195" s="86" t="s">
        <v>563</v>
      </c>
      <c r="D195" s="241">
        <f>COUNTIF($C$1:$C195,C195)</f>
        <v>2</v>
      </c>
      <c r="E195" s="241" t="str">
        <f t="shared" ref="E195:E258" si="23">C195&amp;D195</f>
        <v>House Size2</v>
      </c>
      <c r="F195" s="86" t="s">
        <v>566</v>
      </c>
      <c r="G195" s="242">
        <v>0.18427601809954752</v>
      </c>
      <c r="H195" s="245">
        <v>76.051301436178903</v>
      </c>
    </row>
    <row r="196" spans="1:8">
      <c r="A196" s="86" t="str">
        <v>NBEDS3</v>
      </c>
      <c r="B196" s="239">
        <v>195</v>
      </c>
      <c r="C196" s="86" t="s">
        <v>563</v>
      </c>
      <c r="D196" s="241">
        <f>COUNTIF($C$1:$C196,C196)</f>
        <v>3</v>
      </c>
      <c r="E196" s="241" t="str">
        <f t="shared" si="23"/>
        <v>House Size3</v>
      </c>
      <c r="F196" s="86" t="s">
        <v>568</v>
      </c>
      <c r="G196" s="242">
        <v>0.42743438914027154</v>
      </c>
      <c r="H196" s="245">
        <v>96.194949023528281</v>
      </c>
    </row>
    <row r="197" spans="1:8">
      <c r="A197" s="86" t="str">
        <v>NBEDS4</v>
      </c>
      <c r="B197" s="239">
        <v>196</v>
      </c>
      <c r="C197" s="86" t="s">
        <v>563</v>
      </c>
      <c r="D197" s="241">
        <f>COUNTIF($C$1:$C197,C197)</f>
        <v>4</v>
      </c>
      <c r="E197" s="241" t="str">
        <f t="shared" si="23"/>
        <v>House Size4</v>
      </c>
      <c r="F197" s="86" t="s">
        <v>570</v>
      </c>
      <c r="G197" s="242">
        <v>0.25580542986425342</v>
      </c>
      <c r="H197" s="245">
        <v>137.24847906319832</v>
      </c>
    </row>
    <row r="198" spans="1:8">
      <c r="A198" s="86" t="str">
        <v>NBEDS5P</v>
      </c>
      <c r="B198" s="239">
        <v>197</v>
      </c>
      <c r="C198" s="86" t="s">
        <v>563</v>
      </c>
      <c r="D198" s="241">
        <f>COUNTIF($C$1:$C198,C198)</f>
        <v>5</v>
      </c>
      <c r="E198" s="241" t="str">
        <f t="shared" si="23"/>
        <v>House Size5</v>
      </c>
      <c r="F198" s="86" t="s">
        <v>572</v>
      </c>
      <c r="G198" s="242">
        <v>8.4280542986425344E-2</v>
      </c>
      <c r="H198" s="245">
        <v>151.6143940382407</v>
      </c>
    </row>
    <row r="199" spans="1:8">
      <c r="A199" s="86" t="str">
        <v>hhdval0to100k</v>
      </c>
      <c r="B199" s="239">
        <v>198</v>
      </c>
      <c r="C199" s="86" t="s">
        <v>574</v>
      </c>
      <c r="D199" s="241">
        <f>COUNTIF($C$1:$C199,C199)</f>
        <v>1</v>
      </c>
      <c r="E199" s="241" t="str">
        <f t="shared" si="23"/>
        <v>House Value1</v>
      </c>
      <c r="F199" s="86" t="s">
        <v>575</v>
      </c>
      <c r="G199" s="242">
        <v>3.7936651583710401E-2</v>
      </c>
      <c r="H199" s="245">
        <v>34.284391824079059</v>
      </c>
    </row>
    <row r="200" spans="1:8">
      <c r="A200" s="86" t="str">
        <v>hhdval100to150k</v>
      </c>
      <c r="B200" s="239">
        <v>199</v>
      </c>
      <c r="C200" s="86" t="s">
        <v>574</v>
      </c>
      <c r="D200" s="241">
        <f>COUNTIF($C$1:$C200,C200)</f>
        <v>2</v>
      </c>
      <c r="E200" s="241" t="str">
        <f t="shared" si="23"/>
        <v>House Value2</v>
      </c>
      <c r="F200" s="86" t="s">
        <v>577</v>
      </c>
      <c r="G200" s="242">
        <v>7.7769230769230757E-2</v>
      </c>
      <c r="H200" s="245">
        <v>56.683782930178481</v>
      </c>
    </row>
    <row r="201" spans="1:8">
      <c r="A201" s="86" t="str">
        <v>hhdval150to250k</v>
      </c>
      <c r="B201" s="239">
        <v>200</v>
      </c>
      <c r="C201" s="86" t="s">
        <v>574</v>
      </c>
      <c r="D201" s="241">
        <f>COUNTIF($C$1:$C201,C201)</f>
        <v>3</v>
      </c>
      <c r="E201" s="241" t="str">
        <f t="shared" si="23"/>
        <v>House Value3</v>
      </c>
      <c r="F201" s="86" t="s">
        <v>579</v>
      </c>
      <c r="G201" s="242">
        <v>0.22692760180995469</v>
      </c>
      <c r="H201" s="245">
        <v>88.025461143566872</v>
      </c>
    </row>
    <row r="202" spans="1:8">
      <c r="A202" s="86" t="str">
        <v>hhdval250to500k</v>
      </c>
      <c r="B202" s="239">
        <v>201</v>
      </c>
      <c r="C202" s="86" t="s">
        <v>574</v>
      </c>
      <c r="D202" s="241">
        <f>COUNTIF($C$1:$C202,C202)</f>
        <v>4</v>
      </c>
      <c r="E202" s="241" t="str">
        <f t="shared" si="23"/>
        <v>House Value4</v>
      </c>
      <c r="F202" s="86" t="s">
        <v>581</v>
      </c>
      <c r="G202" s="242">
        <v>0.37938914027149312</v>
      </c>
      <c r="H202" s="245">
        <v>116.55309339647475</v>
      </c>
    </row>
    <row r="203" spans="1:8">
      <c r="A203" s="86" t="str">
        <v>hhdval500to750k</v>
      </c>
      <c r="B203" s="239">
        <v>202</v>
      </c>
      <c r="C203" s="86" t="s">
        <v>574</v>
      </c>
      <c r="D203" s="241">
        <f>COUNTIF($C$1:$C203,C203)</f>
        <v>5</v>
      </c>
      <c r="E203" s="241" t="str">
        <f t="shared" si="23"/>
        <v>House Value5</v>
      </c>
      <c r="F203" s="86" t="s">
        <v>583</v>
      </c>
      <c r="G203" s="242">
        <v>0.1486289592760181</v>
      </c>
      <c r="H203" s="245">
        <v>150.06359091116843</v>
      </c>
    </row>
    <row r="204" spans="1:8">
      <c r="A204" s="86" t="str">
        <v>hhdval750kto1m</v>
      </c>
      <c r="B204" s="239">
        <v>203</v>
      </c>
      <c r="C204" s="86" t="s">
        <v>574</v>
      </c>
      <c r="D204" s="241">
        <f>COUNTIF($C$1:$C204,C204)</f>
        <v>6</v>
      </c>
      <c r="E204" s="241" t="str">
        <f t="shared" si="23"/>
        <v>House Value6</v>
      </c>
      <c r="F204" s="86" t="s">
        <v>585</v>
      </c>
      <c r="G204" s="242">
        <v>6.2954751131221717E-2</v>
      </c>
      <c r="H204" s="245">
        <v>173.73865879136233</v>
      </c>
    </row>
    <row r="205" spans="1:8">
      <c r="A205" s="86" t="str">
        <v>hhdval1mplus</v>
      </c>
      <c r="B205" s="239">
        <v>204</v>
      </c>
      <c r="C205" s="86" t="s">
        <v>574</v>
      </c>
      <c r="D205" s="241">
        <f>COUNTIF($C$1:$C205,C205)</f>
        <v>7</v>
      </c>
      <c r="E205" s="241" t="str">
        <f t="shared" si="23"/>
        <v>House Value7</v>
      </c>
      <c r="F205" s="86" t="s">
        <v>587</v>
      </c>
      <c r="G205" s="242">
        <v>6.669230769230769E-2</v>
      </c>
      <c r="H205" s="245">
        <v>197.66402465499468</v>
      </c>
    </row>
    <row r="206" spans="1:8">
      <c r="A206" s="86" t="str">
        <v>move_ind</v>
      </c>
      <c r="B206" s="239">
        <v>205</v>
      </c>
      <c r="C206" s="86" t="s">
        <v>589</v>
      </c>
      <c r="D206" s="241">
        <f>COUNTIF($C$1:$C206,C206)</f>
        <v>1</v>
      </c>
      <c r="E206" s="241" t="str">
        <f t="shared" si="23"/>
        <v>House Move1</v>
      </c>
      <c r="F206" s="86" t="s">
        <v>590</v>
      </c>
      <c r="G206" s="242">
        <v>0.14852941176470585</v>
      </c>
      <c r="H206" s="245">
        <v>93.530622428667712</v>
      </c>
    </row>
    <row r="207" spans="1:8">
      <c r="A207" s="86" t="str">
        <v>RCD_HHTYPE_DV_101</v>
      </c>
      <c r="B207" s="239">
        <v>206</v>
      </c>
      <c r="C207" s="86" t="s">
        <v>54</v>
      </c>
      <c r="D207" s="241">
        <f>COUNTIF($C$1:$C207,C207)</f>
        <v>1</v>
      </c>
      <c r="E207" s="241" t="str">
        <f t="shared" si="23"/>
        <v>Structure1</v>
      </c>
      <c r="F207" s="86" t="s">
        <v>591</v>
      </c>
      <c r="G207" s="242">
        <v>0.13789140271493214</v>
      </c>
      <c r="H207" s="245">
        <v>82.095962647689518</v>
      </c>
    </row>
    <row r="208" spans="1:8">
      <c r="A208" s="86" t="str">
        <v>RCD_HHTYPE_DV_102</v>
      </c>
      <c r="B208" s="239">
        <v>207</v>
      </c>
      <c r="C208" s="86" t="s">
        <v>54</v>
      </c>
      <c r="D208" s="241">
        <f>COUNTIF($C$1:$C208,C208)</f>
        <v>2</v>
      </c>
      <c r="E208" s="241" t="str">
        <f t="shared" si="23"/>
        <v>Structure2</v>
      </c>
      <c r="F208" s="86" t="s">
        <v>592</v>
      </c>
      <c r="G208" s="242">
        <v>2.2312217194570133E-2</v>
      </c>
      <c r="H208" s="245">
        <v>72.476086081500426</v>
      </c>
    </row>
    <row r="209" spans="1:8">
      <c r="A209" s="86" t="str">
        <v>RCD_HHTYPE_DV_103</v>
      </c>
      <c r="B209" s="239">
        <v>208</v>
      </c>
      <c r="C209" s="86" t="s">
        <v>54</v>
      </c>
      <c r="D209" s="241">
        <f>COUNTIF($C$1:$C209,C209)</f>
        <v>3</v>
      </c>
      <c r="E209" s="241" t="str">
        <f t="shared" si="23"/>
        <v>Structure3</v>
      </c>
      <c r="F209" s="86" t="s">
        <v>593</v>
      </c>
      <c r="G209" s="242">
        <v>0.34782805429864255</v>
      </c>
      <c r="H209" s="245">
        <v>115.02239972594168</v>
      </c>
    </row>
    <row r="210" spans="1:8">
      <c r="A210" s="86" t="str">
        <v>RCD_HHTYPE_DV_104</v>
      </c>
      <c r="B210" s="239">
        <v>209</v>
      </c>
      <c r="C210" s="86" t="s">
        <v>54</v>
      </c>
      <c r="D210" s="241">
        <f>COUNTIF($C$1:$C210,C210)</f>
        <v>4</v>
      </c>
      <c r="E210" s="241" t="str">
        <f t="shared" si="23"/>
        <v>Structure4</v>
      </c>
      <c r="F210" s="86" t="s">
        <v>160</v>
      </c>
      <c r="G210" s="242">
        <v>0.19023981900452491</v>
      </c>
      <c r="H210" s="245">
        <v>102.29227557618117</v>
      </c>
    </row>
    <row r="211" spans="1:8">
      <c r="A211" s="86" t="str">
        <v>RCD_HHTYPE_DV_105</v>
      </c>
      <c r="B211" s="239">
        <v>210</v>
      </c>
      <c r="C211" s="86" t="s">
        <v>54</v>
      </c>
      <c r="D211" s="241">
        <f>COUNTIF($C$1:$C211,C211)</f>
        <v>5</v>
      </c>
      <c r="E211" s="241" t="str">
        <f t="shared" si="23"/>
        <v>Structure5</v>
      </c>
      <c r="F211" s="86" t="s">
        <v>594</v>
      </c>
      <c r="G211" s="242">
        <v>0.30183710407239817</v>
      </c>
      <c r="H211" s="245">
        <v>96.417593330707234</v>
      </c>
    </row>
    <row r="212" spans="1:8">
      <c r="A212" s="86" t="str">
        <v>RCD_NKIDS05_101</v>
      </c>
      <c r="B212" s="239">
        <v>211</v>
      </c>
      <c r="C212" s="86" t="s">
        <v>596</v>
      </c>
      <c r="D212" s="241">
        <f>COUNTIF($C$1:$C212,C212)</f>
        <v>1</v>
      </c>
      <c r="E212" s="241" t="str">
        <f t="shared" si="23"/>
        <v>Number of Children by Age1</v>
      </c>
      <c r="F212" s="86" t="s">
        <v>597</v>
      </c>
      <c r="G212" s="242">
        <v>0.9120407239819005</v>
      </c>
      <c r="H212" s="245">
        <v>101.29959329087032</v>
      </c>
    </row>
    <row r="213" spans="1:8">
      <c r="A213" s="86" t="str">
        <v>RCD_NKIDS05_102</v>
      </c>
      <c r="B213" s="239">
        <v>212</v>
      </c>
      <c r="C213" s="86" t="s">
        <v>596</v>
      </c>
      <c r="D213" s="241">
        <f>COUNTIF($C$1:$C213,C213)</f>
        <v>2</v>
      </c>
      <c r="E213" s="241" t="str">
        <f t="shared" si="23"/>
        <v>Number of Children by Age2</v>
      </c>
      <c r="F213" s="86" t="s">
        <v>599</v>
      </c>
      <c r="G213" s="242">
        <v>6.3579185520362E-2</v>
      </c>
      <c r="H213" s="245">
        <v>85.839103220494948</v>
      </c>
    </row>
    <row r="214" spans="1:8">
      <c r="A214" s="86" t="str">
        <v>RCD_NKIDS05_103</v>
      </c>
      <c r="B214" s="239">
        <v>213</v>
      </c>
      <c r="C214" s="86" t="s">
        <v>596</v>
      </c>
      <c r="D214" s="241">
        <f>COUNTIF($C$1:$C214,C214)</f>
        <v>3</v>
      </c>
      <c r="E214" s="241" t="str">
        <f t="shared" si="23"/>
        <v>Number of Children by Age3</v>
      </c>
      <c r="F214" s="86" t="s">
        <v>601</v>
      </c>
      <c r="G214" s="242">
        <v>2.4167420814479642E-2</v>
      </c>
      <c r="H214" s="245">
        <v>94.725893754669215</v>
      </c>
    </row>
    <row r="215" spans="1:8">
      <c r="A215" s="86" t="str">
        <v>RCD_NKIDS615_101</v>
      </c>
      <c r="B215" s="239">
        <v>214</v>
      </c>
      <c r="C215" s="86" t="s">
        <v>596</v>
      </c>
      <c r="D215" s="241">
        <f>COUNTIF($C$1:$C215,C215)</f>
        <v>4</v>
      </c>
      <c r="E215" s="241" t="str">
        <f t="shared" si="23"/>
        <v>Number of Children by Age4</v>
      </c>
      <c r="F215" s="86" t="s">
        <v>603</v>
      </c>
      <c r="G215" s="242">
        <v>0.79320814479638013</v>
      </c>
      <c r="H215" s="245">
        <v>100.81792572904725</v>
      </c>
    </row>
    <row r="216" spans="1:8">
      <c r="A216" s="86" t="str">
        <v>RCD_NKIDS615_102</v>
      </c>
      <c r="B216" s="239">
        <v>215</v>
      </c>
      <c r="C216" s="86" t="s">
        <v>596</v>
      </c>
      <c r="D216" s="241">
        <f>COUNTIF($C$1:$C216,C216)</f>
        <v>5</v>
      </c>
      <c r="E216" s="241" t="str">
        <f t="shared" si="23"/>
        <v>Number of Children by Age5</v>
      </c>
      <c r="F216" s="86" t="s">
        <v>605</v>
      </c>
      <c r="G216" s="242">
        <v>0.11683710407239818</v>
      </c>
      <c r="H216" s="245">
        <v>95.968111877813371</v>
      </c>
    </row>
    <row r="217" spans="1:8">
      <c r="A217" s="86" t="str">
        <v>RCD_NKIDS615_103</v>
      </c>
      <c r="B217" s="239">
        <v>216</v>
      </c>
      <c r="C217" s="86" t="s">
        <v>596</v>
      </c>
      <c r="D217" s="241">
        <f>COUNTIF($C$1:$C217,C217)</f>
        <v>6</v>
      </c>
      <c r="E217" s="241" t="str">
        <f t="shared" si="23"/>
        <v>Number of Children by Age6</v>
      </c>
      <c r="F217" s="86" t="s">
        <v>607</v>
      </c>
      <c r="G217" s="242">
        <v>9.0185520361990956E-2</v>
      </c>
      <c r="H217" s="245">
        <v>98.385390138975509</v>
      </c>
    </row>
    <row r="218" spans="1:8">
      <c r="A218" s="86" t="str">
        <v>A2_CHILDREN1</v>
      </c>
      <c r="B218" s="239">
        <v>217</v>
      </c>
      <c r="C218" s="86" t="s">
        <v>608</v>
      </c>
      <c r="D218" s="241">
        <f>COUNTIF($C$1:$C218,C218)</f>
        <v>1</v>
      </c>
      <c r="E218" s="241" t="str">
        <f t="shared" si="23"/>
        <v>Children in household1</v>
      </c>
      <c r="F218" s="86" t="s">
        <v>609</v>
      </c>
      <c r="G218" s="242">
        <v>0.7468778280542987</v>
      </c>
      <c r="H218" s="245">
        <v>102.53143812925958</v>
      </c>
    </row>
    <row r="219" spans="1:8">
      <c r="A219" s="86" t="str">
        <v>A2_CHILDREN2A</v>
      </c>
      <c r="B219" s="239">
        <v>218</v>
      </c>
      <c r="C219" s="86" t="s">
        <v>608</v>
      </c>
      <c r="D219" s="241">
        <f>COUNTIF($C$1:$C219,C219)</f>
        <v>2</v>
      </c>
      <c r="E219" s="241" t="str">
        <f t="shared" si="23"/>
        <v>Children in household2</v>
      </c>
      <c r="F219" s="86" t="s">
        <v>610</v>
      </c>
      <c r="G219" s="242">
        <v>0.11732579185520361</v>
      </c>
      <c r="H219" s="245">
        <v>93.185293962671196</v>
      </c>
    </row>
    <row r="220" spans="1:8">
      <c r="A220" s="86" t="str">
        <v>A2_CHILDREN2B</v>
      </c>
      <c r="B220" s="239">
        <v>219</v>
      </c>
      <c r="C220" s="86" t="s">
        <v>608</v>
      </c>
      <c r="D220" s="241">
        <f>COUNTIF($C$1:$C220,C220)</f>
        <v>3</v>
      </c>
      <c r="E220" s="241" t="str">
        <f t="shared" si="23"/>
        <v>Children in household3</v>
      </c>
      <c r="F220" s="86" t="s">
        <v>611</v>
      </c>
      <c r="G220" s="242">
        <v>0.10309502262443439</v>
      </c>
      <c r="H220" s="245">
        <v>97.188100626908408</v>
      </c>
    </row>
    <row r="221" spans="1:8">
      <c r="A221" s="86" t="str">
        <v>A2_CHILDREN3</v>
      </c>
      <c r="B221" s="239">
        <v>220</v>
      </c>
      <c r="C221" s="86" t="s">
        <v>608</v>
      </c>
      <c r="D221" s="241">
        <f>COUNTIF($C$1:$C221,C221)</f>
        <v>4</v>
      </c>
      <c r="E221" s="241" t="str">
        <f t="shared" si="23"/>
        <v>Children in household4</v>
      </c>
      <c r="F221" s="86" t="s">
        <v>612</v>
      </c>
      <c r="G221" s="242">
        <v>3.2936651583710404E-2</v>
      </c>
      <c r="H221" s="245">
        <v>82.795349860559497</v>
      </c>
    </row>
    <row r="222" spans="1:8">
      <c r="A222" s="86" t="str">
        <v>A2_HHD1</v>
      </c>
      <c r="B222" s="239">
        <v>221</v>
      </c>
      <c r="C222" s="86" t="s">
        <v>613</v>
      </c>
      <c r="D222" s="241">
        <f>COUNTIF($C$1:$C222,C222)</f>
        <v>1</v>
      </c>
      <c r="E222" s="241" t="str">
        <f t="shared" si="23"/>
        <v>Household Size1</v>
      </c>
      <c r="F222" s="86" t="s">
        <v>614</v>
      </c>
      <c r="G222" s="242">
        <v>0.16507692307692307</v>
      </c>
      <c r="H222" s="245">
        <v>86.568291008776171</v>
      </c>
    </row>
    <row r="223" spans="1:8">
      <c r="A223" s="86" t="str">
        <v>A2_HHD2</v>
      </c>
      <c r="B223" s="239">
        <v>222</v>
      </c>
      <c r="C223" s="86" t="s">
        <v>613</v>
      </c>
      <c r="D223" s="241">
        <f>COUNTIF($C$1:$C223,C223)</f>
        <v>2</v>
      </c>
      <c r="E223" s="241" t="str">
        <f t="shared" si="23"/>
        <v>Household Size2</v>
      </c>
      <c r="F223" s="86" t="s">
        <v>615</v>
      </c>
      <c r="G223" s="242">
        <v>0.41449321266968325</v>
      </c>
      <c r="H223" s="245">
        <v>106.73702806949528</v>
      </c>
    </row>
    <row r="224" spans="1:8">
      <c r="A224" s="86" t="str">
        <v>A2_HHD5</v>
      </c>
      <c r="B224" s="239">
        <v>223</v>
      </c>
      <c r="C224" s="86" t="s">
        <v>613</v>
      </c>
      <c r="D224" s="241">
        <f>COUNTIF($C$1:$C224,C224)</f>
        <v>3</v>
      </c>
      <c r="E224" s="241" t="str">
        <f t="shared" si="23"/>
        <v>Household Size3</v>
      </c>
      <c r="F224" s="86" t="s">
        <v>616</v>
      </c>
      <c r="G224" s="242">
        <v>0.34480542986425339</v>
      </c>
      <c r="H224" s="245">
        <v>100.97873951000791</v>
      </c>
    </row>
    <row r="225" spans="1:8">
      <c r="A225" s="86" t="str">
        <v>A2_HHD6</v>
      </c>
      <c r="B225" s="239">
        <v>224</v>
      </c>
      <c r="C225" s="86" t="s">
        <v>613</v>
      </c>
      <c r="D225" s="241">
        <f>COUNTIF($C$1:$C225,C225)</f>
        <v>4</v>
      </c>
      <c r="E225" s="241" t="str">
        <f t="shared" si="23"/>
        <v>Household Size4</v>
      </c>
      <c r="F225" s="86" t="s">
        <v>617</v>
      </c>
      <c r="G225" s="242">
        <v>7.5932126696832594E-2</v>
      </c>
      <c r="H225" s="245">
        <v>95.283978059192037</v>
      </c>
    </row>
    <row r="226" spans="1:8">
      <c r="A226" s="86" t="str">
        <v>rcd_jbnssec8_dv_101</v>
      </c>
      <c r="B226" s="239">
        <v>225</v>
      </c>
      <c r="C226" s="86" t="s">
        <v>620</v>
      </c>
      <c r="D226" s="241">
        <f>COUNTIF($C$1:$C226,C226)</f>
        <v>1</v>
      </c>
      <c r="E226" s="241" t="str">
        <f t="shared" si="23"/>
        <v>NS SEC (% of people in employment)1</v>
      </c>
      <c r="F226" s="86" t="s">
        <v>621</v>
      </c>
      <c r="G226" s="242">
        <v>0.16106334841628958</v>
      </c>
      <c r="H226" s="245">
        <v>123.22564274375519</v>
      </c>
    </row>
    <row r="227" spans="1:8">
      <c r="A227" s="86" t="str">
        <v>rcd_jbnssec8_dv_102</v>
      </c>
      <c r="B227" s="239">
        <v>226</v>
      </c>
      <c r="C227" s="86" t="s">
        <v>620</v>
      </c>
      <c r="D227" s="241">
        <f>COUNTIF($C$1:$C227,C227)</f>
        <v>2</v>
      </c>
      <c r="E227" s="241" t="str">
        <f t="shared" si="23"/>
        <v>NS SEC (% of people in employment)2</v>
      </c>
      <c r="F227" s="86" t="s">
        <v>623</v>
      </c>
      <c r="G227" s="242">
        <v>0.3167782805429864</v>
      </c>
      <c r="H227" s="245">
        <v>109.66303475265819</v>
      </c>
    </row>
    <row r="228" spans="1:8">
      <c r="A228" s="86" t="str">
        <v>rcd_jbnssec8_dv_103</v>
      </c>
      <c r="B228" s="239">
        <v>227</v>
      </c>
      <c r="C228" s="86" t="s">
        <v>620</v>
      </c>
      <c r="D228" s="241">
        <f>COUNTIF($C$1:$C228,C228)</f>
        <v>3</v>
      </c>
      <c r="E228" s="241" t="str">
        <f t="shared" si="23"/>
        <v>NS SEC (% of people in employment)3</v>
      </c>
      <c r="F228" s="86" t="s">
        <v>625</v>
      </c>
      <c r="G228" s="242">
        <v>0.12996380090497739</v>
      </c>
      <c r="H228" s="245">
        <v>97.910946846944697</v>
      </c>
    </row>
    <row r="229" spans="1:8">
      <c r="A229" s="86" t="str">
        <v>rcd_jbnssec8_dv_104</v>
      </c>
      <c r="B229" s="239">
        <v>228</v>
      </c>
      <c r="C229" s="86" t="s">
        <v>620</v>
      </c>
      <c r="D229" s="241">
        <f>COUNTIF($C$1:$C229,C229)</f>
        <v>4</v>
      </c>
      <c r="E229" s="241" t="str">
        <f t="shared" si="23"/>
        <v>NS SEC (% of people in employment)4</v>
      </c>
      <c r="F229" s="86" t="s">
        <v>627</v>
      </c>
      <c r="G229" s="242">
        <v>0.11282352941176471</v>
      </c>
      <c r="H229" s="245">
        <v>109.96870641001541</v>
      </c>
    </row>
    <row r="230" spans="1:8">
      <c r="A230" s="86" t="str">
        <v>rcd_jbnssec8_dv_105</v>
      </c>
      <c r="B230" s="239">
        <v>229</v>
      </c>
      <c r="C230" s="86" t="s">
        <v>620</v>
      </c>
      <c r="D230" s="241">
        <f>COUNTIF($C$1:$C230,C230)</f>
        <v>5</v>
      </c>
      <c r="E230" s="241" t="str">
        <f t="shared" si="23"/>
        <v>NS SEC (% of people in employment)5</v>
      </c>
      <c r="F230" s="86" t="s">
        <v>629</v>
      </c>
      <c r="G230" s="242">
        <v>5.9217194570135745E-2</v>
      </c>
      <c r="H230" s="245">
        <v>88.373210221144333</v>
      </c>
    </row>
    <row r="231" spans="1:8">
      <c r="A231" s="86" t="str">
        <v>rcd_jbnssec8_dv_106</v>
      </c>
      <c r="B231" s="239">
        <v>230</v>
      </c>
      <c r="C231" s="86" t="s">
        <v>620</v>
      </c>
      <c r="D231" s="241">
        <f>COUNTIF($C$1:$C231,C231)</f>
        <v>6</v>
      </c>
      <c r="E231" s="241" t="str">
        <f t="shared" si="23"/>
        <v>NS SEC (% of people in employment)6</v>
      </c>
      <c r="F231" s="86" t="s">
        <v>631</v>
      </c>
      <c r="G231" s="242">
        <v>0.14091402714932127</v>
      </c>
      <c r="H231" s="245">
        <v>79.241584093717663</v>
      </c>
    </row>
    <row r="232" spans="1:8">
      <c r="A232" s="86" t="str">
        <v>rcd_jbnssec8_dv_107</v>
      </c>
      <c r="B232" s="239">
        <v>231</v>
      </c>
      <c r="C232" s="86" t="s">
        <v>620</v>
      </c>
      <c r="D232" s="241">
        <f>COUNTIF($C$1:$C232,C232)</f>
        <v>7</v>
      </c>
      <c r="E232" s="241" t="str">
        <f t="shared" si="23"/>
        <v>NS SEC (% of people in employment)7</v>
      </c>
      <c r="F232" s="86" t="s">
        <v>633</v>
      </c>
      <c r="G232" s="242">
        <v>7.9647058823529418E-2</v>
      </c>
      <c r="H232" s="245">
        <v>79.307407871486049</v>
      </c>
    </row>
    <row r="233" spans="1:8">
      <c r="A233" s="86" t="str">
        <v>CLASS1</v>
      </c>
      <c r="B233" s="239">
        <v>232</v>
      </c>
      <c r="C233" s="86" t="s">
        <v>635</v>
      </c>
      <c r="D233" s="241">
        <f>COUNTIF($C$1:$C233,C233)</f>
        <v>1</v>
      </c>
      <c r="E233" s="241" t="str">
        <f t="shared" si="23"/>
        <v>Social Grade1</v>
      </c>
      <c r="F233" s="86" t="s">
        <v>636</v>
      </c>
      <c r="G233" s="242">
        <v>7.9171945701357466E-2</v>
      </c>
      <c r="H233" s="245">
        <v>141.33372121961105</v>
      </c>
    </row>
    <row r="234" spans="1:8">
      <c r="A234" s="86" t="str">
        <v>CLASS2</v>
      </c>
      <c r="B234" s="239">
        <v>233</v>
      </c>
      <c r="C234" s="86" t="s">
        <v>635</v>
      </c>
      <c r="D234" s="241">
        <f>COUNTIF($C$1:$C234,C234)</f>
        <v>2</v>
      </c>
      <c r="E234" s="241" t="str">
        <f t="shared" si="23"/>
        <v>Social Grade2</v>
      </c>
      <c r="F234" s="86" t="s">
        <v>638</v>
      </c>
      <c r="G234" s="242">
        <v>0.3012398190045249</v>
      </c>
      <c r="H234" s="245">
        <v>121.6772848371277</v>
      </c>
    </row>
    <row r="235" spans="1:8">
      <c r="A235" s="86" t="str">
        <v>CLASS3</v>
      </c>
      <c r="B235" s="239">
        <v>234</v>
      </c>
      <c r="C235" s="86" t="s">
        <v>635</v>
      </c>
      <c r="D235" s="241">
        <f>COUNTIF($C$1:$C235,C235)</f>
        <v>3</v>
      </c>
      <c r="E235" s="241" t="str">
        <f t="shared" si="23"/>
        <v>Social Grade3</v>
      </c>
      <c r="F235" s="86" t="s">
        <v>640</v>
      </c>
      <c r="G235" s="242">
        <v>0.2771809954751131</v>
      </c>
      <c r="H235" s="245">
        <v>101.6101490688168</v>
      </c>
    </row>
    <row r="236" spans="1:8">
      <c r="A236" s="86" t="str">
        <v>CLASS4</v>
      </c>
      <c r="B236" s="239">
        <v>235</v>
      </c>
      <c r="C236" s="86" t="s">
        <v>635</v>
      </c>
      <c r="D236" s="241">
        <f>COUNTIF($C$1:$C236,C236)</f>
        <v>4</v>
      </c>
      <c r="E236" s="241" t="str">
        <f t="shared" si="23"/>
        <v>Social Grade4</v>
      </c>
      <c r="F236" s="86" t="s">
        <v>642</v>
      </c>
      <c r="G236" s="242">
        <v>0.18583257918552037</v>
      </c>
      <c r="H236" s="245">
        <v>89.933745593988263</v>
      </c>
    </row>
    <row r="237" spans="1:8">
      <c r="A237" s="86" t="str">
        <v>CLASS5</v>
      </c>
      <c r="B237" s="239">
        <v>236</v>
      </c>
      <c r="C237" s="86" t="s">
        <v>635</v>
      </c>
      <c r="D237" s="241">
        <f>COUNTIF($C$1:$C237,C237)</f>
        <v>5</v>
      </c>
      <c r="E237" s="241" t="str">
        <f t="shared" si="23"/>
        <v>Social Grade5</v>
      </c>
      <c r="F237" s="86" t="s">
        <v>644</v>
      </c>
      <c r="G237" s="242">
        <v>9.0027149321266958E-2</v>
      </c>
      <c r="H237" s="245">
        <v>71.877806244821954</v>
      </c>
    </row>
    <row r="238" spans="1:8">
      <c r="A238" s="86" t="str">
        <v>CLASS6</v>
      </c>
      <c r="B238" s="239">
        <v>237</v>
      </c>
      <c r="C238" s="86" t="s">
        <v>635</v>
      </c>
      <c r="D238" s="241">
        <f>COUNTIF($C$1:$C238,C238)</f>
        <v>6</v>
      </c>
      <c r="E238" s="241" t="str">
        <f t="shared" si="23"/>
        <v>Social Grade6</v>
      </c>
      <c r="F238" s="86" t="s">
        <v>646</v>
      </c>
      <c r="G238" s="242">
        <v>6.6280542986425342E-2</v>
      </c>
      <c r="H238" s="245">
        <v>72.417837282182759</v>
      </c>
    </row>
    <row r="239" spans="1:8">
      <c r="A239" s="86" t="str">
        <v>OCCD2</v>
      </c>
      <c r="B239" s="239">
        <v>238</v>
      </c>
      <c r="C239" s="86" t="s">
        <v>648</v>
      </c>
      <c r="D239" s="241">
        <f>COUNTIF($C$1:$C239,C239)</f>
        <v>1</v>
      </c>
      <c r="E239" s="241" t="str">
        <f t="shared" si="23"/>
        <v>Occupation1</v>
      </c>
      <c r="F239" s="86" t="s">
        <v>649</v>
      </c>
      <c r="G239" s="242">
        <v>7.5678733031674203E-2</v>
      </c>
      <c r="H239" s="245">
        <v>118.2148642146728</v>
      </c>
    </row>
    <row r="240" spans="1:8">
      <c r="A240" s="86" t="str">
        <v>OCCD6</v>
      </c>
      <c r="B240" s="239">
        <v>239</v>
      </c>
      <c r="C240" s="86" t="s">
        <v>648</v>
      </c>
      <c r="D240" s="241">
        <f>COUNTIF($C$1:$C240,C240)</f>
        <v>2</v>
      </c>
      <c r="E240" s="241" t="str">
        <f t="shared" si="23"/>
        <v>Occupation2</v>
      </c>
      <c r="F240" s="86" t="s">
        <v>651</v>
      </c>
      <c r="G240" s="242">
        <v>0.22952941176470587</v>
      </c>
      <c r="H240" s="245">
        <v>107.77426189684893</v>
      </c>
    </row>
    <row r="241" spans="1:8">
      <c r="A241" s="86" t="str">
        <v>OCCD3</v>
      </c>
      <c r="B241" s="239">
        <v>240</v>
      </c>
      <c r="C241" s="86" t="s">
        <v>648</v>
      </c>
      <c r="D241" s="241">
        <f>COUNTIF($C$1:$C241,C241)</f>
        <v>3</v>
      </c>
      <c r="E241" s="241" t="str">
        <f t="shared" si="23"/>
        <v>Occupation3</v>
      </c>
      <c r="F241" s="86" t="s">
        <v>653</v>
      </c>
      <c r="G241" s="242">
        <v>0.14653846153846153</v>
      </c>
      <c r="H241" s="245">
        <v>97.717700088012265</v>
      </c>
    </row>
    <row r="242" spans="1:8">
      <c r="A242" s="86" t="str">
        <v>OCCD5</v>
      </c>
      <c r="B242" s="239">
        <v>241</v>
      </c>
      <c r="C242" s="86" t="s">
        <v>648</v>
      </c>
      <c r="D242" s="241">
        <f>COUNTIF($C$1:$C242,C242)</f>
        <v>4</v>
      </c>
      <c r="E242" s="241" t="str">
        <f t="shared" si="23"/>
        <v>Occupation4</v>
      </c>
      <c r="F242" s="86" t="s">
        <v>655</v>
      </c>
      <c r="G242" s="242">
        <v>5.4886877828054313E-2</v>
      </c>
      <c r="H242" s="245">
        <v>100.09470394872224</v>
      </c>
    </row>
    <row r="243" spans="1:8">
      <c r="A243" s="86" t="str">
        <v>OCCD8</v>
      </c>
      <c r="B243" s="239">
        <v>242</v>
      </c>
      <c r="C243" s="86" t="s">
        <v>648</v>
      </c>
      <c r="D243" s="241">
        <f>COUNTIF($C$1:$C243,C243)</f>
        <v>5</v>
      </c>
      <c r="E243" s="241" t="str">
        <f t="shared" si="23"/>
        <v>Occupation5</v>
      </c>
      <c r="F243" s="86" t="s">
        <v>657</v>
      </c>
      <c r="G243" s="242">
        <v>0.16184615384615386</v>
      </c>
      <c r="H243" s="245">
        <v>106.65556516349835</v>
      </c>
    </row>
    <row r="244" spans="1:8">
      <c r="A244" s="86" t="str">
        <v>OCCD9</v>
      </c>
      <c r="B244" s="239">
        <v>243</v>
      </c>
      <c r="C244" s="86" t="s">
        <v>648</v>
      </c>
      <c r="D244" s="241">
        <f>COUNTIF($C$1:$C244,C244)</f>
        <v>6</v>
      </c>
      <c r="E244" s="241" t="str">
        <f t="shared" si="23"/>
        <v>Occupation6</v>
      </c>
      <c r="F244" s="86" t="s">
        <v>659</v>
      </c>
      <c r="G244" s="242">
        <v>8.3144796380090508E-2</v>
      </c>
      <c r="H244" s="245">
        <v>111.4821677879616</v>
      </c>
    </row>
    <row r="245" spans="1:8">
      <c r="A245" s="86" t="str">
        <v>OCCD10</v>
      </c>
      <c r="B245" s="239">
        <v>244</v>
      </c>
      <c r="C245" s="86" t="s">
        <v>648</v>
      </c>
      <c r="D245" s="241">
        <f>COUNTIF($C$1:$C245,C245)</f>
        <v>7</v>
      </c>
      <c r="E245" s="241" t="str">
        <f t="shared" si="23"/>
        <v>Occupation7</v>
      </c>
      <c r="F245" s="86" t="s">
        <v>661</v>
      </c>
      <c r="G245" s="242">
        <v>6.9714932126696827E-2</v>
      </c>
      <c r="H245" s="245">
        <v>82.749111237128602</v>
      </c>
    </row>
    <row r="246" spans="1:8">
      <c r="A246" s="86" t="str">
        <v>OCCD11</v>
      </c>
      <c r="B246" s="239">
        <v>245</v>
      </c>
      <c r="C246" s="86" t="s">
        <v>648</v>
      </c>
      <c r="D246" s="241">
        <f>COUNTIF($C$1:$C246,C246)</f>
        <v>8</v>
      </c>
      <c r="E246" s="241" t="str">
        <f t="shared" si="23"/>
        <v>Occupation8</v>
      </c>
      <c r="F246" s="86" t="s">
        <v>663</v>
      </c>
      <c r="G246" s="242">
        <v>0.11176018099547512</v>
      </c>
      <c r="H246" s="245">
        <v>84.488245893391962</v>
      </c>
    </row>
    <row r="247" spans="1:8">
      <c r="A247" s="86" t="str">
        <v>OCCD12</v>
      </c>
      <c r="B247" s="239">
        <v>246</v>
      </c>
      <c r="C247" s="86" t="s">
        <v>648</v>
      </c>
      <c r="D247" s="241">
        <f>COUNTIF($C$1:$C247,C247)</f>
        <v>9</v>
      </c>
      <c r="E247" s="241" t="str">
        <f t="shared" si="23"/>
        <v>Occupation9</v>
      </c>
      <c r="F247" s="86" t="s">
        <v>665</v>
      </c>
      <c r="G247" s="242">
        <v>4.6945701357466063E-2</v>
      </c>
      <c r="H247" s="245">
        <v>97.012157569359914</v>
      </c>
    </row>
    <row r="248" spans="1:8">
      <c r="A248" s="86" t="str">
        <v>OCCD13</v>
      </c>
      <c r="B248" s="239">
        <v>247</v>
      </c>
      <c r="C248" s="86" t="s">
        <v>648</v>
      </c>
      <c r="D248" s="241">
        <f>COUNTIF($C$1:$C248,C248)</f>
        <v>10</v>
      </c>
      <c r="E248" s="241" t="str">
        <f t="shared" si="23"/>
        <v>Occupation10</v>
      </c>
      <c r="F248" s="86" t="s">
        <v>667</v>
      </c>
      <c r="G248" s="242">
        <v>1.9773755656108599E-2</v>
      </c>
      <c r="H248" s="245">
        <v>74.424566273916554</v>
      </c>
    </row>
    <row r="249" spans="1:8">
      <c r="A249" s="86" t="str">
        <v>rcd_qfhigh_101</v>
      </c>
      <c r="B249" s="239">
        <v>248</v>
      </c>
      <c r="C249" s="86" t="s">
        <v>670</v>
      </c>
      <c r="D249" s="241">
        <f>COUNTIF($C$1:$C249,C249)</f>
        <v>1</v>
      </c>
      <c r="E249" s="241" t="str">
        <f t="shared" si="23"/>
        <v>Highest Level of Qualifications (Adults)1</v>
      </c>
      <c r="F249" s="86" t="s">
        <v>671</v>
      </c>
      <c r="G249" s="242">
        <v>0.28156108597285068</v>
      </c>
      <c r="H249" s="245">
        <v>123.98151737504644</v>
      </c>
    </row>
    <row r="250" spans="1:8">
      <c r="A250" s="86" t="str">
        <v>rcd_qfhigh_102</v>
      </c>
      <c r="B250" s="239">
        <v>249</v>
      </c>
      <c r="C250" s="86" t="s">
        <v>670</v>
      </c>
      <c r="D250" s="241">
        <f>COUNTIF($C$1:$C250,C250)</f>
        <v>2</v>
      </c>
      <c r="E250" s="241" t="str">
        <f t="shared" si="23"/>
        <v>Highest Level of Qualifications (Adults)2</v>
      </c>
      <c r="F250" s="86" t="s">
        <v>673</v>
      </c>
      <c r="G250" s="242">
        <v>0.10454751131221719</v>
      </c>
      <c r="H250" s="245">
        <v>105.51136921634642</v>
      </c>
    </row>
    <row r="251" spans="1:8">
      <c r="A251" s="86" t="str">
        <v>rcd_qfhigh_103</v>
      </c>
      <c r="B251" s="239">
        <v>250</v>
      </c>
      <c r="C251" s="86" t="s">
        <v>670</v>
      </c>
      <c r="D251" s="241">
        <f>COUNTIF($C$1:$C251,C251)</f>
        <v>3</v>
      </c>
      <c r="E251" s="241" t="str">
        <f t="shared" si="23"/>
        <v>Highest Level of Qualifications (Adults)3</v>
      </c>
      <c r="F251" s="86" t="s">
        <v>675</v>
      </c>
      <c r="G251" s="242">
        <v>8.8104072398190042E-2</v>
      </c>
      <c r="H251" s="245">
        <v>100.31366246147793</v>
      </c>
    </row>
    <row r="252" spans="1:8">
      <c r="A252" s="86" t="str">
        <v>rcd_qfhigh_104</v>
      </c>
      <c r="B252" s="239">
        <v>251</v>
      </c>
      <c r="C252" s="86" t="s">
        <v>670</v>
      </c>
      <c r="D252" s="241">
        <f>COUNTIF($C$1:$C252,C252)</f>
        <v>4</v>
      </c>
      <c r="E252" s="241" t="str">
        <f t="shared" si="23"/>
        <v>Highest Level of Qualifications (Adults)4</v>
      </c>
      <c r="F252" s="86" t="s">
        <v>677</v>
      </c>
      <c r="G252" s="242">
        <v>0.35011764705882348</v>
      </c>
      <c r="H252" s="245">
        <v>94.706995226417803</v>
      </c>
    </row>
    <row r="253" spans="1:8">
      <c r="A253" s="86" t="str">
        <v>rcd_qfhigh_105</v>
      </c>
      <c r="B253" s="239">
        <v>252</v>
      </c>
      <c r="C253" s="86" t="s">
        <v>670</v>
      </c>
      <c r="D253" s="241">
        <f>COUNTIF($C$1:$C253,C253)</f>
        <v>5</v>
      </c>
      <c r="E253" s="241" t="str">
        <f t="shared" si="23"/>
        <v>Highest Level of Qualifications (Adults)5</v>
      </c>
      <c r="F253" s="86" t="s">
        <v>679</v>
      </c>
      <c r="G253" s="242">
        <v>0.17592760180995476</v>
      </c>
      <c r="H253" s="245">
        <v>81.322383414139125</v>
      </c>
    </row>
    <row r="254" spans="1:8">
      <c r="A254" s="86" t="str">
        <v>Num_reading</v>
      </c>
      <c r="B254" s="239">
        <v>253</v>
      </c>
      <c r="C254" s="86" t="s">
        <v>681</v>
      </c>
      <c r="D254" s="241">
        <f>COUNTIF($C$1:$C254,C254)</f>
        <v>1</v>
      </c>
      <c r="E254" s="241" t="str">
        <f t="shared" si="23"/>
        <v>England: Pupils at the end of KS11</v>
      </c>
      <c r="F254" s="86" t="s">
        <v>682</v>
      </c>
      <c r="G254" s="242">
        <v>0.93005882352941172</v>
      </c>
      <c r="H254" s="245">
        <v>102.00470808606738</v>
      </c>
    </row>
    <row r="255" spans="1:8">
      <c r="A255" s="86" t="str">
        <v>Num_writing</v>
      </c>
      <c r="B255" s="239">
        <v>254</v>
      </c>
      <c r="C255" s="86" t="s">
        <v>681</v>
      </c>
      <c r="D255" s="241">
        <f>COUNTIF($C$1:$C255,C255)</f>
        <v>2</v>
      </c>
      <c r="E255" s="241" t="str">
        <f t="shared" si="23"/>
        <v>England: Pupils at the end of KS12</v>
      </c>
      <c r="F255" s="86" t="s">
        <v>684</v>
      </c>
      <c r="G255" s="242">
        <v>0.89693212669683275</v>
      </c>
      <c r="H255" s="245">
        <v>102.60397062150794</v>
      </c>
    </row>
    <row r="256" spans="1:8">
      <c r="A256" s="86" t="str">
        <v>Num_maths</v>
      </c>
      <c r="B256" s="239">
        <v>255</v>
      </c>
      <c r="C256" s="86" t="s">
        <v>681</v>
      </c>
      <c r="D256" s="241">
        <f>COUNTIF($C$1:$C256,C256)</f>
        <v>3</v>
      </c>
      <c r="E256" s="241" t="str">
        <f t="shared" si="23"/>
        <v>England: Pupils at the end of KS13</v>
      </c>
      <c r="F256" s="86" t="s">
        <v>686</v>
      </c>
      <c r="G256" s="242">
        <v>0.95118552036199089</v>
      </c>
      <c r="H256" s="245">
        <v>101.53066500039472</v>
      </c>
    </row>
    <row r="257" spans="1:8">
      <c r="A257" s="86" t="str">
        <v>Num_science</v>
      </c>
      <c r="B257" s="239">
        <v>256</v>
      </c>
      <c r="C257" s="86" t="s">
        <v>681</v>
      </c>
      <c r="D257" s="241">
        <f>COUNTIF($C$1:$C257,C257)</f>
        <v>4</v>
      </c>
      <c r="E257" s="241" t="str">
        <f t="shared" si="23"/>
        <v>England: Pupils at the end of KS14</v>
      </c>
      <c r="F257" s="86" t="s">
        <v>688</v>
      </c>
      <c r="G257" s="242">
        <v>0.94376923076923092</v>
      </c>
      <c r="H257" s="245">
        <v>102.14806416571327</v>
      </c>
    </row>
    <row r="258" spans="1:8">
      <c r="A258" s="86" t="str">
        <v>Num_All_Reading</v>
      </c>
      <c r="B258" s="239">
        <v>257</v>
      </c>
      <c r="C258" s="86" t="s">
        <v>690</v>
      </c>
      <c r="D258" s="241">
        <f>COUNTIF($C$1:$C258,C258)</f>
        <v>1</v>
      </c>
      <c r="E258" s="241" t="str">
        <f t="shared" si="23"/>
        <v>England: Pupils at the end of KS21</v>
      </c>
      <c r="F258" s="86" t="s">
        <v>682</v>
      </c>
      <c r="G258" s="242">
        <v>0.92123076923076941</v>
      </c>
      <c r="H258" s="245">
        <v>102.07149816151019</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0.8829049773755655</v>
      </c>
      <c r="H259" s="245">
        <v>102.43184597854811</v>
      </c>
    </row>
    <row r="260" spans="1:8">
      <c r="A260" s="86" t="str">
        <v>Num_All_maths</v>
      </c>
      <c r="B260" s="239">
        <v>259</v>
      </c>
      <c r="C260" s="86" t="s">
        <v>690</v>
      </c>
      <c r="D260" s="241">
        <f>COUNTIF($C$1:$C260,C260)</f>
        <v>3</v>
      </c>
      <c r="E260" s="241" t="str">
        <f t="shared" si="24"/>
        <v>England: Pupils at the end of KS23</v>
      </c>
      <c r="F260" s="86" t="s">
        <v>686</v>
      </c>
      <c r="G260" s="242">
        <v>0.8870090497737555</v>
      </c>
      <c r="H260" s="245">
        <v>102.05733849196375</v>
      </c>
    </row>
    <row r="261" spans="1:8">
      <c r="A261" s="86" t="str">
        <v>Num_All_RWM</v>
      </c>
      <c r="B261" s="239">
        <v>260</v>
      </c>
      <c r="C261" s="86" t="s">
        <v>690</v>
      </c>
      <c r="D261" s="241">
        <f>COUNTIF($C$1:$C261,C261)</f>
        <v>4</v>
      </c>
      <c r="E261" s="241" t="str">
        <f t="shared" si="24"/>
        <v>England: Pupils at the end of KS24</v>
      </c>
      <c r="F261" s="86" t="s">
        <v>694</v>
      </c>
      <c r="G261" s="242">
        <v>0.81545701357466072</v>
      </c>
      <c r="H261" s="245">
        <v>103.24565815821039</v>
      </c>
    </row>
    <row r="262" spans="1:8">
      <c r="A262" s="86" t="str">
        <v>LEVEL2_all</v>
      </c>
      <c r="B262" s="239">
        <v>261</v>
      </c>
      <c r="C262" s="86" t="s">
        <v>696</v>
      </c>
      <c r="D262" s="241">
        <f>COUNTIF($C$1:$C262,C262)</f>
        <v>1</v>
      </c>
      <c r="E262" s="241" t="str">
        <f t="shared" si="24"/>
        <v>England: Pupils at the end of KS41</v>
      </c>
      <c r="F262" s="86" t="s">
        <v>697</v>
      </c>
      <c r="G262" s="242">
        <v>0.71515384615384603</v>
      </c>
      <c r="H262" s="245">
        <v>107.89188804022338</v>
      </c>
    </row>
    <row r="263" spans="1:8">
      <c r="A263" s="86" t="str">
        <v>LEVEL2_EM_all</v>
      </c>
      <c r="B263" s="239">
        <v>262</v>
      </c>
      <c r="C263" s="86" t="s">
        <v>696</v>
      </c>
      <c r="D263" s="241">
        <f>COUNTIF($C$1:$C263,C263)</f>
        <v>2</v>
      </c>
      <c r="E263" s="241" t="str">
        <f t="shared" si="24"/>
        <v>England: Pupils at the end of KS42</v>
      </c>
      <c r="F263" s="86" t="s">
        <v>699</v>
      </c>
      <c r="G263" s="242">
        <v>0.62947058823529412</v>
      </c>
      <c r="H263" s="245">
        <v>109.0256683683931</v>
      </c>
    </row>
    <row r="264" spans="1:8">
      <c r="A264" s="86" t="str">
        <v>NS4T5PAL5P</v>
      </c>
      <c r="B264" s="239">
        <v>263</v>
      </c>
      <c r="C264" s="86" t="s">
        <v>701</v>
      </c>
      <c r="D264" s="241">
        <f>COUNTIF($C$1:$C264,C264)</f>
        <v>1</v>
      </c>
      <c r="E264" s="241" t="str">
        <f t="shared" si="24"/>
        <v>Scotland: Pupils in the S4 cohort1</v>
      </c>
      <c r="F264" s="86" t="s">
        <v>702</v>
      </c>
      <c r="G264" s="242">
        <v>0.51379185520361981</v>
      </c>
      <c r="H264" s="245">
        <v>117.73938202023805</v>
      </c>
    </row>
    <row r="265" spans="1:8">
      <c r="A265" s="86" t="str">
        <v>NS5T3PAL6P</v>
      </c>
      <c r="B265" s="239">
        <v>264</v>
      </c>
      <c r="C265" s="86" t="s">
        <v>704</v>
      </c>
      <c r="D265" s="241">
        <f>COUNTIF($C$1:$C265,C265)</f>
        <v>1</v>
      </c>
      <c r="E265" s="241" t="str">
        <f t="shared" si="24"/>
        <v>Scotland: Pupils in the S5 cohort1</v>
      </c>
      <c r="F265" s="86" t="s">
        <v>705</v>
      </c>
      <c r="G265" s="242">
        <v>0.44207239819004529</v>
      </c>
      <c r="H265" s="245">
        <v>120.70392729967847</v>
      </c>
    </row>
    <row r="266" spans="1:8">
      <c r="A266" s="86" t="str">
        <v>NS5T5PAL6P</v>
      </c>
      <c r="B266" s="239">
        <v>265</v>
      </c>
      <c r="C266" s="86" t="s">
        <v>704</v>
      </c>
      <c r="D266" s="241">
        <f>COUNTIF($C$1:$C266,C266)</f>
        <v>2</v>
      </c>
      <c r="E266" s="241" t="str">
        <f t="shared" si="24"/>
        <v>Scotland: Pupils in the S5 cohort2</v>
      </c>
      <c r="F266" s="86" t="s">
        <v>707</v>
      </c>
      <c r="G266" s="242">
        <v>0.23123529411764707</v>
      </c>
      <c r="H266" s="245">
        <v>129.46581579524818</v>
      </c>
    </row>
    <row r="267" spans="1:8">
      <c r="A267" s="86" t="str">
        <v>rcd_worktrav_101</v>
      </c>
      <c r="B267" s="239">
        <v>266</v>
      </c>
      <c r="C267" s="86" t="s">
        <v>710</v>
      </c>
      <c r="D267" s="241">
        <f>COUNTIF($C$1:$C267,C267)</f>
        <v>1</v>
      </c>
      <c r="E267" s="241" t="str">
        <f t="shared" si="24"/>
        <v>Travel To Work (% of Workers)1</v>
      </c>
      <c r="F267" s="86" t="s">
        <v>711</v>
      </c>
      <c r="G267" s="242">
        <v>6.660633484162895E-2</v>
      </c>
      <c r="H267" s="245">
        <v>101.40654435066449</v>
      </c>
    </row>
    <row r="268" spans="1:8">
      <c r="A268" s="86" t="str">
        <v>rcd_worktrav_102</v>
      </c>
      <c r="B268" s="239">
        <v>267</v>
      </c>
      <c r="C268" s="86" t="s">
        <v>710</v>
      </c>
      <c r="D268" s="241">
        <f>COUNTIF($C$1:$C268,C268)</f>
        <v>2</v>
      </c>
      <c r="E268" s="241" t="str">
        <f t="shared" si="24"/>
        <v>Travel To Work (% of Workers)2</v>
      </c>
      <c r="F268" s="86" t="s">
        <v>713</v>
      </c>
      <c r="G268" s="242">
        <v>0.69515837104072398</v>
      </c>
      <c r="H268" s="245">
        <v>104.45174918205711</v>
      </c>
    </row>
    <row r="269" spans="1:8">
      <c r="A269" s="86" t="str">
        <v>rcd_worktrav_103</v>
      </c>
      <c r="B269" s="239">
        <v>268</v>
      </c>
      <c r="C269" s="86" t="s">
        <v>710</v>
      </c>
      <c r="D269" s="241">
        <f>COUNTIF($C$1:$C269,C269)</f>
        <v>3</v>
      </c>
      <c r="E269" s="241" t="str">
        <f t="shared" si="24"/>
        <v>Travel To Work (% of Workers)3</v>
      </c>
      <c r="F269" s="86" t="s">
        <v>715</v>
      </c>
      <c r="G269" s="242">
        <v>4.2049773755656106E-2</v>
      </c>
      <c r="H269" s="245">
        <v>70.026365280163347</v>
      </c>
    </row>
    <row r="270" spans="1:8">
      <c r="A270" s="86" t="str">
        <v>rcd_worktrav_104</v>
      </c>
      <c r="B270" s="239">
        <v>269</v>
      </c>
      <c r="C270" s="86" t="s">
        <v>710</v>
      </c>
      <c r="D270" s="241">
        <f>COUNTIF($C$1:$C270,C270)</f>
        <v>4</v>
      </c>
      <c r="E270" s="241" t="str">
        <f t="shared" si="24"/>
        <v>Travel To Work (% of Workers)4</v>
      </c>
      <c r="F270" s="86" t="s">
        <v>717</v>
      </c>
      <c r="G270" s="242">
        <v>3.2457013574660638E-2</v>
      </c>
      <c r="H270" s="245">
        <v>95.633298464830872</v>
      </c>
    </row>
    <row r="271" spans="1:8">
      <c r="A271" s="86" t="str">
        <v>rcd_worktrav_105</v>
      </c>
      <c r="B271" s="239">
        <v>270</v>
      </c>
      <c r="C271" s="86" t="s">
        <v>710</v>
      </c>
      <c r="D271" s="241">
        <f>COUNTIF($C$1:$C271,C271)</f>
        <v>5</v>
      </c>
      <c r="E271" s="241" t="str">
        <f t="shared" si="24"/>
        <v>Travel To Work (% of Workers)5</v>
      </c>
      <c r="F271" s="86" t="s">
        <v>719</v>
      </c>
      <c r="G271" s="242">
        <v>9.661990950226243E-2</v>
      </c>
      <c r="H271" s="245">
        <v>79.082302480988474</v>
      </c>
    </row>
    <row r="272" spans="1:8">
      <c r="A272" s="86" t="str">
        <v>rcd_worktrav_106</v>
      </c>
      <c r="B272" s="239">
        <v>271</v>
      </c>
      <c r="C272" s="86" t="s">
        <v>710</v>
      </c>
      <c r="D272" s="241">
        <f>COUNTIF($C$1:$C272,C272)</f>
        <v>6</v>
      </c>
      <c r="E272" s="241" t="str">
        <f t="shared" si="24"/>
        <v>Travel To Work (% of Workers)6</v>
      </c>
      <c r="F272" s="86" t="s">
        <v>721</v>
      </c>
      <c r="G272" s="242">
        <v>9.6244343891402732E-3</v>
      </c>
      <c r="H272" s="245">
        <v>97.28102821645038</v>
      </c>
    </row>
    <row r="273" spans="1:8">
      <c r="A273" s="86" t="str">
        <v>rcd_worktrav_107</v>
      </c>
      <c r="B273" s="239">
        <v>272</v>
      </c>
      <c r="C273" s="86" t="s">
        <v>710</v>
      </c>
      <c r="D273" s="241">
        <f>COUNTIF($C$1:$C273,C273)</f>
        <v>7</v>
      </c>
      <c r="E273" s="241" t="str">
        <f t="shared" si="24"/>
        <v>Travel To Work (% of Workers)7</v>
      </c>
      <c r="F273" s="86" t="s">
        <v>723</v>
      </c>
      <c r="G273" s="242">
        <v>5.7588235294117648E-2</v>
      </c>
      <c r="H273" s="245">
        <v>135.19458737271603</v>
      </c>
    </row>
    <row r="274" spans="1:8">
      <c r="A274" s="86" t="str">
        <v>car0</v>
      </c>
      <c r="B274" s="239">
        <v>273</v>
      </c>
      <c r="C274" s="86" t="s">
        <v>725</v>
      </c>
      <c r="D274" s="241">
        <f>COUNTIF($C$1:$C274,C274)</f>
        <v>1</v>
      </c>
      <c r="E274" s="241" t="str">
        <f t="shared" si="24"/>
        <v>Car Ownership1</v>
      </c>
      <c r="F274" s="86" t="s">
        <v>726</v>
      </c>
      <c r="G274" s="242">
        <v>0.11108597285067874</v>
      </c>
      <c r="H274" s="245">
        <v>59.650507158997698</v>
      </c>
    </row>
    <row r="275" spans="1:8">
      <c r="A275" s="86" t="str">
        <v>car1</v>
      </c>
      <c r="B275" s="239">
        <v>274</v>
      </c>
      <c r="C275" s="86" t="s">
        <v>725</v>
      </c>
      <c r="D275" s="241">
        <f>COUNTIF($C$1:$C275,C275)</f>
        <v>2</v>
      </c>
      <c r="E275" s="241" t="str">
        <f t="shared" si="24"/>
        <v>Car Ownership2</v>
      </c>
      <c r="F275" s="86" t="s">
        <v>728</v>
      </c>
      <c r="G275" s="242">
        <v>0.36980090497737556</v>
      </c>
      <c r="H275" s="245">
        <v>92.550112250922012</v>
      </c>
    </row>
    <row r="276" spans="1:8">
      <c r="A276" s="86" t="str">
        <v>car2</v>
      </c>
      <c r="B276" s="239">
        <v>275</v>
      </c>
      <c r="C276" s="86" t="s">
        <v>725</v>
      </c>
      <c r="D276" s="241">
        <f>COUNTIF($C$1:$C276,C276)</f>
        <v>3</v>
      </c>
      <c r="E276" s="241" t="str">
        <f t="shared" si="24"/>
        <v>Car Ownership3</v>
      </c>
      <c r="F276" s="86" t="s">
        <v>730</v>
      </c>
      <c r="G276" s="242">
        <v>0.38980542986425343</v>
      </c>
      <c r="H276" s="245">
        <v>121.4523695471658</v>
      </c>
    </row>
    <row r="277" spans="1:8">
      <c r="A277" s="86" t="str">
        <v>car3p</v>
      </c>
      <c r="B277" s="239">
        <v>276</v>
      </c>
      <c r="C277" s="86" t="s">
        <v>725</v>
      </c>
      <c r="D277" s="241">
        <f>COUNTIF($C$1:$C277,C277)</f>
        <v>4</v>
      </c>
      <c r="E277" s="241" t="str">
        <f t="shared" si="24"/>
        <v>Car Ownership4</v>
      </c>
      <c r="F277" s="86" t="s">
        <v>732</v>
      </c>
      <c r="G277" s="242">
        <v>0.12929864253393666</v>
      </c>
      <c r="H277" s="245">
        <v>138.74573752345276</v>
      </c>
    </row>
    <row r="278" spans="1:8">
      <c r="A278" s="86" t="str">
        <v>car1recent</v>
      </c>
      <c r="B278" s="239">
        <v>277</v>
      </c>
      <c r="C278" s="86" t="s">
        <v>725</v>
      </c>
      <c r="D278" s="241">
        <f>COUNTIF($C$1:$C278,C278)</f>
        <v>5</v>
      </c>
      <c r="E278" s="241" t="str">
        <f t="shared" si="24"/>
        <v>Car Ownership5</v>
      </c>
      <c r="F278" s="86" t="s">
        <v>734</v>
      </c>
      <c r="G278" s="242">
        <v>0.15668778280542986</v>
      </c>
      <c r="H278" s="245">
        <v>116.84932912648762</v>
      </c>
    </row>
    <row r="279" spans="1:8">
      <c r="A279" s="86" t="str">
        <v>car1co</v>
      </c>
      <c r="B279" s="239">
        <v>278</v>
      </c>
      <c r="C279" s="86" t="s">
        <v>736</v>
      </c>
      <c r="D279" s="241">
        <f>COUNTIF($C$1:$C279,C279)</f>
        <v>1</v>
      </c>
      <c r="E279" s="241" t="str">
        <f t="shared" si="24"/>
        <v>Main Car (% of car owners)1</v>
      </c>
      <c r="F279" s="86" t="s">
        <v>737</v>
      </c>
      <c r="G279" s="242">
        <v>1.7045248868778281E-2</v>
      </c>
      <c r="H279" s="245">
        <v>107.90010205789784</v>
      </c>
    </row>
    <row r="280" spans="1:8">
      <c r="A280" s="86" t="str">
        <v>car1priv</v>
      </c>
      <c r="B280" s="239">
        <v>279</v>
      </c>
      <c r="C280" s="86" t="s">
        <v>736</v>
      </c>
      <c r="D280" s="241">
        <f>COUNTIF($C$1:$C280,C280)</f>
        <v>2</v>
      </c>
      <c r="E280" s="241" t="str">
        <f t="shared" si="24"/>
        <v>Main Car (% of car owners)2</v>
      </c>
      <c r="F280" s="86" t="s">
        <v>739</v>
      </c>
      <c r="G280" s="242">
        <v>0.98295475113122177</v>
      </c>
      <c r="H280" s="245">
        <v>99.873196973684941</v>
      </c>
    </row>
    <row r="281" spans="1:8">
      <c r="A281" s="86" t="str">
        <v>carsaloon</v>
      </c>
      <c r="B281" s="239">
        <v>280</v>
      </c>
      <c r="C281" s="86" t="s">
        <v>736</v>
      </c>
      <c r="D281" s="241">
        <f>COUNTIF($C$1:$C281,C281)</f>
        <v>3</v>
      </c>
      <c r="E281" s="241" t="str">
        <f t="shared" si="24"/>
        <v>Main Car (% of car owners)3</v>
      </c>
      <c r="F281" s="86" t="s">
        <v>741</v>
      </c>
      <c r="G281" s="242">
        <v>0.17472850678733032</v>
      </c>
      <c r="H281" s="245">
        <v>97.085869030841039</v>
      </c>
    </row>
    <row r="282" spans="1:8">
      <c r="A282" s="86" t="str">
        <v>carhatchback</v>
      </c>
      <c r="B282" s="239">
        <v>281</v>
      </c>
      <c r="C282" s="86" t="s">
        <v>736</v>
      </c>
      <c r="D282" s="241">
        <f>COUNTIF($C$1:$C282,C282)</f>
        <v>4</v>
      </c>
      <c r="E282" s="241" t="str">
        <f t="shared" si="24"/>
        <v>Main Car (% of car owners)4</v>
      </c>
      <c r="F282" s="86" t="s">
        <v>743</v>
      </c>
      <c r="G282" s="242">
        <v>0.48690950226244339</v>
      </c>
      <c r="H282" s="245">
        <v>96.934947747203509</v>
      </c>
    </row>
    <row r="283" spans="1:8">
      <c r="A283" s="86" t="str">
        <v>carestate</v>
      </c>
      <c r="B283" s="239">
        <v>282</v>
      </c>
      <c r="C283" s="86" t="s">
        <v>736</v>
      </c>
      <c r="D283" s="241">
        <f>COUNTIF($C$1:$C283,C283)</f>
        <v>5</v>
      </c>
      <c r="E283" s="241" t="str">
        <f t="shared" si="24"/>
        <v>Main Car (% of car owners)5</v>
      </c>
      <c r="F283" s="86" t="s">
        <v>745</v>
      </c>
      <c r="G283" s="242">
        <v>7.5923076923076926E-2</v>
      </c>
      <c r="H283" s="245">
        <v>107.90305028982652</v>
      </c>
    </row>
    <row r="284" spans="1:8">
      <c r="A284" s="86" t="str">
        <v>carlux</v>
      </c>
      <c r="B284" s="239">
        <v>283</v>
      </c>
      <c r="C284" s="86" t="s">
        <v>736</v>
      </c>
      <c r="D284" s="241">
        <f>COUNTIF($C$1:$C284,C284)</f>
        <v>6</v>
      </c>
      <c r="E284" s="241" t="str">
        <f t="shared" si="24"/>
        <v>Main Car (% of car owners)6</v>
      </c>
      <c r="F284" s="86" t="s">
        <v>747</v>
      </c>
      <c r="G284" s="242">
        <v>7.8574660633484159E-2</v>
      </c>
      <c r="H284" s="245">
        <v>100.67777291889877</v>
      </c>
    </row>
    <row r="285" spans="1:8">
      <c r="A285" s="86" t="str">
        <v>carother</v>
      </c>
      <c r="B285" s="239">
        <v>284</v>
      </c>
      <c r="C285" s="86" t="s">
        <v>736</v>
      </c>
      <c r="D285" s="241">
        <f>COUNTIF($C$1:$C285,C285)</f>
        <v>7</v>
      </c>
      <c r="E285" s="241" t="str">
        <f t="shared" si="24"/>
        <v>Main Car (% of car owners)7</v>
      </c>
      <c r="F285" s="86" t="s">
        <v>749</v>
      </c>
      <c r="G285" s="242">
        <v>0.18366063348416292</v>
      </c>
      <c r="H285" s="245">
        <v>108.50217739961761</v>
      </c>
    </row>
    <row r="286" spans="1:8">
      <c r="A286" s="86" t="str">
        <v>car1btnew</v>
      </c>
      <c r="B286" s="239">
        <v>285</v>
      </c>
      <c r="C286" s="86" t="s">
        <v>736</v>
      </c>
      <c r="D286" s="241">
        <f>COUNTIF($C$1:$C286,C286)</f>
        <v>8</v>
      </c>
      <c r="E286" s="241" t="str">
        <f t="shared" si="24"/>
        <v>Main Car (% of car owners)8</v>
      </c>
      <c r="F286" s="86" t="s">
        <v>751</v>
      </c>
      <c r="G286" s="242">
        <v>0.40384162895927606</v>
      </c>
      <c r="H286" s="245">
        <v>108.12781121711834</v>
      </c>
    </row>
    <row r="287" spans="1:8">
      <c r="A287" s="86" t="str">
        <v>car1btused</v>
      </c>
      <c r="B287" s="239">
        <v>286</v>
      </c>
      <c r="C287" s="86" t="s">
        <v>736</v>
      </c>
      <c r="D287" s="241">
        <f>COUNTIF($C$1:$C287,C287)</f>
        <v>9</v>
      </c>
      <c r="E287" s="241" t="str">
        <f t="shared" si="24"/>
        <v>Main Car (% of car owners)9</v>
      </c>
      <c r="F287" s="86" t="s">
        <v>753</v>
      </c>
      <c r="G287" s="242">
        <v>0.596158371040724</v>
      </c>
      <c r="H287" s="245">
        <v>95.154750883459869</v>
      </c>
    </row>
    <row r="288" spans="1:8">
      <c r="A288" s="86" t="str">
        <v>rcd_hhdyrinc_101</v>
      </c>
      <c r="B288" s="239">
        <v>287</v>
      </c>
      <c r="C288" s="86" t="s">
        <v>755</v>
      </c>
      <c r="D288" s="241">
        <f>COUNTIF($C$1:$C288,C288)</f>
        <v>1</v>
      </c>
      <c r="E288" s="241" t="str">
        <f t="shared" si="24"/>
        <v>Household Annual Income1</v>
      </c>
      <c r="F288" s="86" t="s">
        <v>756</v>
      </c>
      <c r="G288" s="242">
        <v>0.13082805429864253</v>
      </c>
      <c r="H288" s="245">
        <v>77.749357776953602</v>
      </c>
    </row>
    <row r="289" spans="1:8">
      <c r="A289" s="86" t="str">
        <v>rcd_hhdyrinc_102</v>
      </c>
      <c r="B289" s="239">
        <v>288</v>
      </c>
      <c r="C289" s="86" t="s">
        <v>755</v>
      </c>
      <c r="D289" s="241">
        <f>COUNTIF($C$1:$C289,C289)</f>
        <v>2</v>
      </c>
      <c r="E289" s="241" t="str">
        <f t="shared" si="24"/>
        <v>Household Annual Income2</v>
      </c>
      <c r="F289" s="86" t="s">
        <v>757</v>
      </c>
      <c r="G289" s="242">
        <v>0.28521719457013578</v>
      </c>
      <c r="H289" s="245">
        <v>90.529592491894888</v>
      </c>
    </row>
    <row r="290" spans="1:8">
      <c r="A290" s="86" t="str">
        <v>rcd_hhdyrinc_103</v>
      </c>
      <c r="B290" s="239">
        <v>289</v>
      </c>
      <c r="C290" s="86" t="s">
        <v>755</v>
      </c>
      <c r="D290" s="241">
        <f>COUNTIF($C$1:$C290,C290)</f>
        <v>3</v>
      </c>
      <c r="E290" s="241" t="str">
        <f t="shared" si="24"/>
        <v>Household Annual Income3</v>
      </c>
      <c r="F290" s="86" t="s">
        <v>758</v>
      </c>
      <c r="G290" s="242">
        <v>0.21166968325791857</v>
      </c>
      <c r="H290" s="245">
        <v>100.01503505062699</v>
      </c>
    </row>
    <row r="291" spans="1:8">
      <c r="A291" s="86" t="str">
        <v>rcd_hhdyrinc_104</v>
      </c>
      <c r="B291" s="239">
        <v>290</v>
      </c>
      <c r="C291" s="86" t="s">
        <v>755</v>
      </c>
      <c r="D291" s="241">
        <f>COUNTIF($C$1:$C291,C291)</f>
        <v>4</v>
      </c>
      <c r="E291" s="241" t="str">
        <f t="shared" si="24"/>
        <v>Household Annual Income4</v>
      </c>
      <c r="F291" s="86" t="s">
        <v>759</v>
      </c>
      <c r="G291" s="242">
        <v>0.14990950226244343</v>
      </c>
      <c r="H291" s="245">
        <v>107.30917960244429</v>
      </c>
    </row>
    <row r="292" spans="1:8">
      <c r="A292" s="86" t="str">
        <v>rcd_hhdyrinc_105</v>
      </c>
      <c r="B292" s="239">
        <v>291</v>
      </c>
      <c r="C292" s="86" t="s">
        <v>755</v>
      </c>
      <c r="D292" s="241">
        <f>COUNTIF($C$1:$C292,C292)</f>
        <v>5</v>
      </c>
      <c r="E292" s="241" t="str">
        <f t="shared" si="24"/>
        <v>Household Annual Income5</v>
      </c>
      <c r="F292" s="86" t="s">
        <v>760</v>
      </c>
      <c r="G292" s="242">
        <v>9.1447963800905002E-2</v>
      </c>
      <c r="H292" s="245">
        <v>125.13034602802409</v>
      </c>
    </row>
    <row r="293" spans="1:8">
      <c r="A293" s="86" t="str">
        <v>rcd_hhdyrinc_106</v>
      </c>
      <c r="B293" s="239">
        <v>292</v>
      </c>
      <c r="C293" s="86" t="s">
        <v>755</v>
      </c>
      <c r="D293" s="241">
        <f>COUNTIF($C$1:$C293,C293)</f>
        <v>6</v>
      </c>
      <c r="E293" s="241" t="str">
        <f t="shared" si="24"/>
        <v>Household Annual Income6</v>
      </c>
      <c r="F293" s="86" t="s">
        <v>761</v>
      </c>
      <c r="G293" s="242">
        <v>0.1307556561085973</v>
      </c>
      <c r="H293" s="245">
        <v>141.84256678804462</v>
      </c>
    </row>
    <row r="294" spans="1:8">
      <c r="A294" s="86" t="str">
        <v>incmean</v>
      </c>
      <c r="B294" s="239">
        <v>293</v>
      </c>
      <c r="C294" s="86" t="s">
        <v>755</v>
      </c>
      <c r="D294" s="241">
        <f>COUNTIF($C$1:$C294,C294)</f>
        <v>7</v>
      </c>
      <c r="E294" s="241" t="str">
        <f t="shared" si="24"/>
        <v>Household Annual Income7</v>
      </c>
      <c r="F294" s="86" t="s">
        <v>763</v>
      </c>
      <c r="G294" s="242">
        <v>495.421960263801</v>
      </c>
      <c r="H294" s="245">
        <v>117.11704424571545</v>
      </c>
    </row>
    <row r="295" spans="1:8">
      <c r="A295" s="86" t="str">
        <v>benbase1</v>
      </c>
      <c r="B295" s="239">
        <v>294</v>
      </c>
      <c r="C295" s="86" t="s">
        <v>765</v>
      </c>
      <c r="D295" s="241">
        <f>COUNTIF($C$1:$C295,C295)</f>
        <v>1</v>
      </c>
      <c r="E295" s="241" t="str">
        <f t="shared" si="24"/>
        <v>Benefits1</v>
      </c>
      <c r="F295" s="86" t="s">
        <v>766</v>
      </c>
      <c r="G295" s="242">
        <v>1.1574660633484165E-2</v>
      </c>
      <c r="H295" s="245">
        <v>58.378074689213832</v>
      </c>
    </row>
    <row r="296" spans="1:8">
      <c r="A296" s="86" t="str">
        <v>benbase2</v>
      </c>
      <c r="B296" s="239">
        <v>295</v>
      </c>
      <c r="C296" s="86" t="s">
        <v>765</v>
      </c>
      <c r="D296" s="241">
        <f>COUNTIF($C$1:$C296,C296)</f>
        <v>2</v>
      </c>
      <c r="E296" s="241" t="str">
        <f t="shared" si="24"/>
        <v>Benefits2</v>
      </c>
      <c r="F296" s="86" t="s">
        <v>768</v>
      </c>
      <c r="G296" s="242">
        <v>3.9547511312217195E-3</v>
      </c>
      <c r="H296" s="245">
        <v>54.274762174227099</v>
      </c>
    </row>
    <row r="297" spans="1:8">
      <c r="A297" s="86" t="str">
        <v>benbase3</v>
      </c>
      <c r="B297" s="239">
        <v>296</v>
      </c>
      <c r="C297" s="86" t="s">
        <v>765</v>
      </c>
      <c r="D297" s="241">
        <f>COUNTIF($C$1:$C297,C297)</f>
        <v>3</v>
      </c>
      <c r="E297" s="241" t="str">
        <f t="shared" si="24"/>
        <v>Benefits3</v>
      </c>
      <c r="F297" s="86" t="s">
        <v>770</v>
      </c>
      <c r="G297" s="242">
        <v>0.12505882352941175</v>
      </c>
      <c r="H297" s="245">
        <v>88.537743862170231</v>
      </c>
    </row>
    <row r="298" spans="1:8">
      <c r="A298" s="86" t="str">
        <v>benbase4</v>
      </c>
      <c r="B298" s="239">
        <v>297</v>
      </c>
      <c r="C298" s="86" t="s">
        <v>765</v>
      </c>
      <c r="D298" s="241">
        <f>COUNTIF($C$1:$C298,C298)</f>
        <v>4</v>
      </c>
      <c r="E298" s="241" t="str">
        <f t="shared" si="24"/>
        <v>Benefits4</v>
      </c>
      <c r="F298" s="86" t="s">
        <v>772</v>
      </c>
      <c r="G298" s="242">
        <v>1.3104072398190047E-2</v>
      </c>
      <c r="H298" s="245">
        <v>57.63907882829551</v>
      </c>
    </row>
    <row r="299" spans="1:8">
      <c r="A299" s="86" t="str">
        <v>finsit_savalot</v>
      </c>
      <c r="B299" s="239">
        <v>298</v>
      </c>
      <c r="C299" s="86" t="s">
        <v>774</v>
      </c>
      <c r="D299" s="241">
        <f>COUNTIF($C$1:$C299,C299)</f>
        <v>1</v>
      </c>
      <c r="E299" s="241" t="str">
        <f t="shared" si="24"/>
        <v>Financial Situation1</v>
      </c>
      <c r="F299" s="86" t="s">
        <v>775</v>
      </c>
      <c r="G299" s="242">
        <v>0.13225339366515837</v>
      </c>
      <c r="H299" s="245">
        <v>117.21589446460983</v>
      </c>
    </row>
    <row r="300" spans="1:8">
      <c r="A300" s="86" t="str">
        <v>finsit_savlittle</v>
      </c>
      <c r="B300" s="239">
        <v>299</v>
      </c>
      <c r="C300" s="86" t="s">
        <v>774</v>
      </c>
      <c r="D300" s="241">
        <f>COUNTIF($C$1:$C300,C300)</f>
        <v>2</v>
      </c>
      <c r="E300" s="241" t="str">
        <f t="shared" si="24"/>
        <v>Financial Situation2</v>
      </c>
      <c r="F300" s="86" t="s">
        <v>777</v>
      </c>
      <c r="G300" s="242">
        <v>0.5491357466063348</v>
      </c>
      <c r="H300" s="245">
        <v>103.15492028822129</v>
      </c>
    </row>
    <row r="301" spans="1:8">
      <c r="A301" s="86" t="str">
        <v>finsit_even</v>
      </c>
      <c r="B301" s="239">
        <v>300</v>
      </c>
      <c r="C301" s="86" t="s">
        <v>774</v>
      </c>
      <c r="D301" s="241">
        <f>COUNTIF($C$1:$C301,C301)</f>
        <v>3</v>
      </c>
      <c r="E301" s="241" t="str">
        <f t="shared" si="24"/>
        <v>Financial Situation3</v>
      </c>
      <c r="F301" s="86" t="s">
        <v>779</v>
      </c>
      <c r="G301" s="242">
        <v>0.25165610859728504</v>
      </c>
      <c r="H301" s="245">
        <v>86.613525703317052</v>
      </c>
    </row>
    <row r="302" spans="1:8">
      <c r="A302" s="86" t="str">
        <v>finsit_debt</v>
      </c>
      <c r="B302" s="239">
        <v>301</v>
      </c>
      <c r="C302" s="86" t="s">
        <v>774</v>
      </c>
      <c r="D302" s="241">
        <f>COUNTIF($C$1:$C302,C302)</f>
        <v>4</v>
      </c>
      <c r="E302" s="241" t="str">
        <f t="shared" si="24"/>
        <v>Financial Situation4</v>
      </c>
      <c r="F302" s="86" t="s">
        <v>781</v>
      </c>
      <c r="G302" s="242">
        <v>6.7398190045248871E-2</v>
      </c>
      <c r="H302" s="245">
        <v>104.37841728574047</v>
      </c>
    </row>
    <row r="303" spans="1:8">
      <c r="A303" s="86" t="str">
        <v>smartband</v>
      </c>
      <c r="B303" s="239">
        <v>302</v>
      </c>
      <c r="C303" s="86" t="s">
        <v>783</v>
      </c>
      <c r="D303" s="241">
        <f>COUNTIF($C$1:$C303,C303)</f>
        <v>1</v>
      </c>
      <c r="E303" s="241" t="str">
        <f t="shared" si="24"/>
        <v>Contactless1</v>
      </c>
      <c r="F303" s="86" t="s">
        <v>784</v>
      </c>
      <c r="G303" s="242">
        <v>0.14619004524886878</v>
      </c>
      <c r="H303" s="245">
        <v>112.25281138573462</v>
      </c>
    </row>
    <row r="304" spans="1:8">
      <c r="A304" s="86" t="str">
        <v>cur_contless</v>
      </c>
      <c r="B304" s="239">
        <v>303</v>
      </c>
      <c r="C304" s="86" t="s">
        <v>783</v>
      </c>
      <c r="D304" s="241">
        <f>COUNTIF($C$1:$C304,C304)</f>
        <v>2</v>
      </c>
      <c r="E304" s="241" t="str">
        <f t="shared" si="24"/>
        <v>Contactless2</v>
      </c>
      <c r="F304" s="86" t="s">
        <v>786</v>
      </c>
      <c r="G304" s="242">
        <v>0.61681900452488692</v>
      </c>
      <c r="H304" s="245">
        <v>102.36079578634572</v>
      </c>
    </row>
    <row r="305" spans="1:8">
      <c r="A305" s="86" t="str">
        <v>CDS_1PLUS</v>
      </c>
      <c r="B305" s="239">
        <v>304</v>
      </c>
      <c r="C305" s="86" t="s">
        <v>788</v>
      </c>
      <c r="D305" s="241">
        <f>COUNTIF($C$1:$C305,C305)</f>
        <v>1</v>
      </c>
      <c r="E305" s="241" t="str">
        <f t="shared" si="24"/>
        <v>Credit Cards1</v>
      </c>
      <c r="F305" s="86" t="s">
        <v>789</v>
      </c>
      <c r="G305" s="242">
        <v>0.60454298642533932</v>
      </c>
      <c r="H305" s="245">
        <v>113.037399538706</v>
      </c>
    </row>
    <row r="306" spans="1:8">
      <c r="A306" s="86" t="str">
        <v>CDS_2PLUS</v>
      </c>
      <c r="B306" s="239">
        <v>305</v>
      </c>
      <c r="C306" s="86" t="s">
        <v>788</v>
      </c>
      <c r="D306" s="241">
        <f>COUNTIF($C$1:$C306,C306)</f>
        <v>2</v>
      </c>
      <c r="E306" s="241" t="str">
        <f t="shared" si="24"/>
        <v>Credit Cards2</v>
      </c>
      <c r="F306" s="86" t="s">
        <v>791</v>
      </c>
      <c r="G306" s="242">
        <v>0.26835294117647057</v>
      </c>
      <c r="H306" s="245">
        <v>122.02959088934693</v>
      </c>
    </row>
    <row r="307" spans="1:8">
      <c r="A307" s="86" t="str">
        <v>CDS_SPE500PLUS</v>
      </c>
      <c r="B307" s="239">
        <v>306</v>
      </c>
      <c r="C307" s="86" t="s">
        <v>788</v>
      </c>
      <c r="D307" s="241">
        <f>COUNTIF($C$1:$C307,C307)</f>
        <v>3</v>
      </c>
      <c r="E307" s="241" t="str">
        <f t="shared" si="24"/>
        <v>Credit Cards3</v>
      </c>
      <c r="F307" s="86" t="s">
        <v>793</v>
      </c>
      <c r="G307" s="242">
        <v>0.18252036199095023</v>
      </c>
      <c r="H307" s="245">
        <v>130.60581440344492</v>
      </c>
    </row>
    <row r="308" spans="1:8">
      <c r="A308" s="86" t="str">
        <v>CDS_USE6T1M</v>
      </c>
      <c r="B308" s="239">
        <v>307</v>
      </c>
      <c r="C308" s="86" t="s">
        <v>788</v>
      </c>
      <c r="D308" s="241">
        <f>COUNTIF($C$1:$C308,C308)</f>
        <v>4</v>
      </c>
      <c r="E308" s="241" t="str">
        <f t="shared" si="24"/>
        <v>Credit Cards4</v>
      </c>
      <c r="F308" s="86" t="s">
        <v>795</v>
      </c>
      <c r="G308" s="242">
        <v>0.26262443438914029</v>
      </c>
      <c r="H308" s="245">
        <v>125.29192363215418</v>
      </c>
    </row>
    <row r="309" spans="1:8">
      <c r="A309" s="86" t="str">
        <v>CDS_REVOL</v>
      </c>
      <c r="B309" s="239">
        <v>308</v>
      </c>
      <c r="C309" s="86" t="s">
        <v>788</v>
      </c>
      <c r="D309" s="241">
        <f>COUNTIF($C$1:$C309,C309)</f>
        <v>5</v>
      </c>
      <c r="E309" s="241" t="str">
        <f t="shared" si="24"/>
        <v>Credit Cards5</v>
      </c>
      <c r="F309" s="86" t="s">
        <v>797</v>
      </c>
      <c r="G309" s="242">
        <v>8.1674208144796381E-2</v>
      </c>
      <c r="H309" s="245">
        <v>100.09142578320879</v>
      </c>
    </row>
    <row r="310" spans="1:8">
      <c r="A310" s="86" t="str">
        <v>CDS_TRANS</v>
      </c>
      <c r="B310" s="239">
        <v>309</v>
      </c>
      <c r="C310" s="86" t="s">
        <v>788</v>
      </c>
      <c r="D310" s="241">
        <f>COUNTIF($C$1:$C310,C310)</f>
        <v>6</v>
      </c>
      <c r="E310" s="241" t="str">
        <f t="shared" si="24"/>
        <v>Credit Cards6</v>
      </c>
      <c r="F310" s="86" t="s">
        <v>799</v>
      </c>
      <c r="G310" s="242">
        <v>0.46289592760180992</v>
      </c>
      <c r="H310" s="245">
        <v>119.76514597646424</v>
      </c>
    </row>
    <row r="311" spans="1:8">
      <c r="A311" s="86" t="str">
        <v>ca_have</v>
      </c>
      <c r="B311" s="239">
        <v>310</v>
      </c>
      <c r="C311" s="86" t="s">
        <v>801</v>
      </c>
      <c r="D311" s="241">
        <f>COUNTIF($C$1:$C311,C311)</f>
        <v>1</v>
      </c>
      <c r="E311" s="241" t="str">
        <f t="shared" si="24"/>
        <v>Current account, Savings and Investments1</v>
      </c>
      <c r="F311" s="86" t="s">
        <v>802</v>
      </c>
      <c r="G311" s="242">
        <v>0.90057466063348424</v>
      </c>
      <c r="H311" s="245">
        <v>99.814936054105772</v>
      </c>
    </row>
    <row r="312" spans="1:8">
      <c r="A312" s="86" t="str">
        <v>sv_have</v>
      </c>
      <c r="B312" s="239">
        <v>311</v>
      </c>
      <c r="C312" s="86" t="s">
        <v>801</v>
      </c>
      <c r="D312" s="241">
        <f>COUNTIF($C$1:$C312,C312)</f>
        <v>2</v>
      </c>
      <c r="E312" s="241" t="str">
        <f t="shared" si="24"/>
        <v>Current account, Savings and Investments2</v>
      </c>
      <c r="F312" s="86" t="s">
        <v>804</v>
      </c>
      <c r="G312" s="242">
        <v>0.63301809954751131</v>
      </c>
      <c r="H312" s="245">
        <v>109.0760412999086</v>
      </c>
    </row>
    <row r="313" spans="1:8">
      <c r="A313" s="86" t="str">
        <v>unreg_have</v>
      </c>
      <c r="B313" s="239">
        <v>312</v>
      </c>
      <c r="C313" s="86" t="s">
        <v>801</v>
      </c>
      <c r="D313" s="241">
        <f>COUNTIF($C$1:$C313,C313)</f>
        <v>3</v>
      </c>
      <c r="E313" s="241" t="str">
        <f t="shared" si="24"/>
        <v>Current account, Savings and Investments3</v>
      </c>
      <c r="F313" s="86" t="s">
        <v>806</v>
      </c>
      <c r="G313" s="242">
        <v>0.88264705882352945</v>
      </c>
      <c r="H313" s="245">
        <v>103.21385336248885</v>
      </c>
    </row>
    <row r="314" spans="1:8">
      <c r="A314" s="86" t="str">
        <v>reg_have</v>
      </c>
      <c r="B314" s="239">
        <v>313</v>
      </c>
      <c r="C314" s="86" t="s">
        <v>801</v>
      </c>
      <c r="D314" s="241">
        <f>COUNTIF($C$1:$C314,C314)</f>
        <v>4</v>
      </c>
      <c r="E314" s="241" t="str">
        <f t="shared" si="24"/>
        <v>Current account, Savings and Investments4</v>
      </c>
      <c r="F314" s="86" t="s">
        <v>808</v>
      </c>
      <c r="G314" s="242">
        <v>0.64213574660633477</v>
      </c>
      <c r="H314" s="245">
        <v>103.58412137047404</v>
      </c>
    </row>
    <row r="315" spans="1:8">
      <c r="A315" s="86" t="str">
        <v>SAV_INSTANT</v>
      </c>
      <c r="B315" s="239">
        <v>314</v>
      </c>
      <c r="C315" s="86" t="s">
        <v>801</v>
      </c>
      <c r="D315" s="241">
        <f>COUNTIF($C$1:$C315,C315)</f>
        <v>5</v>
      </c>
      <c r="E315" s="241" t="str">
        <f t="shared" si="24"/>
        <v>Current account, Savings and Investments5</v>
      </c>
      <c r="F315" s="86" t="s">
        <v>810</v>
      </c>
      <c r="G315" s="242">
        <v>0.4639502262443439</v>
      </c>
      <c r="H315" s="245">
        <v>107.12292215920544</v>
      </c>
    </row>
    <row r="316" spans="1:8">
      <c r="A316" s="86" t="str">
        <v>SAV_CASHISA</v>
      </c>
      <c r="B316" s="239">
        <v>315</v>
      </c>
      <c r="C316" s="86" t="s">
        <v>801</v>
      </c>
      <c r="D316" s="241">
        <f>COUNTIF($C$1:$C316,C316)</f>
        <v>6</v>
      </c>
      <c r="E316" s="241" t="str">
        <f t="shared" si="24"/>
        <v>Current account, Savings and Investments6</v>
      </c>
      <c r="F316" s="86" t="s">
        <v>812</v>
      </c>
      <c r="G316" s="242">
        <v>0.29953846153846153</v>
      </c>
      <c r="H316" s="245">
        <v>108.40086994380873</v>
      </c>
    </row>
    <row r="317" spans="1:8">
      <c r="A317" s="86" t="str">
        <v>INV_SHARESISA</v>
      </c>
      <c r="B317" s="239">
        <v>316</v>
      </c>
      <c r="C317" s="86" t="s">
        <v>801</v>
      </c>
      <c r="D317" s="241">
        <f>COUNTIF($C$1:$C317,C317)</f>
        <v>7</v>
      </c>
      <c r="E317" s="241" t="str">
        <f t="shared" si="24"/>
        <v>Current account, Savings and Investments7</v>
      </c>
      <c r="F317" s="86" t="s">
        <v>814</v>
      </c>
      <c r="G317" s="242">
        <v>0.13824886877828052</v>
      </c>
      <c r="H317" s="245">
        <v>130.06617901043253</v>
      </c>
    </row>
    <row r="318" spans="1:8">
      <c r="A318" s="86" t="str">
        <v>INV_UNITTRUST</v>
      </c>
      <c r="B318" s="239">
        <v>317</v>
      </c>
      <c r="C318" s="86" t="s">
        <v>801</v>
      </c>
      <c r="D318" s="241">
        <f>COUNTIF($C$1:$C318,C318)</f>
        <v>8</v>
      </c>
      <c r="E318" s="241" t="str">
        <f t="shared" si="24"/>
        <v>Current account, Savings and Investments8</v>
      </c>
      <c r="F318" s="86" t="s">
        <v>816</v>
      </c>
      <c r="G318" s="242">
        <v>1.9511312217194567E-2</v>
      </c>
      <c r="H318" s="245">
        <v>138.18236672016639</v>
      </c>
    </row>
    <row r="319" spans="1:8">
      <c r="A319" s="86" t="str">
        <v>INV_SHARES</v>
      </c>
      <c r="B319" s="239">
        <v>318</v>
      </c>
      <c r="C319" s="86" t="s">
        <v>801</v>
      </c>
      <c r="D319" s="241">
        <f>COUNTIF($C$1:$C319,C319)</f>
        <v>9</v>
      </c>
      <c r="E319" s="241" t="str">
        <f t="shared" si="24"/>
        <v>Current account, Savings and Investments9</v>
      </c>
      <c r="F319" s="86" t="s">
        <v>818</v>
      </c>
      <c r="G319" s="242">
        <v>0.1318733031674208</v>
      </c>
      <c r="H319" s="245">
        <v>134.00484196713205</v>
      </c>
    </row>
    <row r="320" spans="1:8">
      <c r="A320" s="86" t="str">
        <v>INV_BONDS</v>
      </c>
      <c r="B320" s="239">
        <v>319</v>
      </c>
      <c r="C320" s="86" t="s">
        <v>801</v>
      </c>
      <c r="D320" s="241">
        <f>COUNTIF($C$1:$C320,C320)</f>
        <v>10</v>
      </c>
      <c r="E320" s="241" t="str">
        <f t="shared" si="24"/>
        <v>Current account, Savings and Investments10</v>
      </c>
      <c r="F320" s="86" t="s">
        <v>820</v>
      </c>
      <c r="G320" s="242">
        <v>3.3619909502262443E-2</v>
      </c>
      <c r="H320" s="245">
        <v>125.08140803797203</v>
      </c>
    </row>
    <row r="321" spans="1:8">
      <c r="A321" s="86" t="str">
        <v>SAV_NATSAV</v>
      </c>
      <c r="B321" s="239">
        <v>320</v>
      </c>
      <c r="C321" s="86" t="s">
        <v>801</v>
      </c>
      <c r="D321" s="241">
        <f>COUNTIF($C$1:$C321,C321)</f>
        <v>11</v>
      </c>
      <c r="E321" s="241" t="str">
        <f t="shared" si="24"/>
        <v>Current account, Savings and Investments11</v>
      </c>
      <c r="F321" s="86" t="s">
        <v>822</v>
      </c>
      <c r="G321" s="242">
        <v>0.24262895927601807</v>
      </c>
      <c r="H321" s="245">
        <v>125.25368648801347</v>
      </c>
    </row>
    <row r="322" spans="1:8">
      <c r="A322" s="86" t="str">
        <v>INV_ANY</v>
      </c>
      <c r="B322" s="239">
        <v>321</v>
      </c>
      <c r="C322" s="86" t="s">
        <v>801</v>
      </c>
      <c r="D322" s="241">
        <f>COUNTIF($C$1:$C322,C322)</f>
        <v>12</v>
      </c>
      <c r="E322" s="241" t="str">
        <f t="shared" si="24"/>
        <v>Current account, Savings and Investments12</v>
      </c>
      <c r="F322" s="86" t="s">
        <v>824</v>
      </c>
      <c r="G322" s="242">
        <v>0.26900000000000002</v>
      </c>
      <c r="H322" s="245">
        <v>126.49456830186914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9.1900452488687778E-2</v>
      </c>
      <c r="H323" s="245">
        <v>139.52682420847776</v>
      </c>
    </row>
    <row r="324" spans="1:8">
      <c r="A324" s="86" t="str">
        <v>SAV_VALA</v>
      </c>
      <c r="B324" s="239">
        <v>323</v>
      </c>
      <c r="C324" s="86" t="s">
        <v>801</v>
      </c>
      <c r="D324" s="241">
        <f>COUNTIF($C$1:$C324,C324)</f>
        <v>14</v>
      </c>
      <c r="E324" s="241" t="str">
        <f t="shared" si="25"/>
        <v>Current account, Savings and Investments14</v>
      </c>
      <c r="F324" s="86" t="s">
        <v>828</v>
      </c>
      <c r="G324" s="242">
        <v>0.12494570135746608</v>
      </c>
      <c r="H324" s="245">
        <v>94.940339367647795</v>
      </c>
    </row>
    <row r="325" spans="1:8">
      <c r="A325" s="86" t="str">
        <v>SAV_VAL3</v>
      </c>
      <c r="B325" s="239">
        <v>324</v>
      </c>
      <c r="C325" s="86" t="s">
        <v>801</v>
      </c>
      <c r="D325" s="241">
        <f>COUNTIF($C$1:$C325,C325)</f>
        <v>15</v>
      </c>
      <c r="E325" s="241" t="str">
        <f t="shared" si="25"/>
        <v>Current account, Savings and Investments15</v>
      </c>
      <c r="F325" s="86" t="s">
        <v>830</v>
      </c>
      <c r="G325" s="242">
        <v>0.10407239819004525</v>
      </c>
      <c r="H325" s="245">
        <v>98.454968053563547</v>
      </c>
    </row>
    <row r="326" spans="1:8">
      <c r="A326" s="86" t="str">
        <v>SAV_VAL4</v>
      </c>
      <c r="B326" s="239">
        <v>325</v>
      </c>
      <c r="C326" s="86" t="s">
        <v>801</v>
      </c>
      <c r="D326" s="241">
        <f>COUNTIF($C$1:$C326,C326)</f>
        <v>16</v>
      </c>
      <c r="E326" s="241" t="str">
        <f t="shared" si="25"/>
        <v>Current account, Savings and Investments16</v>
      </c>
      <c r="F326" s="86" t="s">
        <v>832</v>
      </c>
      <c r="G326" s="242">
        <v>0.13511764705882354</v>
      </c>
      <c r="H326" s="245">
        <v>105.76021001028406</v>
      </c>
    </row>
    <row r="327" spans="1:8">
      <c r="A327" s="86" t="str">
        <v>SAV_VALC</v>
      </c>
      <c r="B327" s="239">
        <v>326</v>
      </c>
      <c r="C327" s="86" t="s">
        <v>801</v>
      </c>
      <c r="D327" s="241">
        <f>COUNTIF($C$1:$C327,C327)</f>
        <v>17</v>
      </c>
      <c r="E327" s="241" t="str">
        <f t="shared" si="25"/>
        <v>Current account, Savings and Investments17</v>
      </c>
      <c r="F327" s="86" t="s">
        <v>834</v>
      </c>
      <c r="G327" s="242">
        <v>0.26884162895927599</v>
      </c>
      <c r="H327" s="245">
        <v>124.95277305250956</v>
      </c>
    </row>
    <row r="328" spans="1:8">
      <c r="A328" s="86" t="str">
        <v>LOA_HAS</v>
      </c>
      <c r="B328" s="239">
        <v>327</v>
      </c>
      <c r="C328" s="86" t="s">
        <v>836</v>
      </c>
      <c r="D328" s="241">
        <f>COUNTIF($C$1:$C328,C328)</f>
        <v>1</v>
      </c>
      <c r="E328" s="241" t="str">
        <f t="shared" si="25"/>
        <v>Loans1</v>
      </c>
      <c r="F328" s="86" t="s">
        <v>837</v>
      </c>
      <c r="G328" s="242">
        <v>0.13010859728506788</v>
      </c>
      <c r="H328" s="245">
        <v>105.44696808515069</v>
      </c>
    </row>
    <row r="329" spans="1:8">
      <c r="A329" s="86" t="str">
        <v>LOA_UNS</v>
      </c>
      <c r="B329" s="239">
        <v>328</v>
      </c>
      <c r="C329" s="86" t="s">
        <v>836</v>
      </c>
      <c r="D329" s="241">
        <f>COUNTIF($C$1:$C329,C329)</f>
        <v>2</v>
      </c>
      <c r="E329" s="241" t="str">
        <f t="shared" si="25"/>
        <v>Loans2</v>
      </c>
      <c r="F329" s="86" t="s">
        <v>839</v>
      </c>
      <c r="G329" s="242">
        <v>6.7221719457013579E-2</v>
      </c>
      <c r="H329" s="245">
        <v>100.78957896889233</v>
      </c>
    </row>
    <row r="330" spans="1:8">
      <c r="A330" s="86" t="str">
        <v>LOA_2PLUS</v>
      </c>
      <c r="B330" s="239">
        <v>329</v>
      </c>
      <c r="C330" s="86" t="s">
        <v>836</v>
      </c>
      <c r="D330" s="241">
        <f>COUNTIF($C$1:$C330,C330)</f>
        <v>3</v>
      </c>
      <c r="E330" s="241" t="str">
        <f t="shared" si="25"/>
        <v>Loans3</v>
      </c>
      <c r="F330" s="86" t="s">
        <v>841</v>
      </c>
      <c r="G330" s="242">
        <v>2.6090497737556569E-2</v>
      </c>
      <c r="H330" s="245">
        <v>104.18114737300614</v>
      </c>
    </row>
    <row r="331" spans="1:8">
      <c r="A331" s="86" t="str">
        <v>UNSECGT15K</v>
      </c>
      <c r="B331" s="239">
        <v>330</v>
      </c>
      <c r="C331" s="86" t="s">
        <v>836</v>
      </c>
      <c r="D331" s="241">
        <f>COUNTIF($C$1:$C331,C331)</f>
        <v>4</v>
      </c>
      <c r="E331" s="241" t="str">
        <f t="shared" si="25"/>
        <v>Loans4</v>
      </c>
      <c r="F331" s="86" t="s">
        <v>843</v>
      </c>
      <c r="G331" s="242">
        <v>1.3597285067873301E-2</v>
      </c>
      <c r="H331" s="245">
        <v>114.86167554396616</v>
      </c>
    </row>
    <row r="332" spans="1:8">
      <c r="A332" s="86" t="str">
        <v>PHLTH</v>
      </c>
      <c r="B332" s="239">
        <v>331</v>
      </c>
      <c r="C332" s="86" t="s">
        <v>845</v>
      </c>
      <c r="D332" s="241">
        <f>COUNTIF($C$1:$C332,C332)</f>
        <v>1</v>
      </c>
      <c r="E332" s="241" t="str">
        <f t="shared" si="25"/>
        <v>Insurance and Pensions1</v>
      </c>
      <c r="F332" s="86" t="s">
        <v>846</v>
      </c>
      <c r="G332" s="242">
        <v>5.0425339366515838E-2</v>
      </c>
      <c r="H332" s="245">
        <v>117.55110592478775</v>
      </c>
    </row>
    <row r="333" spans="1:8">
      <c r="A333" s="86" t="str">
        <v>CHLTH</v>
      </c>
      <c r="B333" s="239">
        <v>332</v>
      </c>
      <c r="C333" s="86" t="s">
        <v>845</v>
      </c>
      <c r="D333" s="241">
        <f>COUNTIF($C$1:$C333,C333)</f>
        <v>2</v>
      </c>
      <c r="E333" s="241" t="str">
        <f t="shared" si="25"/>
        <v>Insurance and Pensions2</v>
      </c>
      <c r="F333" s="86" t="s">
        <v>848</v>
      </c>
      <c r="G333" s="242">
        <v>5.1832579185520353E-2</v>
      </c>
      <c r="H333" s="245">
        <v>121.41580263402918</v>
      </c>
    </row>
    <row r="334" spans="1:8">
      <c r="A334" s="86" t="str">
        <v>LIF_ASSUR</v>
      </c>
      <c r="B334" s="239">
        <v>333</v>
      </c>
      <c r="C334" s="86" t="s">
        <v>845</v>
      </c>
      <c r="D334" s="241">
        <f>COUNTIF($C$1:$C334,C334)</f>
        <v>3</v>
      </c>
      <c r="E334" s="241" t="str">
        <f t="shared" si="25"/>
        <v>Insurance and Pensions3</v>
      </c>
      <c r="F334" s="86" t="s">
        <v>850</v>
      </c>
      <c r="G334" s="242">
        <v>0.34997737556561087</v>
      </c>
      <c r="H334" s="245">
        <v>102.74362213839908</v>
      </c>
    </row>
    <row r="335" spans="1:8">
      <c r="A335" s="86" t="str">
        <v>LIF_PROTECT</v>
      </c>
      <c r="B335" s="239">
        <v>334</v>
      </c>
      <c r="C335" s="86" t="s">
        <v>845</v>
      </c>
      <c r="D335" s="241">
        <f>COUNTIF($C$1:$C335,C335)</f>
        <v>4</v>
      </c>
      <c r="E335" s="241" t="str">
        <f t="shared" si="25"/>
        <v>Insurance and Pensions4</v>
      </c>
      <c r="F335" s="86" t="s">
        <v>852</v>
      </c>
      <c r="G335" s="242">
        <v>0.24056561085972852</v>
      </c>
      <c r="H335" s="245">
        <v>100.55597262564329</v>
      </c>
    </row>
    <row r="336" spans="1:8">
      <c r="A336" s="86" t="str">
        <v>PEN_CO</v>
      </c>
      <c r="B336" s="239">
        <v>335</v>
      </c>
      <c r="C336" s="86" t="s">
        <v>845</v>
      </c>
      <c r="D336" s="241">
        <f>COUNTIF($C$1:$C336,C336)</f>
        <v>5</v>
      </c>
      <c r="E336" s="241" t="str">
        <f t="shared" si="25"/>
        <v>Insurance and Pensions5</v>
      </c>
      <c r="F336" s="86" t="s">
        <v>854</v>
      </c>
      <c r="G336" s="242">
        <v>0.33328959276018094</v>
      </c>
      <c r="H336" s="245">
        <v>98.433673151297853</v>
      </c>
    </row>
    <row r="337" spans="1:8">
      <c r="A337" s="86" t="str">
        <v>PEN_PERS</v>
      </c>
      <c r="B337" s="239">
        <v>336</v>
      </c>
      <c r="C337" s="86" t="s">
        <v>845</v>
      </c>
      <c r="D337" s="241">
        <f>COUNTIF($C$1:$C337,C337)</f>
        <v>6</v>
      </c>
      <c r="E337" s="241" t="str">
        <f t="shared" si="25"/>
        <v>Insurance and Pensions6</v>
      </c>
      <c r="F337" s="86" t="s">
        <v>856</v>
      </c>
      <c r="G337" s="242">
        <v>6.7950226244343895E-2</v>
      </c>
      <c r="H337" s="245">
        <v>110.60357228473603</v>
      </c>
    </row>
    <row r="338" spans="1:8">
      <c r="A338" s="86" t="str">
        <v>PEN_OTHER</v>
      </c>
      <c r="B338" s="239">
        <v>337</v>
      </c>
      <c r="C338" s="86" t="s">
        <v>845</v>
      </c>
      <c r="D338" s="241">
        <f>COUNTIF($C$1:$C338,C338)</f>
        <v>7</v>
      </c>
      <c r="E338" s="241" t="str">
        <f t="shared" si="25"/>
        <v>Insurance and Pensions7</v>
      </c>
      <c r="F338" s="86" t="s">
        <v>858</v>
      </c>
      <c r="G338" s="242">
        <v>0.20495022624434392</v>
      </c>
      <c r="H338" s="245">
        <v>110.69500179371911</v>
      </c>
    </row>
    <row r="339" spans="1:8">
      <c r="A339" s="86" t="str">
        <v>banktool</v>
      </c>
      <c r="B339" s="239">
        <v>338</v>
      </c>
      <c r="C339" s="86" t="s">
        <v>860</v>
      </c>
      <c r="D339" s="241">
        <f>COUNTIF($C$1:$C339,C339)</f>
        <v>1</v>
      </c>
      <c r="E339" s="241" t="str">
        <f t="shared" si="25"/>
        <v>FinTech1</v>
      </c>
      <c r="F339" s="86" t="s">
        <v>861</v>
      </c>
      <c r="G339" s="242">
        <v>5.6321266968325789E-2</v>
      </c>
      <c r="H339" s="245">
        <v>102.86827469480417</v>
      </c>
    </row>
    <row r="340" spans="1:8">
      <c r="A340" s="86" t="str">
        <v>mmgttool</v>
      </c>
      <c r="B340" s="239">
        <v>339</v>
      </c>
      <c r="C340" s="86" t="s">
        <v>860</v>
      </c>
      <c r="D340" s="241">
        <f>COUNTIF($C$1:$C340,C340)</f>
        <v>2</v>
      </c>
      <c r="E340" s="241" t="str">
        <f t="shared" si="25"/>
        <v>FinTech2</v>
      </c>
      <c r="F340" s="86" t="s">
        <v>863</v>
      </c>
      <c r="G340" s="242">
        <v>4.5782805429864258E-2</v>
      </c>
      <c r="H340" s="245">
        <v>98.764392151996034</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0.3729954751131222</v>
      </c>
      <c r="H341" s="245">
        <v>96.313613595090743</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0.40297737556561081</v>
      </c>
      <c r="H342" s="245">
        <v>104.0071015067517</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0.11689592760180997</v>
      </c>
      <c r="H343" s="245">
        <v>98.977407312405902</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4.8628959276018097E-2</v>
      </c>
      <c r="H344" s="245">
        <v>95.851337615934767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5.8814479638009044E-2</v>
      </c>
      <c r="H345" s="245">
        <v>104.19620997949734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0.13423076923076924</v>
      </c>
      <c r="H346" s="245">
        <v>93.710560170403838</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0.39357466063348417</v>
      </c>
      <c r="H347" s="245">
        <v>102.23881571502353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0.22134389140271493</v>
      </c>
      <c r="H348" s="245">
        <v>105.19746458650494</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7.4592760180995477E-2</v>
      </c>
      <c r="H349" s="245">
        <v>88.773880098300623</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0.17604977375565609</v>
      </c>
      <c r="H350" s="245">
        <v>99.382074024698852</v>
      </c>
    </row>
    <row r="351" spans="1:8">
      <c r="A351" s="86" t="str">
        <v>reg_fac</v>
      </c>
      <c r="B351" s="239">
        <v>350</v>
      </c>
      <c r="C351" s="86" t="s">
        <v>883</v>
      </c>
      <c r="D351" s="241">
        <f>COUNTIF($C$1:$C351,C351)</f>
        <v>1</v>
      </c>
      <c r="E351" s="241" t="str">
        <f t="shared" si="25"/>
        <v>Arrange mortgage (% of all people with a mortgage)1</v>
      </c>
      <c r="F351" s="86" t="s">
        <v>867</v>
      </c>
      <c r="G351" s="242">
        <v>0.58443438914027146</v>
      </c>
      <c r="H351" s="245">
        <v>95.636608793776205</v>
      </c>
    </row>
    <row r="352" spans="1:8">
      <c r="A352" s="86" t="str">
        <v>reg_net</v>
      </c>
      <c r="B352" s="239">
        <v>351</v>
      </c>
      <c r="C352" s="86" t="s">
        <v>883</v>
      </c>
      <c r="D352" s="241">
        <f>COUNTIF($C$1:$C352,C352)</f>
        <v>2</v>
      </c>
      <c r="E352" s="241" t="str">
        <f t="shared" si="25"/>
        <v>Arrange mortgage (% of all people with a mortgage)2</v>
      </c>
      <c r="F352" s="86" t="s">
        <v>869</v>
      </c>
      <c r="G352" s="242">
        <v>0.11114027149321268</v>
      </c>
      <c r="H352" s="245">
        <v>108.467111430454</v>
      </c>
    </row>
    <row r="353" spans="1:8">
      <c r="A353" s="86" t="str">
        <v>reg_pho</v>
      </c>
      <c r="B353" s="239">
        <v>352</v>
      </c>
      <c r="C353" s="86" t="s">
        <v>883</v>
      </c>
      <c r="D353" s="241">
        <f>COUNTIF($C$1:$C353,C353)</f>
        <v>3</v>
      </c>
      <c r="E353" s="241" t="str">
        <f t="shared" si="25"/>
        <v>Arrange mortgage (% of all people with a mortgage)3</v>
      </c>
      <c r="F353" s="86" t="s">
        <v>871</v>
      </c>
      <c r="G353" s="242">
        <v>0.20455656108597281</v>
      </c>
      <c r="H353" s="245">
        <v>109.14639481782702</v>
      </c>
    </row>
    <row r="354" spans="1:8">
      <c r="A354" s="86" t="str">
        <v>reg_pst</v>
      </c>
      <c r="B354" s="239">
        <v>353</v>
      </c>
      <c r="C354" s="86" t="s">
        <v>883</v>
      </c>
      <c r="D354" s="241">
        <f>COUNTIF($C$1:$C354,C354)</f>
        <v>4</v>
      </c>
      <c r="E354" s="241" t="str">
        <f t="shared" si="25"/>
        <v>Arrange mortgage (% of all people with a mortgage)4</v>
      </c>
      <c r="F354" s="86" t="s">
        <v>873</v>
      </c>
      <c r="G354" s="242">
        <v>5.9276018099547509E-2</v>
      </c>
      <c r="H354" s="245">
        <v>99.297794037050465</v>
      </c>
    </row>
    <row r="355" spans="1:8">
      <c r="A355" s="86" t="str">
        <v>reg_pcs</v>
      </c>
      <c r="B355" s="239">
        <v>354</v>
      </c>
      <c r="C355" s="86" t="s">
        <v>883</v>
      </c>
      <c r="D355" s="241">
        <f>COUNTIF($C$1:$C355,C355)</f>
        <v>5</v>
      </c>
      <c r="E355" s="241" t="str">
        <f t="shared" si="25"/>
        <v>Arrange mortgage (% of all people with a mortgage)5</v>
      </c>
      <c r="F355" s="86" t="s">
        <v>875</v>
      </c>
      <c r="G355" s="242">
        <v>9.6380090497737558E-3</v>
      </c>
      <c r="H355" s="245">
        <v>100.94570741695648</v>
      </c>
    </row>
    <row r="356" spans="1:8">
      <c r="A356" s="86" t="str">
        <v>reg_ifa</v>
      </c>
      <c r="B356" s="239">
        <v>355</v>
      </c>
      <c r="C356" s="86" t="s">
        <v>883</v>
      </c>
      <c r="D356" s="241">
        <f>COUNTIF($C$1:$C356,C356)</f>
        <v>6</v>
      </c>
      <c r="E356" s="241" t="str">
        <f t="shared" si="25"/>
        <v>Arrange mortgage (% of all people with a mortgage)6</v>
      </c>
      <c r="F356" s="86" t="s">
        <v>889</v>
      </c>
      <c r="G356" s="242">
        <v>3.1185520361990952E-2</v>
      </c>
      <c r="H356" s="245">
        <v>104.32636451747339</v>
      </c>
    </row>
    <row r="357" spans="1:8">
      <c r="A357" s="86" t="str">
        <v>manca_branch</v>
      </c>
      <c r="B357" s="239">
        <v>356</v>
      </c>
      <c r="C357" s="86" t="s">
        <v>891</v>
      </c>
      <c r="D357" s="241">
        <f>COUNTIF($C$1:$C357,C357)</f>
        <v>1</v>
      </c>
      <c r="E357" s="241" t="str">
        <f t="shared" si="25"/>
        <v>Manage current account1</v>
      </c>
      <c r="F357" s="86" t="s">
        <v>892</v>
      </c>
      <c r="G357" s="242">
        <v>0.56158823529411772</v>
      </c>
      <c r="H357" s="245">
        <v>97.795669014811324</v>
      </c>
    </row>
    <row r="358" spans="1:8">
      <c r="A358" s="86" t="str">
        <v>manca_net</v>
      </c>
      <c r="B358" s="239">
        <v>357</v>
      </c>
      <c r="C358" s="86" t="s">
        <v>891</v>
      </c>
      <c r="D358" s="241">
        <f>COUNTIF($C$1:$C358,C358)</f>
        <v>2</v>
      </c>
      <c r="E358" s="241" t="str">
        <f t="shared" si="25"/>
        <v>Manage current account2</v>
      </c>
      <c r="F358" s="86" t="s">
        <v>869</v>
      </c>
      <c r="G358" s="242">
        <v>0.62432126696832568</v>
      </c>
      <c r="H358" s="245">
        <v>106.15563303336437</v>
      </c>
    </row>
    <row r="359" spans="1:8">
      <c r="A359" s="86" t="str">
        <v>manca_mobnet</v>
      </c>
      <c r="B359" s="239">
        <v>358</v>
      </c>
      <c r="C359" s="86" t="s">
        <v>891</v>
      </c>
      <c r="D359" s="241">
        <f>COUNTIF($C$1:$C359,C359)</f>
        <v>3</v>
      </c>
      <c r="E359" s="241" t="str">
        <f t="shared" si="25"/>
        <v>Manage current account3</v>
      </c>
      <c r="F359" s="86" t="s">
        <v>895</v>
      </c>
      <c r="G359" s="242">
        <v>0.37902714932126697</v>
      </c>
      <c r="H359" s="245">
        <v>101.07567765861442</v>
      </c>
    </row>
    <row r="360" spans="1:8">
      <c r="A360" s="86" t="str">
        <v>manca_fixnet</v>
      </c>
      <c r="B360" s="239">
        <v>359</v>
      </c>
      <c r="C360" s="86" t="s">
        <v>891</v>
      </c>
      <c r="D360" s="241">
        <f>COUNTIF($C$1:$C360,C360)</f>
        <v>4</v>
      </c>
      <c r="E360" s="241" t="str">
        <f t="shared" si="25"/>
        <v>Manage current account4</v>
      </c>
      <c r="F360" s="86" t="s">
        <v>897</v>
      </c>
      <c r="G360" s="242">
        <v>0.45323981900452487</v>
      </c>
      <c r="H360" s="245">
        <v>112.51211096645379</v>
      </c>
    </row>
    <row r="361" spans="1:8">
      <c r="A361" s="86" t="str">
        <v>manca_pho</v>
      </c>
      <c r="B361" s="239">
        <v>360</v>
      </c>
      <c r="C361" s="86" t="s">
        <v>891</v>
      </c>
      <c r="D361" s="241">
        <f>COUNTIF($C$1:$C361,C361)</f>
        <v>5</v>
      </c>
      <c r="E361" s="241" t="str">
        <f t="shared" si="25"/>
        <v>Manage current account5</v>
      </c>
      <c r="F361" s="86" t="s">
        <v>871</v>
      </c>
      <c r="G361" s="242">
        <v>7.2837104072398198E-2</v>
      </c>
      <c r="H361" s="245">
        <v>105.00937113133264</v>
      </c>
    </row>
    <row r="362" spans="1:8">
      <c r="A362" s="86" t="str">
        <v>manca_pst</v>
      </c>
      <c r="B362" s="239">
        <v>361</v>
      </c>
      <c r="C362" s="86" t="s">
        <v>891</v>
      </c>
      <c r="D362" s="241">
        <f>COUNTIF($C$1:$C362,C362)</f>
        <v>6</v>
      </c>
      <c r="E362" s="241" t="str">
        <f t="shared" si="25"/>
        <v>Manage current account6</v>
      </c>
      <c r="F362" s="86" t="s">
        <v>873</v>
      </c>
      <c r="G362" s="242">
        <v>0.24909049773755659</v>
      </c>
      <c r="H362" s="245">
        <v>97.870034657885725</v>
      </c>
    </row>
    <row r="363" spans="1:8">
      <c r="A363" s="86" t="str">
        <v>mansv_branch</v>
      </c>
      <c r="B363" s="239">
        <v>362</v>
      </c>
      <c r="C363" s="86" t="s">
        <v>901</v>
      </c>
      <c r="D363" s="241">
        <f>COUNTIF($C$1:$C363,C363)</f>
        <v>1</v>
      </c>
      <c r="E363" s="241" t="str">
        <f t="shared" si="25"/>
        <v>Manage savings account1</v>
      </c>
      <c r="F363" s="86" t="s">
        <v>892</v>
      </c>
      <c r="G363" s="242">
        <v>0.18059728506787326</v>
      </c>
      <c r="H363" s="245">
        <v>100.16297721292038</v>
      </c>
    </row>
    <row r="364" spans="1:8">
      <c r="A364" s="86" t="str">
        <v>mansv_net</v>
      </c>
      <c r="B364" s="239">
        <v>363</v>
      </c>
      <c r="C364" s="86" t="s">
        <v>901</v>
      </c>
      <c r="D364" s="241">
        <f>COUNTIF($C$1:$C364,C364)</f>
        <v>2</v>
      </c>
      <c r="E364" s="241" t="str">
        <f t="shared" si="25"/>
        <v>Manage savings account2</v>
      </c>
      <c r="F364" s="86" t="s">
        <v>869</v>
      </c>
      <c r="G364" s="242">
        <v>0.38823529411764707</v>
      </c>
      <c r="H364" s="245">
        <v>111.5969568151386</v>
      </c>
    </row>
    <row r="365" spans="1:8">
      <c r="A365" s="86" t="str">
        <v>mansv_mobnet</v>
      </c>
      <c r="B365" s="239">
        <v>364</v>
      </c>
      <c r="C365" s="86" t="s">
        <v>901</v>
      </c>
      <c r="D365" s="241">
        <f>COUNTIF($C$1:$C365,C365)</f>
        <v>3</v>
      </c>
      <c r="E365" s="241" t="str">
        <f t="shared" si="25"/>
        <v>Manage savings account3</v>
      </c>
      <c r="F365" s="86" t="s">
        <v>895</v>
      </c>
      <c r="G365" s="242">
        <v>0.20256561085972852</v>
      </c>
      <c r="H365" s="245">
        <v>105.50367715806735</v>
      </c>
    </row>
    <row r="366" spans="1:8">
      <c r="A366" s="86" t="str">
        <v>mansv_fixnet</v>
      </c>
      <c r="B366" s="239">
        <v>365</v>
      </c>
      <c r="C366" s="86" t="s">
        <v>901</v>
      </c>
      <c r="D366" s="241">
        <f>COUNTIF($C$1:$C366,C366)</f>
        <v>4</v>
      </c>
      <c r="E366" s="241" t="str">
        <f t="shared" si="25"/>
        <v>Manage savings account4</v>
      </c>
      <c r="F366" s="86" t="s">
        <v>897</v>
      </c>
      <c r="G366" s="242">
        <v>0.24959276018099549</v>
      </c>
      <c r="H366" s="245">
        <v>117.14767400613822</v>
      </c>
    </row>
    <row r="367" spans="1:8">
      <c r="A367" s="86" t="str">
        <v>mansv_pho</v>
      </c>
      <c r="B367" s="239">
        <v>366</v>
      </c>
      <c r="C367" s="86" t="s">
        <v>901</v>
      </c>
      <c r="D367" s="241">
        <f>COUNTIF($C$1:$C367,C367)</f>
        <v>5</v>
      </c>
      <c r="E367" s="241" t="str">
        <f t="shared" si="25"/>
        <v>Manage savings account5</v>
      </c>
      <c r="F367" s="86" t="s">
        <v>871</v>
      </c>
      <c r="G367" s="242">
        <v>8.2963800904977375E-2</v>
      </c>
      <c r="H367" s="245">
        <v>102.67643058759207</v>
      </c>
    </row>
    <row r="368" spans="1:8">
      <c r="A368" s="86" t="str">
        <v>mansv_pst</v>
      </c>
      <c r="B368" s="239">
        <v>367</v>
      </c>
      <c r="C368" s="86" t="s">
        <v>901</v>
      </c>
      <c r="D368" s="241">
        <f>COUNTIF($C$1:$C368,C368)</f>
        <v>6</v>
      </c>
      <c r="E368" s="241" t="str">
        <f t="shared" si="25"/>
        <v>Manage savings account6</v>
      </c>
      <c r="F368" s="86" t="s">
        <v>873</v>
      </c>
      <c r="G368" s="242">
        <v>0.11588687782805429</v>
      </c>
      <c r="H368" s="245">
        <v>107.75853730786355</v>
      </c>
    </row>
    <row r="369" spans="1:8">
      <c r="A369" s="86" t="str">
        <v>actmanca_branch</v>
      </c>
      <c r="B369" s="239">
        <v>368</v>
      </c>
      <c r="C369" s="86" t="s">
        <v>908</v>
      </c>
      <c r="D369" s="241">
        <f>COUNTIF($C$1:$C369,C369)</f>
        <v>1</v>
      </c>
      <c r="E369" s="241" t="str">
        <f t="shared" si="25"/>
        <v>Actively manage current account1</v>
      </c>
      <c r="F369" s="86" t="s">
        <v>892</v>
      </c>
      <c r="G369" s="242">
        <v>3.0981900452488685E-2</v>
      </c>
      <c r="H369" s="245">
        <v>93.052311635124312</v>
      </c>
    </row>
    <row r="370" spans="1:8">
      <c r="A370" s="86" t="str">
        <v>actmanca_net</v>
      </c>
      <c r="B370" s="239">
        <v>369</v>
      </c>
      <c r="C370" s="86" t="s">
        <v>908</v>
      </c>
      <c r="D370" s="241">
        <f>COUNTIF($C$1:$C370,C370)</f>
        <v>2</v>
      </c>
      <c r="E370" s="241" t="str">
        <f t="shared" si="25"/>
        <v>Actively manage current account2</v>
      </c>
      <c r="F370" s="86" t="s">
        <v>869</v>
      </c>
      <c r="G370" s="242">
        <v>0.39360633484162894</v>
      </c>
      <c r="H370" s="245">
        <v>105.71574063643871</v>
      </c>
    </row>
    <row r="371" spans="1:8">
      <c r="A371" s="86" t="str">
        <v>actmanca_mobnet</v>
      </c>
      <c r="B371" s="239">
        <v>370</v>
      </c>
      <c r="C371" s="86" t="s">
        <v>908</v>
      </c>
      <c r="D371" s="241">
        <f>COUNTIF($C$1:$C371,C371)</f>
        <v>3</v>
      </c>
      <c r="E371" s="241" t="str">
        <f t="shared" si="25"/>
        <v>Actively manage current account3</v>
      </c>
      <c r="F371" s="86" t="s">
        <v>895</v>
      </c>
      <c r="G371" s="242">
        <v>0.2468914027149321</v>
      </c>
      <c r="H371" s="245">
        <v>100.74690767366388</v>
      </c>
    </row>
    <row r="372" spans="1:8">
      <c r="A372" s="86" t="str">
        <v>actmanca_fixnet</v>
      </c>
      <c r="B372" s="239">
        <v>371</v>
      </c>
      <c r="C372" s="86" t="s">
        <v>908</v>
      </c>
      <c r="D372" s="241">
        <f>COUNTIF($C$1:$C372,C372)</f>
        <v>4</v>
      </c>
      <c r="E372" s="241" t="str">
        <f t="shared" si="25"/>
        <v>Actively manage current account4</v>
      </c>
      <c r="F372" s="86" t="s">
        <v>897</v>
      </c>
      <c r="G372" s="242">
        <v>0.18151583710407238</v>
      </c>
      <c r="H372" s="245">
        <v>113.04732802787601</v>
      </c>
    </row>
    <row r="373" spans="1:8">
      <c r="A373" s="86" t="str">
        <v>actmanca_pho</v>
      </c>
      <c r="B373" s="239">
        <v>372</v>
      </c>
      <c r="C373" s="86" t="s">
        <v>908</v>
      </c>
      <c r="D373" s="241">
        <f>COUNTIF($C$1:$C373,C373)</f>
        <v>5</v>
      </c>
      <c r="E373" s="241" t="str">
        <f t="shared" si="25"/>
        <v>Actively manage current account5</v>
      </c>
      <c r="F373" s="86" t="s">
        <v>871</v>
      </c>
      <c r="G373" s="242">
        <v>1.1791855203619911E-2</v>
      </c>
      <c r="H373" s="245">
        <v>98.223943616057781</v>
      </c>
    </row>
    <row r="374" spans="1:8">
      <c r="A374" s="86" t="str">
        <v>P600T</v>
      </c>
      <c r="B374" s="239">
        <v>373</v>
      </c>
      <c r="C374" s="86" t="s">
        <v>914</v>
      </c>
      <c r="D374" s="241">
        <f>COUNTIF($C$1:$C374,C374)</f>
        <v>1</v>
      </c>
      <c r="E374" s="241" t="str">
        <f t="shared" si="25"/>
        <v>Expenditure per adult per week1</v>
      </c>
      <c r="F374" s="86" t="s">
        <v>915</v>
      </c>
      <c r="G374" s="242">
        <v>5.7244841628959273</v>
      </c>
      <c r="H374" s="245">
        <v>116.98030061100737</v>
      </c>
    </row>
    <row r="375" spans="1:8">
      <c r="A375" s="86" t="str">
        <v>P601T</v>
      </c>
      <c r="B375" s="239">
        <v>374</v>
      </c>
      <c r="C375" s="86" t="s">
        <v>914</v>
      </c>
      <c r="D375" s="241">
        <f>COUNTIF($C$1:$C375,C375)</f>
        <v>2</v>
      </c>
      <c r="E375" s="241" t="str">
        <f t="shared" si="25"/>
        <v>Expenditure per adult per week2</v>
      </c>
      <c r="F375" s="86" t="s">
        <v>917</v>
      </c>
      <c r="G375" s="242">
        <v>0.66976923076923078</v>
      </c>
      <c r="H375" s="245">
        <v>110.53556732082966</v>
      </c>
    </row>
    <row r="376" spans="1:8">
      <c r="A376" s="86" t="str">
        <v>ALC</v>
      </c>
      <c r="B376" s="239">
        <v>375</v>
      </c>
      <c r="C376" s="86" t="s">
        <v>914</v>
      </c>
      <c r="D376" s="241">
        <f>COUNTIF($C$1:$C376,C376)</f>
        <v>3</v>
      </c>
      <c r="E376" s="241" t="str">
        <f t="shared" si="25"/>
        <v>Expenditure per adult per week3</v>
      </c>
      <c r="F376" s="86" t="s">
        <v>919</v>
      </c>
      <c r="G376" s="242">
        <v>0.10633484162895929</v>
      </c>
      <c r="H376" s="245">
        <v>120.46065945140383</v>
      </c>
    </row>
    <row r="377" spans="1:8">
      <c r="A377" s="86" t="str">
        <v>TOB</v>
      </c>
      <c r="B377" s="239">
        <v>376</v>
      </c>
      <c r="C377" s="86" t="s">
        <v>914</v>
      </c>
      <c r="D377" s="241">
        <f>COUNTIF($C$1:$C377,C377)</f>
        <v>4</v>
      </c>
      <c r="E377" s="241" t="str">
        <f t="shared" si="25"/>
        <v>Expenditure per adult per week4</v>
      </c>
      <c r="F377" s="86" t="s">
        <v>921</v>
      </c>
      <c r="G377" s="242">
        <v>2.7552036199095024E-2</v>
      </c>
      <c r="H377" s="245">
        <v>74.486155320003206</v>
      </c>
    </row>
    <row r="378" spans="1:8">
      <c r="A378" s="86" t="str">
        <v>P603T</v>
      </c>
      <c r="B378" s="239">
        <v>377</v>
      </c>
      <c r="C378" s="86" t="s">
        <v>914</v>
      </c>
      <c r="D378" s="241">
        <f>COUNTIF($C$1:$C378,C378)</f>
        <v>5</v>
      </c>
      <c r="E378" s="241" t="str">
        <f t="shared" si="25"/>
        <v>Expenditure per adult per week5</v>
      </c>
      <c r="F378" s="86" t="s">
        <v>923</v>
      </c>
      <c r="G378" s="242">
        <v>0.27904977375565609</v>
      </c>
      <c r="H378" s="245">
        <v>115.04839075271211</v>
      </c>
    </row>
    <row r="379" spans="1:8">
      <c r="A379" s="86" t="str">
        <v>P604T</v>
      </c>
      <c r="B379" s="239">
        <v>378</v>
      </c>
      <c r="C379" s="86" t="s">
        <v>914</v>
      </c>
      <c r="D379" s="241">
        <f>COUNTIF($C$1:$C379,C379)</f>
        <v>6</v>
      </c>
      <c r="E379" s="241" t="str">
        <f t="shared" si="25"/>
        <v>Expenditure per adult per week6</v>
      </c>
      <c r="F379" s="86" t="s">
        <v>925</v>
      </c>
      <c r="G379" s="242">
        <v>0.70486877828054295</v>
      </c>
      <c r="H379" s="245">
        <v>100.42083170725884</v>
      </c>
    </row>
    <row r="380" spans="1:8">
      <c r="A380" s="86" t="str">
        <v>P605T</v>
      </c>
      <c r="B380" s="239">
        <v>379</v>
      </c>
      <c r="C380" s="86" t="s">
        <v>914</v>
      </c>
      <c r="D380" s="241">
        <f>COUNTIF($C$1:$C380,C380)</f>
        <v>7</v>
      </c>
      <c r="E380" s="241" t="str">
        <f t="shared" si="25"/>
        <v>Expenditure per adult per week7</v>
      </c>
      <c r="F380" s="86" t="s">
        <v>927</v>
      </c>
      <c r="G380" s="242">
        <v>0.49702714932126696</v>
      </c>
      <c r="H380" s="245">
        <v>124.22961020581327</v>
      </c>
    </row>
    <row r="381" spans="1:8">
      <c r="A381" s="86" t="str">
        <v>C61111</v>
      </c>
      <c r="B381" s="239">
        <v>380</v>
      </c>
      <c r="C381" s="86" t="s">
        <v>914</v>
      </c>
      <c r="D381" s="241">
        <f>COUNTIF($C$1:$C381,C381)</f>
        <v>8</v>
      </c>
      <c r="E381" s="241" t="str">
        <f t="shared" si="25"/>
        <v>Expenditure per adult per week8</v>
      </c>
      <c r="F381" s="86" t="s">
        <v>929</v>
      </c>
      <c r="G381" s="242">
        <v>2.6787330316742084E-3</v>
      </c>
      <c r="H381" s="245">
        <v>110.6677575482375</v>
      </c>
    </row>
    <row r="382" spans="1:8">
      <c r="A382" s="86" t="str">
        <v>C61112</v>
      </c>
      <c r="B382" s="239">
        <v>381</v>
      </c>
      <c r="C382" s="86" t="s">
        <v>914</v>
      </c>
      <c r="D382" s="241">
        <f>COUNTIF($C$1:$C382,C382)</f>
        <v>9</v>
      </c>
      <c r="E382" s="241" t="str">
        <f t="shared" si="25"/>
        <v>Expenditure per adult per week9</v>
      </c>
      <c r="F382" s="86" t="s">
        <v>931</v>
      </c>
      <c r="G382" s="242">
        <v>1.8312217194570133E-2</v>
      </c>
      <c r="H382" s="245">
        <v>116.76080086810214</v>
      </c>
    </row>
    <row r="383" spans="1:8">
      <c r="A383" s="86" t="str">
        <v>C61211</v>
      </c>
      <c r="B383" s="239">
        <v>382</v>
      </c>
      <c r="C383" s="86" t="s">
        <v>914</v>
      </c>
      <c r="D383" s="241">
        <f>COUNTIF($C$1:$C383,C383)</f>
        <v>10</v>
      </c>
      <c r="E383" s="241" t="str">
        <f t="shared" si="25"/>
        <v>Expenditure per adult per week10</v>
      </c>
      <c r="F383" s="86" t="s">
        <v>933</v>
      </c>
      <c r="G383" s="242">
        <v>1.9366515837104077E-3</v>
      </c>
      <c r="H383" s="245">
        <v>103.56669180181972</v>
      </c>
    </row>
    <row r="384" spans="1:8">
      <c r="A384" s="86" t="str">
        <v>C61311</v>
      </c>
      <c r="B384" s="239">
        <v>383</v>
      </c>
      <c r="C384" s="86" t="s">
        <v>914</v>
      </c>
      <c r="D384" s="241">
        <f>COUNTIF($C$1:$C384,C384)</f>
        <v>11</v>
      </c>
      <c r="E384" s="241" t="str">
        <f t="shared" si="25"/>
        <v>Expenditure per adult per week11</v>
      </c>
      <c r="F384" s="86" t="s">
        <v>935</v>
      </c>
      <c r="G384" s="242">
        <v>2.2366515837104074E-2</v>
      </c>
      <c r="H384" s="245">
        <v>126.97807152143881</v>
      </c>
    </row>
    <row r="385" spans="1:8">
      <c r="A385" s="86" t="str">
        <v>C61312</v>
      </c>
      <c r="B385" s="239">
        <v>384</v>
      </c>
      <c r="C385" s="86" t="s">
        <v>914</v>
      </c>
      <c r="D385" s="241">
        <f>COUNTIF($C$1:$C385,C385)</f>
        <v>12</v>
      </c>
      <c r="E385" s="241" t="str">
        <f t="shared" si="25"/>
        <v>Expenditure per adult per week12</v>
      </c>
      <c r="F385" s="86" t="s">
        <v>937</v>
      </c>
      <c r="G385" s="242">
        <v>3.2579185520361997E-4</v>
      </c>
      <c r="H385" s="245">
        <v>144.72013122663103</v>
      </c>
    </row>
    <row r="386" spans="1:8">
      <c r="A386" s="86" t="str">
        <v>C61313</v>
      </c>
      <c r="B386" s="239">
        <v>385</v>
      </c>
      <c r="C386" s="86" t="s">
        <v>914</v>
      </c>
      <c r="D386" s="241">
        <f>COUNTIF($C$1:$C386,C386)</f>
        <v>13</v>
      </c>
      <c r="E386" s="241" t="str">
        <f t="shared" si="25"/>
        <v>Expenditure per adult per week13</v>
      </c>
      <c r="F386" s="86" t="s">
        <v>939</v>
      </c>
      <c r="G386" s="242">
        <v>5.4389140271493223E-3</v>
      </c>
      <c r="H386" s="245">
        <v>124.7135220348656</v>
      </c>
    </row>
    <row r="387" spans="1:8">
      <c r="A387" s="86" t="str">
        <v>C62112</v>
      </c>
      <c r="B387" s="239">
        <v>386</v>
      </c>
      <c r="C387" s="86" t="s">
        <v>914</v>
      </c>
      <c r="D387" s="241">
        <f>COUNTIF($C$1:$C387,C387)</f>
        <v>14</v>
      </c>
      <c r="E387" s="241" t="str">
        <f t="shared" ref="E387:E450" si="26">C387&amp;D387</f>
        <v>Expenditure per adult per week14</v>
      </c>
      <c r="F387" s="86" t="s">
        <v>941</v>
      </c>
      <c r="G387" s="242">
        <v>3.2895927601809954E-3</v>
      </c>
      <c r="H387" s="245">
        <v>140.26542290837781</v>
      </c>
    </row>
    <row r="388" spans="1:8">
      <c r="A388" s="86" t="str">
        <v>C62113</v>
      </c>
      <c r="B388" s="239">
        <v>387</v>
      </c>
      <c r="C388" s="86" t="s">
        <v>914</v>
      </c>
      <c r="D388" s="241">
        <f>COUNTIF($C$1:$C388,C388)</f>
        <v>15</v>
      </c>
      <c r="E388" s="241" t="str">
        <f t="shared" si="26"/>
        <v>Expenditure per adult per week15</v>
      </c>
      <c r="F388" s="86" t="s">
        <v>943</v>
      </c>
      <c r="G388" s="242">
        <v>3.0316742081447964E-4</v>
      </c>
      <c r="H388" s="245">
        <v>180.51515739239827</v>
      </c>
    </row>
    <row r="389" spans="1:8">
      <c r="A389" s="86" t="str">
        <v>C62114</v>
      </c>
      <c r="B389" s="239">
        <v>388</v>
      </c>
      <c r="C389" s="86" t="s">
        <v>914</v>
      </c>
      <c r="D389" s="241">
        <f>COUNTIF($C$1:$C389,C389)</f>
        <v>16</v>
      </c>
      <c r="E389" s="241" t="str">
        <f t="shared" si="26"/>
        <v>Expenditure per adult per week16</v>
      </c>
      <c r="F389" s="86" t="s">
        <v>945</v>
      </c>
      <c r="G389" s="242">
        <v>2.334841628959276E-3</v>
      </c>
      <c r="H389" s="245">
        <v>172.1279552143003</v>
      </c>
    </row>
    <row r="390" spans="1:8">
      <c r="A390" s="86" t="str">
        <v>C62211</v>
      </c>
      <c r="B390" s="239">
        <v>389</v>
      </c>
      <c r="C390" s="86" t="s">
        <v>914</v>
      </c>
      <c r="D390" s="241">
        <f>COUNTIF($C$1:$C390,C390)</f>
        <v>17</v>
      </c>
      <c r="E390" s="241" t="str">
        <f t="shared" si="26"/>
        <v>Expenditure per adult per week17</v>
      </c>
      <c r="F390" s="86" t="s">
        <v>947</v>
      </c>
      <c r="G390" s="242">
        <v>1.3588235294117646E-2</v>
      </c>
      <c r="H390" s="245">
        <v>130.09443998244154</v>
      </c>
    </row>
    <row r="391" spans="1:8">
      <c r="A391" s="86" t="str">
        <v>C62212</v>
      </c>
      <c r="B391" s="239">
        <v>390</v>
      </c>
      <c r="C391" s="86" t="s">
        <v>914</v>
      </c>
      <c r="D391" s="241">
        <f>COUNTIF($C$1:$C391,C391)</f>
        <v>18</v>
      </c>
      <c r="E391" s="241" t="str">
        <f t="shared" si="26"/>
        <v>Expenditure per adult per week18</v>
      </c>
      <c r="F391" s="86" t="s">
        <v>949</v>
      </c>
      <c r="G391" s="242">
        <v>2.0438914027149323E-2</v>
      </c>
      <c r="H391" s="245">
        <v>146.11555388876045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1.0009049773755658E-2</v>
      </c>
      <c r="H393" s="245">
        <v>135.69390500242497</v>
      </c>
    </row>
    <row r="394" spans="1:8">
      <c r="A394" s="86" t="str">
        <v>C63111</v>
      </c>
      <c r="B394" s="239">
        <v>393</v>
      </c>
      <c r="C394" s="86" t="s">
        <v>914</v>
      </c>
      <c r="D394" s="241">
        <f>COUNTIF($C$1:$C394,C394)</f>
        <v>21</v>
      </c>
      <c r="E394" s="241" t="str">
        <f t="shared" si="26"/>
        <v>Expenditure per adult per week21</v>
      </c>
      <c r="F394" s="86" t="s">
        <v>955</v>
      </c>
      <c r="G394" s="242">
        <v>1.1085972850678734E-3</v>
      </c>
      <c r="H394" s="245">
        <v>146.36368557338804</v>
      </c>
    </row>
    <row r="395" spans="1:8">
      <c r="A395" s="86" t="str">
        <v>P607T</v>
      </c>
      <c r="B395" s="239">
        <v>394</v>
      </c>
      <c r="C395" s="86" t="s">
        <v>914</v>
      </c>
      <c r="D395" s="241">
        <f>COUNTIF($C$1:$C395,C395)</f>
        <v>22</v>
      </c>
      <c r="E395" s="241" t="str">
        <f t="shared" si="26"/>
        <v>Expenditure per adult per week22</v>
      </c>
      <c r="F395" s="86" t="s">
        <v>957</v>
      </c>
      <c r="G395" s="242">
        <v>1.0080090497737555</v>
      </c>
      <c r="H395" s="245">
        <v>123.23125807201536</v>
      </c>
    </row>
    <row r="396" spans="1:8">
      <c r="A396" s="86" t="str">
        <v>P608T</v>
      </c>
      <c r="B396" s="239">
        <v>395</v>
      </c>
      <c r="C396" s="86" t="s">
        <v>914</v>
      </c>
      <c r="D396" s="241">
        <f>COUNTIF($C$1:$C396,C396)</f>
        <v>23</v>
      </c>
      <c r="E396" s="241" t="str">
        <f t="shared" si="26"/>
        <v>Expenditure per adult per week23</v>
      </c>
      <c r="F396" s="86" t="s">
        <v>959</v>
      </c>
      <c r="G396" s="242">
        <v>0.1755837104072398</v>
      </c>
      <c r="H396" s="245">
        <v>105.59811799720403</v>
      </c>
    </row>
    <row r="397" spans="1:8">
      <c r="A397" s="86" t="str">
        <v>P609T</v>
      </c>
      <c r="B397" s="239">
        <v>396</v>
      </c>
      <c r="C397" s="86" t="s">
        <v>914</v>
      </c>
      <c r="D397" s="241">
        <f>COUNTIF($C$1:$C397,C397)</f>
        <v>24</v>
      </c>
      <c r="E397" s="241" t="str">
        <f t="shared" si="26"/>
        <v>Expenditure per adult per week24</v>
      </c>
      <c r="F397" s="86" t="s">
        <v>961</v>
      </c>
      <c r="G397" s="242">
        <v>0.94889592760180985</v>
      </c>
      <c r="H397" s="245">
        <v>123.47675559634186</v>
      </c>
    </row>
    <row r="398" spans="1:8">
      <c r="A398" s="86" t="str">
        <v>P610T</v>
      </c>
      <c r="B398" s="239">
        <v>397</v>
      </c>
      <c r="C398" s="86" t="s">
        <v>914</v>
      </c>
      <c r="D398" s="241">
        <f>COUNTIF($C$1:$C398,C398)</f>
        <v>25</v>
      </c>
      <c r="E398" s="241" t="str">
        <f t="shared" si="26"/>
        <v>Expenditure per adult per week25</v>
      </c>
      <c r="F398" s="86" t="s">
        <v>963</v>
      </c>
      <c r="G398" s="242">
        <v>0.11155656108597285</v>
      </c>
      <c r="H398" s="245">
        <v>146.14541636348176</v>
      </c>
    </row>
    <row r="399" spans="1:8">
      <c r="A399" s="86" t="str">
        <v>P611T</v>
      </c>
      <c r="B399" s="239">
        <v>398</v>
      </c>
      <c r="C399" s="86" t="s">
        <v>914</v>
      </c>
      <c r="D399" s="241">
        <f>COUNTIF($C$1:$C399,C399)</f>
        <v>26</v>
      </c>
      <c r="E399" s="241" t="str">
        <f t="shared" si="26"/>
        <v>Expenditure per adult per week26</v>
      </c>
      <c r="F399" s="86" t="s">
        <v>965</v>
      </c>
      <c r="G399" s="242">
        <v>0.56449321266968333</v>
      </c>
      <c r="H399" s="245">
        <v>119.5088460426407</v>
      </c>
    </row>
    <row r="400" spans="1:8">
      <c r="A400" s="86" t="str">
        <v>P612T</v>
      </c>
      <c r="B400" s="239">
        <v>399</v>
      </c>
      <c r="C400" s="86" t="s">
        <v>914</v>
      </c>
      <c r="D400" s="241">
        <f>COUNTIF($C$1:$C400,C400)</f>
        <v>27</v>
      </c>
      <c r="E400" s="241" t="str">
        <f t="shared" si="26"/>
        <v>Expenditure per adult per week27</v>
      </c>
      <c r="F400" s="86" t="s">
        <v>967</v>
      </c>
      <c r="G400" s="242">
        <v>0.52870135746606339</v>
      </c>
      <c r="H400" s="245">
        <v>120.78418421367023</v>
      </c>
    </row>
    <row r="401" spans="1:8">
      <c r="A401" s="86" t="str">
        <v>WEBSPEND</v>
      </c>
      <c r="B401" s="239">
        <v>400</v>
      </c>
      <c r="C401" s="86" t="s">
        <v>914</v>
      </c>
      <c r="D401" s="241">
        <f>COUNTIF($C$1:$C401,C401)</f>
        <v>28</v>
      </c>
      <c r="E401" s="241" t="str">
        <f t="shared" si="26"/>
        <v>Expenditure per adult per week28</v>
      </c>
      <c r="F401" s="86" t="s">
        <v>969</v>
      </c>
      <c r="G401" s="242">
        <v>0.23645248868778276</v>
      </c>
      <c r="H401" s="245">
        <v>126.20664015337016</v>
      </c>
    </row>
    <row r="402" spans="1:8">
      <c r="A402" s="86" t="str">
        <v>onlineuse12</v>
      </c>
      <c r="B402" s="239">
        <v>401</v>
      </c>
      <c r="C402" s="86" t="s">
        <v>972</v>
      </c>
      <c r="D402" s="241">
        <f>COUNTIF($C$1:$C402,C402)</f>
        <v>1</v>
      </c>
      <c r="E402" s="241" t="str">
        <f t="shared" si="26"/>
        <v>Internet Access: Overall1</v>
      </c>
      <c r="F402" s="86" t="s">
        <v>973</v>
      </c>
      <c r="G402" s="242">
        <v>0.92096380090497731</v>
      </c>
      <c r="H402" s="245">
        <v>102.55165840695228</v>
      </c>
    </row>
    <row r="403" spans="1:8">
      <c r="A403" s="86" t="str">
        <v>onlineuse5</v>
      </c>
      <c r="B403" s="239">
        <v>402</v>
      </c>
      <c r="C403" s="86" t="s">
        <v>972</v>
      </c>
      <c r="D403" s="241">
        <f>COUNTIF($C$1:$C403,C403)</f>
        <v>2</v>
      </c>
      <c r="E403" s="241" t="str">
        <f t="shared" si="26"/>
        <v>Internet Access: Overall2</v>
      </c>
      <c r="F403" s="86" t="s">
        <v>975</v>
      </c>
      <c r="G403" s="242">
        <v>6.708597285067873E-2</v>
      </c>
      <c r="H403" s="245">
        <v>76.520898918103953</v>
      </c>
    </row>
    <row r="404" spans="1:8">
      <c r="A404" s="86" t="str">
        <v>netfreq1</v>
      </c>
      <c r="B404" s="239">
        <v>403</v>
      </c>
      <c r="C404" s="86" t="s">
        <v>978</v>
      </c>
      <c r="D404" s="241">
        <f>COUNTIF($C$1:$C404,C404)</f>
        <v>1</v>
      </c>
      <c r="E404" s="241" t="str">
        <f t="shared" si="26"/>
        <v>Internet Access: Frequency1</v>
      </c>
      <c r="F404" s="86" t="s">
        <v>979</v>
      </c>
      <c r="G404" s="242">
        <v>2.3158371040723984E-2</v>
      </c>
      <c r="H404" s="245">
        <v>96.85381271007013</v>
      </c>
    </row>
    <row r="405" spans="1:8">
      <c r="A405" s="86" t="str">
        <v>netfreq2t10</v>
      </c>
      <c r="B405" s="239">
        <v>404</v>
      </c>
      <c r="C405" s="86" t="s">
        <v>978</v>
      </c>
      <c r="D405" s="241">
        <f>COUNTIF($C$1:$C405,C405)</f>
        <v>2</v>
      </c>
      <c r="E405" s="241" t="str">
        <f t="shared" si="26"/>
        <v>Internet Access: Frequency2</v>
      </c>
      <c r="F405" s="86" t="s">
        <v>981</v>
      </c>
      <c r="G405" s="242">
        <v>0.41352941176470581</v>
      </c>
      <c r="H405" s="245">
        <v>98.490475464706208</v>
      </c>
    </row>
    <row r="406" spans="1:8">
      <c r="A406" s="86" t="str">
        <v>netfreq10p</v>
      </c>
      <c r="B406" s="239">
        <v>405</v>
      </c>
      <c r="C406" s="86" t="s">
        <v>978</v>
      </c>
      <c r="D406" s="241">
        <f>COUNTIF($C$1:$C406,C406)</f>
        <v>3</v>
      </c>
      <c r="E406" s="241" t="str">
        <f t="shared" si="26"/>
        <v>Internet Access: Frequency3</v>
      </c>
      <c r="F406" s="86" t="s">
        <v>983</v>
      </c>
      <c r="G406" s="242">
        <v>0.4845746606334842</v>
      </c>
      <c r="H406" s="245">
        <v>106.70311068412546</v>
      </c>
    </row>
    <row r="407" spans="1:8">
      <c r="A407" s="86" t="str">
        <v>ONHOURS0</v>
      </c>
      <c r="B407" s="239">
        <v>406</v>
      </c>
      <c r="C407" s="86" t="s">
        <v>985</v>
      </c>
      <c r="D407" s="241">
        <f>COUNTIF($C$1:$C407,C407)</f>
        <v>1</v>
      </c>
      <c r="E407" s="241" t="str">
        <f t="shared" si="26"/>
        <v>Internet Access: Usage in Last Week1</v>
      </c>
      <c r="F407" s="86" t="s">
        <v>986</v>
      </c>
      <c r="G407" s="242">
        <v>8.8153846153846166E-2</v>
      </c>
      <c r="H407" s="245">
        <v>78.262516047139457</v>
      </c>
    </row>
    <row r="408" spans="1:8">
      <c r="A408" s="86" t="str">
        <v>ONHOURS1</v>
      </c>
      <c r="B408" s="239">
        <v>407</v>
      </c>
      <c r="C408" s="86" t="s">
        <v>985</v>
      </c>
      <c r="D408" s="241">
        <f>COUNTIF($C$1:$C408,C408)</f>
        <v>2</v>
      </c>
      <c r="E408" s="241" t="str">
        <f t="shared" si="26"/>
        <v>Internet Access: Usage in Last Week2</v>
      </c>
      <c r="F408" s="86" t="s">
        <v>988</v>
      </c>
      <c r="G408" s="242">
        <v>9.1022624434389132E-2</v>
      </c>
      <c r="H408" s="245">
        <v>99.427798971909411</v>
      </c>
    </row>
    <row r="409" spans="1:8">
      <c r="A409" s="86" t="str">
        <v>ONHOURS2</v>
      </c>
      <c r="B409" s="239">
        <v>408</v>
      </c>
      <c r="C409" s="86" t="s">
        <v>985</v>
      </c>
      <c r="D409" s="241">
        <f>COUNTIF($C$1:$C409,C409)</f>
        <v>3</v>
      </c>
      <c r="E409" s="241" t="str">
        <f t="shared" si="26"/>
        <v>Internet Access: Usage in Last Week3</v>
      </c>
      <c r="F409" s="86" t="s">
        <v>990</v>
      </c>
      <c r="G409" s="242">
        <v>0.23893212669683259</v>
      </c>
      <c r="H409" s="245">
        <v>97.003686119802651</v>
      </c>
    </row>
    <row r="410" spans="1:8">
      <c r="A410" s="86" t="str">
        <v>ONHOURS3</v>
      </c>
      <c r="B410" s="239">
        <v>409</v>
      </c>
      <c r="C410" s="86" t="s">
        <v>985</v>
      </c>
      <c r="D410" s="241">
        <f>COUNTIF($C$1:$C410,C410)</f>
        <v>4</v>
      </c>
      <c r="E410" s="241" t="str">
        <f t="shared" si="26"/>
        <v>Internet Access: Usage in Last Week4</v>
      </c>
      <c r="F410" s="86" t="s">
        <v>992</v>
      </c>
      <c r="G410" s="242">
        <v>0.27399999999999997</v>
      </c>
      <c r="H410" s="245">
        <v>105.1592033349599</v>
      </c>
    </row>
    <row r="411" spans="1:8">
      <c r="A411" s="86" t="str">
        <v>ONHOURS4</v>
      </c>
      <c r="B411" s="239">
        <v>410</v>
      </c>
      <c r="C411" s="86" t="s">
        <v>985</v>
      </c>
      <c r="D411" s="241">
        <f>COUNTIF($C$1:$C411,C411)</f>
        <v>5</v>
      </c>
      <c r="E411" s="241" t="str">
        <f t="shared" si="26"/>
        <v>Internet Access: Usage in Last Week5</v>
      </c>
      <c r="F411" s="86" t="s">
        <v>994</v>
      </c>
      <c r="G411" s="242">
        <v>0.30733484162895924</v>
      </c>
      <c r="H411" s="245">
        <v>106.51361176555811</v>
      </c>
    </row>
    <row r="412" spans="1:8">
      <c r="A412" s="86" t="str">
        <v>TECH18</v>
      </c>
      <c r="B412" s="239">
        <v>411</v>
      </c>
      <c r="C412" s="86" t="s">
        <v>996</v>
      </c>
      <c r="D412" s="241">
        <f>COUNTIF($C$1:$C412,C412)</f>
        <v>1</v>
      </c>
      <c r="E412" s="241" t="str">
        <f t="shared" si="26"/>
        <v>Technology at Home1</v>
      </c>
      <c r="F412" s="86" t="s">
        <v>997</v>
      </c>
      <c r="G412" s="242">
        <v>8.5113122171945707E-2</v>
      </c>
      <c r="H412" s="245">
        <v>109.14318327835811</v>
      </c>
    </row>
    <row r="413" spans="1:8">
      <c r="A413" s="86" t="str">
        <v>TECH19</v>
      </c>
      <c r="B413" s="239">
        <v>412</v>
      </c>
      <c r="C413" s="86" t="s">
        <v>996</v>
      </c>
      <c r="D413" s="241">
        <f>COUNTIF($C$1:$C413,C413)</f>
        <v>2</v>
      </c>
      <c r="E413" s="241" t="str">
        <f t="shared" si="26"/>
        <v>Technology at Home2</v>
      </c>
      <c r="F413" s="86" t="s">
        <v>999</v>
      </c>
      <c r="G413" s="242">
        <v>0.22479185520361991</v>
      </c>
      <c r="H413" s="245">
        <v>99.29467123605508</v>
      </c>
    </row>
    <row r="414" spans="1:8">
      <c r="A414" s="86" t="str">
        <v>mobhas</v>
      </c>
      <c r="B414" s="239">
        <v>413</v>
      </c>
      <c r="C414" s="86" t="s">
        <v>1002</v>
      </c>
      <c r="D414" s="241">
        <f>COUNTIF($C$1:$C414,C414)</f>
        <v>1</v>
      </c>
      <c r="E414" s="241" t="str">
        <f t="shared" si="26"/>
        <v>Mobile phone1</v>
      </c>
      <c r="F414" s="86" t="s">
        <v>1003</v>
      </c>
      <c r="G414" s="242">
        <v>0.89823076923076917</v>
      </c>
      <c r="H414" s="245">
        <v>101.0197308714887</v>
      </c>
    </row>
    <row r="415" spans="1:8">
      <c r="A415" s="86" t="str">
        <v>mob_smart</v>
      </c>
      <c r="B415" s="239">
        <v>414</v>
      </c>
      <c r="C415" s="86" t="s">
        <v>1002</v>
      </c>
      <c r="D415" s="241">
        <f>COUNTIF($C$1:$C415,C415)</f>
        <v>2</v>
      </c>
      <c r="E415" s="241" t="str">
        <f t="shared" si="26"/>
        <v>Mobile phone2</v>
      </c>
      <c r="F415" s="86" t="s">
        <v>1005</v>
      </c>
      <c r="G415" s="242">
        <v>0.75748868778280554</v>
      </c>
      <c r="H415" s="245">
        <v>102.3322819637466</v>
      </c>
    </row>
    <row r="416" spans="1:8">
      <c r="A416" s="86" t="str">
        <v>ips_iphone</v>
      </c>
      <c r="B416" s="239">
        <v>415</v>
      </c>
      <c r="C416" s="86" t="s">
        <v>1002</v>
      </c>
      <c r="D416" s="241">
        <f>COUNTIF($C$1:$C416,C416)</f>
        <v>3</v>
      </c>
      <c r="E416" s="241" t="str">
        <f t="shared" si="26"/>
        <v>Mobile phone3</v>
      </c>
      <c r="F416" s="86" t="s">
        <v>1007</v>
      </c>
      <c r="G416" s="242">
        <v>0.33948416289592759</v>
      </c>
      <c r="H416" s="245">
        <v>107.80153537117046</v>
      </c>
    </row>
    <row r="417" spans="1:8">
      <c r="A417" s="86" t="str">
        <v>TECH29</v>
      </c>
      <c r="B417" s="239">
        <v>416</v>
      </c>
      <c r="C417" s="86" t="s">
        <v>1009</v>
      </c>
      <c r="D417" s="241">
        <f>COUNTIF($C$1:$C417,C417)</f>
        <v>1</v>
      </c>
      <c r="E417" s="241" t="str">
        <f t="shared" si="26"/>
        <v>Tablet Devices1</v>
      </c>
      <c r="F417" s="86" t="s">
        <v>1010</v>
      </c>
      <c r="G417" s="242">
        <v>0.50786877828054289</v>
      </c>
      <c r="H417" s="245">
        <v>107.2945241198879</v>
      </c>
    </row>
    <row r="418" spans="1:8">
      <c r="A418" s="86" t="str">
        <v>socmed_lessthanmonthly</v>
      </c>
      <c r="B418" s="239">
        <v>417</v>
      </c>
      <c r="C418" s="86" t="s">
        <v>1012</v>
      </c>
      <c r="D418" s="241">
        <f>COUNTIF($C$1:$C418,C418)</f>
        <v>1</v>
      </c>
      <c r="E418" s="241" t="str">
        <f t="shared" si="26"/>
        <v>Overall Social Media Activity1</v>
      </c>
      <c r="F418" s="86" t="s">
        <v>1013</v>
      </c>
      <c r="G418" s="242">
        <v>3.6651583710407248E-2</v>
      </c>
      <c r="H418" s="245">
        <v>100.96407550656956</v>
      </c>
    </row>
    <row r="419" spans="1:8">
      <c r="A419" s="86" t="str">
        <v>socmed_lessthanweekly</v>
      </c>
      <c r="B419" s="239">
        <v>418</v>
      </c>
      <c r="C419" s="86" t="s">
        <v>1012</v>
      </c>
      <c r="D419" s="241">
        <f>COUNTIF($C$1:$C419,C419)</f>
        <v>2</v>
      </c>
      <c r="E419" s="241" t="str">
        <f t="shared" si="26"/>
        <v>Overall Social Media Activity2</v>
      </c>
      <c r="F419" s="86" t="s">
        <v>1015</v>
      </c>
      <c r="G419" s="242">
        <v>5.2162895927601802E-2</v>
      </c>
      <c r="H419" s="245">
        <v>102.33990379093984</v>
      </c>
    </row>
    <row r="420" spans="1:8">
      <c r="A420" s="86" t="str">
        <v>socmed_weekly</v>
      </c>
      <c r="B420" s="239">
        <v>419</v>
      </c>
      <c r="C420" s="86" t="s">
        <v>1012</v>
      </c>
      <c r="D420" s="241">
        <f>COUNTIF($C$1:$C420,C420)</f>
        <v>3</v>
      </c>
      <c r="E420" s="241" t="str">
        <f t="shared" si="26"/>
        <v>Overall Social Media Activity3</v>
      </c>
      <c r="F420" s="86" t="s">
        <v>1017</v>
      </c>
      <c r="G420" s="242">
        <v>0.16411764705882353</v>
      </c>
      <c r="H420" s="245">
        <v>105.60667969350692</v>
      </c>
    </row>
    <row r="421" spans="1:8">
      <c r="A421" s="86" t="str">
        <v>socmed_daily</v>
      </c>
      <c r="B421" s="239">
        <v>420</v>
      </c>
      <c r="C421" s="86" t="s">
        <v>1012</v>
      </c>
      <c r="D421" s="241">
        <f>COUNTIF($C$1:$C421,C421)</f>
        <v>4</v>
      </c>
      <c r="E421" s="241" t="str">
        <f t="shared" si="26"/>
        <v>Overall Social Media Activity4</v>
      </c>
      <c r="F421" s="86" t="s">
        <v>1019</v>
      </c>
      <c r="G421" s="242">
        <v>0.50219004524886879</v>
      </c>
      <c r="H421" s="245">
        <v>100.04107817718837</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0.230420814479638</v>
      </c>
      <c r="H422" s="245">
        <v>97.121903337783039</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0.11354298642533936</v>
      </c>
      <c r="H423" s="245">
        <v>92.247457056600297</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0.27314479638009048</v>
      </c>
      <c r="H424" s="245">
        <v>101.58165222339932</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0.13095022624434391</v>
      </c>
      <c r="H425" s="245">
        <v>99.108173141395469</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0.16928959276018102</v>
      </c>
      <c r="H426" s="245">
        <v>98.808761306814347</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0.19347058823529412</v>
      </c>
      <c r="H427" s="245">
        <v>100.58673342230595</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0.46412217194570132</v>
      </c>
      <c r="H428" s="245">
        <v>100.29005243926801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0.23247058823529415</v>
      </c>
      <c r="H429" s="245">
        <v>100.72918444211285</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0.21949773755656113</v>
      </c>
      <c r="H430" s="245">
        <v>100.57205255863279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0.69635746606334836</v>
      </c>
      <c r="H431" s="245">
        <v>101.15993887020933</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0.31946606334841632</v>
      </c>
      <c r="H432" s="245">
        <v>99.991624898351432</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0.2223257918552036</v>
      </c>
      <c r="H433" s="245">
        <v>100.60813464730462</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5.5864253393665159E-2</v>
      </c>
      <c r="H434" s="245">
        <v>97.137606608755817</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5.3361990950226243E-2</v>
      </c>
      <c r="H435" s="245">
        <v>96.923818705408507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0.82279638009049783</v>
      </c>
      <c r="H436" s="245">
        <v>103.41121657586345</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0.62358823529411755</v>
      </c>
      <c r="H437" s="245">
        <v>100.42288324378686</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0.44300904977375566</v>
      </c>
      <c r="H438" s="245">
        <v>97.780817064335707</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5.1868778280542982E-2</v>
      </c>
      <c r="H439" s="245">
        <v>97.430692276833625</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0.36755656108597279</v>
      </c>
      <c r="H440" s="245">
        <v>100.47798833606561</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0.15562895927601808</v>
      </c>
      <c r="H441" s="245">
        <v>104.2466898920994</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0.15657466063348416</v>
      </c>
      <c r="H442" s="245">
        <v>101.27670316660983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0.1040316742081448</v>
      </c>
      <c r="H443" s="245">
        <v>96.258303498567244</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0.10771945701357469</v>
      </c>
      <c r="H444" s="245">
        <v>101.73970133086732</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0.19249321266968328</v>
      </c>
      <c r="H445" s="245">
        <v>98.295108119179574</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0.1430180995475113</v>
      </c>
      <c r="H446" s="245">
        <v>99.493930427691367</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6.7651583710407248E-2</v>
      </c>
      <c r="H447" s="245">
        <v>99.66786195049491</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6.3049773755656124E-2</v>
      </c>
      <c r="H448" s="245">
        <v>100.56649231745587</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0.30850226244343892</v>
      </c>
      <c r="H449" s="245">
        <v>103.54453693538137</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5.1986425339366517E-2</v>
      </c>
      <c r="H450" s="245">
        <v>96.910347052550136</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0.57126244343891408</v>
      </c>
      <c r="H451" s="245">
        <v>104.74873498475307</v>
      </c>
    </row>
    <row r="452" spans="1:8">
      <c r="A452" s="86" t="str">
        <v>vod_subscribe</v>
      </c>
      <c r="B452" s="239">
        <v>451</v>
      </c>
      <c r="C452" s="86" t="s">
        <v>1082</v>
      </c>
      <c r="D452" s="241">
        <f>COUNTIF($C$1:$C452,C452)</f>
        <v>1</v>
      </c>
      <c r="E452" s="241" t="str">
        <f t="shared" si="27"/>
        <v>TV Subscription services1</v>
      </c>
      <c r="F452" s="86" t="s">
        <v>1083</v>
      </c>
      <c r="G452" s="242">
        <v>0.58194570135746615</v>
      </c>
      <c r="H452" s="245">
        <v>102.6498229996071</v>
      </c>
    </row>
    <row r="453" spans="1:8">
      <c r="A453" s="86" t="str">
        <v>vod_netflix</v>
      </c>
      <c r="B453" s="239">
        <v>452</v>
      </c>
      <c r="C453" s="86" t="s">
        <v>1082</v>
      </c>
      <c r="D453" s="241">
        <f>COUNTIF($C$1:$C453,C453)</f>
        <v>2</v>
      </c>
      <c r="E453" s="241" t="str">
        <f t="shared" si="27"/>
        <v>TV Subscription services2</v>
      </c>
      <c r="F453" s="86" t="s">
        <v>1085</v>
      </c>
      <c r="G453" s="242">
        <v>0.42970588235294122</v>
      </c>
      <c r="H453" s="245">
        <v>102.50692290819603</v>
      </c>
    </row>
    <row r="454" spans="1:8">
      <c r="A454" s="86" t="str">
        <v>vod_amzprime</v>
      </c>
      <c r="B454" s="239">
        <v>453</v>
      </c>
      <c r="C454" s="86" t="s">
        <v>1082</v>
      </c>
      <c r="D454" s="241">
        <f>COUNTIF($C$1:$C454,C454)</f>
        <v>3</v>
      </c>
      <c r="E454" s="241" t="str">
        <f t="shared" si="27"/>
        <v>TV Subscription services3</v>
      </c>
      <c r="F454" s="86" t="s">
        <v>1087</v>
      </c>
      <c r="G454" s="242">
        <v>0.25389140271493216</v>
      </c>
      <c r="H454" s="245">
        <v>101.72922221736394</v>
      </c>
    </row>
    <row r="455" spans="1:8">
      <c r="A455" s="86" t="str">
        <v>vod_skyplayer</v>
      </c>
      <c r="B455" s="239">
        <v>454</v>
      </c>
      <c r="C455" s="86" t="s">
        <v>1082</v>
      </c>
      <c r="D455" s="241">
        <f>COUNTIF($C$1:$C455,C455)</f>
        <v>4</v>
      </c>
      <c r="E455" s="241" t="str">
        <f t="shared" si="27"/>
        <v>TV Subscription services4</v>
      </c>
      <c r="F455" s="86" t="s">
        <v>1089</v>
      </c>
      <c r="G455" s="242">
        <v>0.11958823529411763</v>
      </c>
      <c r="H455" s="245">
        <v>103.95372375993479</v>
      </c>
    </row>
    <row r="456" spans="1:8">
      <c r="A456" s="86" t="str">
        <v>vod_skygo</v>
      </c>
      <c r="B456" s="239">
        <v>455</v>
      </c>
      <c r="C456" s="86" t="s">
        <v>1082</v>
      </c>
      <c r="D456" s="241">
        <f>COUNTIF($C$1:$C456,C456)</f>
        <v>5</v>
      </c>
      <c r="E456" s="241" t="str">
        <f t="shared" si="27"/>
        <v>TV Subscription services5</v>
      </c>
      <c r="F456" s="86" t="s">
        <v>1091</v>
      </c>
      <c r="G456" s="242">
        <v>9.9393665158371045E-2</v>
      </c>
      <c r="H456" s="245">
        <v>100.29837614455337</v>
      </c>
    </row>
    <row r="457" spans="1:8">
      <c r="A457" s="86" t="str">
        <v>vod_nowtv</v>
      </c>
      <c r="B457" s="239">
        <v>456</v>
      </c>
      <c r="C457" s="86" t="s">
        <v>1082</v>
      </c>
      <c r="D457" s="241">
        <f>COUNTIF($C$1:$C457,C457)</f>
        <v>6</v>
      </c>
      <c r="E457" s="241" t="str">
        <f t="shared" si="27"/>
        <v>TV Subscription services6</v>
      </c>
      <c r="F457" s="86" t="s">
        <v>1093</v>
      </c>
      <c r="G457" s="242">
        <v>0.11419909502262442</v>
      </c>
      <c r="H457" s="245">
        <v>103.14648504594608</v>
      </c>
    </row>
    <row r="458" spans="1:8">
      <c r="A458" s="86" t="str">
        <v>vod_eetv</v>
      </c>
      <c r="B458" s="239">
        <v>457</v>
      </c>
      <c r="C458" s="86" t="s">
        <v>1082</v>
      </c>
      <c r="D458" s="241">
        <f>COUNTIF($C$1:$C458,C458)</f>
        <v>7</v>
      </c>
      <c r="E458" s="241" t="str">
        <f t="shared" si="27"/>
        <v>TV Subscription services7</v>
      </c>
      <c r="F458" s="86" t="s">
        <v>1095</v>
      </c>
      <c r="G458" s="242">
        <v>4.764705882352941E-2</v>
      </c>
      <c r="H458" s="245">
        <v>97.902794099866284</v>
      </c>
    </row>
    <row r="459" spans="1:8">
      <c r="A459" s="86" t="str">
        <v>vod_appletv</v>
      </c>
      <c r="B459" s="239">
        <v>458</v>
      </c>
      <c r="C459" s="86" t="s">
        <v>1082</v>
      </c>
      <c r="D459" s="241">
        <f>COUNTIF($C$1:$C459,C459)</f>
        <v>8</v>
      </c>
      <c r="E459" s="241" t="str">
        <f t="shared" si="27"/>
        <v>TV Subscription services8</v>
      </c>
      <c r="F459" s="86" t="s">
        <v>1097</v>
      </c>
      <c r="G459" s="242">
        <v>5.810859728506787E-2</v>
      </c>
      <c r="H459" s="245">
        <v>97.903196946193134</v>
      </c>
    </row>
    <row r="460" spans="1:8">
      <c r="A460" s="86" t="str">
        <v>vod_btsport</v>
      </c>
      <c r="B460" s="239">
        <v>459</v>
      </c>
      <c r="C460" s="86" t="s">
        <v>1082</v>
      </c>
      <c r="D460" s="241">
        <f>COUNTIF($C$1:$C460,C460)</f>
        <v>9</v>
      </c>
      <c r="E460" s="241" t="str">
        <f t="shared" si="27"/>
        <v>TV Subscription services9</v>
      </c>
      <c r="F460" s="86" t="s">
        <v>1099</v>
      </c>
      <c r="G460" s="242">
        <v>0.10224886877828054</v>
      </c>
      <c r="H460" s="245">
        <v>100.29425744406298</v>
      </c>
    </row>
    <row r="461" spans="1:8">
      <c r="A461" s="86" t="str">
        <v>vod_settop</v>
      </c>
      <c r="B461" s="239">
        <v>460</v>
      </c>
      <c r="C461" s="86" t="s">
        <v>1082</v>
      </c>
      <c r="D461" s="241">
        <f>COUNTIF($C$1:$C461,C461)</f>
        <v>10</v>
      </c>
      <c r="E461" s="241" t="str">
        <f t="shared" si="27"/>
        <v>TV Subscription services10</v>
      </c>
      <c r="F461" s="86" t="s">
        <v>1101</v>
      </c>
      <c r="G461" s="242">
        <v>0.20281900452488688</v>
      </c>
      <c r="H461" s="245">
        <v>104.42640807452695</v>
      </c>
    </row>
    <row r="462" spans="1:8">
      <c r="A462" s="86" t="str">
        <v>vod_free</v>
      </c>
      <c r="B462" s="239">
        <v>461</v>
      </c>
      <c r="C462" s="86" t="s">
        <v>1103</v>
      </c>
      <c r="D462" s="241">
        <f>COUNTIF($C$1:$C462,C462)</f>
        <v>1</v>
      </c>
      <c r="E462" s="241" t="str">
        <f t="shared" si="27"/>
        <v>TV free online catchup / video services1</v>
      </c>
      <c r="F462" s="86" t="s">
        <v>1104</v>
      </c>
      <c r="G462" s="242">
        <v>0.47599095022624444</v>
      </c>
      <c r="H462" s="245">
        <v>102.00712270734971</v>
      </c>
    </row>
    <row r="463" spans="1:8">
      <c r="A463" s="86" t="str">
        <v>vod_youtube</v>
      </c>
      <c r="B463" s="239">
        <v>462</v>
      </c>
      <c r="C463" s="86" t="s">
        <v>1103</v>
      </c>
      <c r="D463" s="241">
        <f>COUNTIF($C$1:$C463,C463)</f>
        <v>2</v>
      </c>
      <c r="E463" s="241" t="str">
        <f t="shared" si="27"/>
        <v>TV free online catchup / video services2</v>
      </c>
      <c r="F463" s="86" t="s">
        <v>1106</v>
      </c>
      <c r="G463" s="242">
        <v>0.22578280542986426</v>
      </c>
      <c r="H463" s="245">
        <v>96.136736169472655</v>
      </c>
    </row>
    <row r="464" spans="1:8">
      <c r="A464" s="86" t="str">
        <v>vod_iplayer</v>
      </c>
      <c r="B464" s="239">
        <v>463</v>
      </c>
      <c r="C464" s="86" t="s">
        <v>1103</v>
      </c>
      <c r="D464" s="241">
        <f>COUNTIF($C$1:$C464,C464)</f>
        <v>3</v>
      </c>
      <c r="E464" s="241" t="str">
        <f t="shared" si="27"/>
        <v>TV free online catchup / video services3</v>
      </c>
      <c r="F464" s="86" t="s">
        <v>1108</v>
      </c>
      <c r="G464" s="242">
        <v>0.29708597285067867</v>
      </c>
      <c r="H464" s="245">
        <v>105.00423231318425</v>
      </c>
    </row>
    <row r="465" spans="1:8">
      <c r="A465" s="86" t="str">
        <v>vod_itvhub</v>
      </c>
      <c r="B465" s="239">
        <v>464</v>
      </c>
      <c r="C465" s="86" t="s">
        <v>1103</v>
      </c>
      <c r="D465" s="241">
        <f>COUNTIF($C$1:$C465,C465)</f>
        <v>4</v>
      </c>
      <c r="E465" s="241" t="str">
        <f t="shared" si="27"/>
        <v>TV free online catchup / video services4</v>
      </c>
      <c r="F465" s="86" t="s">
        <v>1110</v>
      </c>
      <c r="G465" s="242">
        <v>0.18272398190045247</v>
      </c>
      <c r="H465" s="245">
        <v>100.50968455681704</v>
      </c>
    </row>
    <row r="466" spans="1:8">
      <c r="A466" s="86" t="str">
        <v>vod_all4</v>
      </c>
      <c r="B466" s="239">
        <v>465</v>
      </c>
      <c r="C466" s="86" t="s">
        <v>1103</v>
      </c>
      <c r="D466" s="241">
        <f>COUNTIF($C$1:$C466,C466)</f>
        <v>5</v>
      </c>
      <c r="E466" s="241" t="str">
        <f t="shared" si="27"/>
        <v>TV free online catchup / video services5</v>
      </c>
      <c r="F466" s="86" t="s">
        <v>1112</v>
      </c>
      <c r="G466" s="242">
        <v>0.15906334841628961</v>
      </c>
      <c r="H466" s="245">
        <v>100.78367169468476</v>
      </c>
    </row>
    <row r="467" spans="1:8">
      <c r="A467" s="86" t="str">
        <v>vod_demand5</v>
      </c>
      <c r="B467" s="239">
        <v>466</v>
      </c>
      <c r="C467" s="86" t="s">
        <v>1103</v>
      </c>
      <c r="D467" s="241">
        <f>COUNTIF($C$1:$C467,C467)</f>
        <v>6</v>
      </c>
      <c r="E467" s="241" t="str">
        <f t="shared" si="27"/>
        <v>TV free online catchup / video services6</v>
      </c>
      <c r="F467" s="86" t="s">
        <v>1114</v>
      </c>
      <c r="G467" s="242">
        <v>7.6809954751131213E-2</v>
      </c>
      <c r="H467" s="245">
        <v>98.504067519972509</v>
      </c>
    </row>
    <row r="468" spans="1:8">
      <c r="A468" s="86" t="str">
        <v>vod_stvplayer</v>
      </c>
      <c r="B468" s="239">
        <v>467</v>
      </c>
      <c r="C468" s="86" t="s">
        <v>1103</v>
      </c>
      <c r="D468" s="241">
        <f>COUNTIF($C$1:$C468,C468)</f>
        <v>7</v>
      </c>
      <c r="E468" s="241" t="str">
        <f t="shared" si="27"/>
        <v>TV free online catchup / video services7</v>
      </c>
      <c r="F468" s="86" t="s">
        <v>1116</v>
      </c>
      <c r="G468" s="242">
        <v>5.4665158371040731E-2</v>
      </c>
      <c r="H468" s="245">
        <v>97.706670076812742</v>
      </c>
    </row>
    <row r="469" spans="1:8">
      <c r="A469" s="86" t="str">
        <v>bookholiday</v>
      </c>
      <c r="B469" s="239">
        <v>468</v>
      </c>
      <c r="C469" s="86" t="s">
        <v>1118</v>
      </c>
      <c r="D469" s="241">
        <f>COUNTIF($C$1:$C469,C469)</f>
        <v>1</v>
      </c>
      <c r="E469" s="241" t="str">
        <f t="shared" si="27"/>
        <v>Online activity (one or more times per week)1</v>
      </c>
      <c r="F469" s="86" t="s">
        <v>1119</v>
      </c>
      <c r="G469" s="242">
        <v>5.7022624434389144E-2</v>
      </c>
      <c r="H469" s="245">
        <v>93.042759160078504</v>
      </c>
    </row>
    <row r="470" spans="1:8">
      <c r="A470" s="86" t="str">
        <v>gambling</v>
      </c>
      <c r="B470" s="239">
        <v>469</v>
      </c>
      <c r="C470" s="86" t="s">
        <v>1118</v>
      </c>
      <c r="D470" s="241">
        <f>COUNTIF($C$1:$C470,C470)</f>
        <v>2</v>
      </c>
      <c r="E470" s="241" t="str">
        <f t="shared" si="27"/>
        <v>Online activity (one or more times per week)2</v>
      </c>
      <c r="F470" s="86" t="s">
        <v>1121</v>
      </c>
      <c r="G470" s="242">
        <v>0.13082805429864253</v>
      </c>
      <c r="H470" s="245">
        <v>95.716167125919952</v>
      </c>
    </row>
    <row r="471" spans="1:8">
      <c r="A471" s="86" t="str">
        <v>managefinances</v>
      </c>
      <c r="B471" s="239">
        <v>470</v>
      </c>
      <c r="C471" s="86" t="s">
        <v>1118</v>
      </c>
      <c r="D471" s="241">
        <f>COUNTIF($C$1:$C471,C471)</f>
        <v>3</v>
      </c>
      <c r="E471" s="241" t="str">
        <f t="shared" si="27"/>
        <v>Online activity (one or more times per week)3</v>
      </c>
      <c r="F471" s="86" t="s">
        <v>1123</v>
      </c>
      <c r="G471" s="242">
        <v>0.60267420814479644</v>
      </c>
      <c r="H471" s="245">
        <v>101.63400779467666</v>
      </c>
    </row>
    <row r="472" spans="1:8">
      <c r="A472" s="86" t="str">
        <v>auctions</v>
      </c>
      <c r="B472" s="239">
        <v>471</v>
      </c>
      <c r="C472" s="86" t="s">
        <v>1118</v>
      </c>
      <c r="D472" s="241">
        <f>COUNTIF($C$1:$C472,C472)</f>
        <v>4</v>
      </c>
      <c r="E472" s="241" t="str">
        <f t="shared" si="27"/>
        <v>Online activity (one or more times per week)4</v>
      </c>
      <c r="F472" s="86" t="s">
        <v>1125</v>
      </c>
      <c r="G472" s="242">
        <v>0.20401809954751132</v>
      </c>
      <c r="H472" s="245">
        <v>100.03467663569219</v>
      </c>
    </row>
    <row r="473" spans="1:8">
      <c r="A473" s="86" t="str">
        <v>shopping</v>
      </c>
      <c r="B473" s="239">
        <v>472</v>
      </c>
      <c r="C473" s="86" t="s">
        <v>1118</v>
      </c>
      <c r="D473" s="241">
        <f>COUNTIF($C$1:$C473,C473)</f>
        <v>5</v>
      </c>
      <c r="E473" s="241" t="str">
        <f t="shared" si="27"/>
        <v>Online activity (one or more times per week)5</v>
      </c>
      <c r="F473" s="86" t="s">
        <v>1127</v>
      </c>
      <c r="G473" s="242">
        <v>0.28583710407239821</v>
      </c>
      <c r="H473" s="245">
        <v>102.19059206136106</v>
      </c>
    </row>
    <row r="474" spans="1:8">
      <c r="A474" s="86" t="str">
        <v>souceinfo</v>
      </c>
      <c r="B474" s="239">
        <v>473</v>
      </c>
      <c r="C474" s="86" t="s">
        <v>1118</v>
      </c>
      <c r="D474" s="241">
        <f>COUNTIF($C$1:$C474,C474)</f>
        <v>6</v>
      </c>
      <c r="E474" s="241" t="str">
        <f t="shared" si="27"/>
        <v>Online activity (one or more times per week)6</v>
      </c>
      <c r="F474" s="86" t="s">
        <v>1129</v>
      </c>
      <c r="G474" s="242">
        <v>0.54927149321266977</v>
      </c>
      <c r="H474" s="245">
        <v>103.35580432284644</v>
      </c>
    </row>
    <row r="475" spans="1:8">
      <c r="A475" s="86" t="str">
        <v>searchengine</v>
      </c>
      <c r="B475" s="239">
        <v>474</v>
      </c>
      <c r="C475" s="86" t="s">
        <v>1118</v>
      </c>
      <c r="D475" s="241">
        <f>COUNTIF($C$1:$C475,C475)</f>
        <v>7</v>
      </c>
      <c r="E475" s="241" t="str">
        <f t="shared" si="27"/>
        <v>Online activity (one or more times per week)7</v>
      </c>
      <c r="F475" s="86" t="s">
        <v>1131</v>
      </c>
      <c r="G475" s="242">
        <v>0.84785067873303166</v>
      </c>
      <c r="H475" s="245">
        <v>103.12264037603308</v>
      </c>
    </row>
    <row r="476" spans="1:8">
      <c r="A476" s="86" t="str">
        <v>res_cars</v>
      </c>
      <c r="B476" s="239">
        <v>475</v>
      </c>
      <c r="C476" s="86" t="s">
        <v>1133</v>
      </c>
      <c r="D476" s="241">
        <f>COUNTIF($C$1:$C476,C476)</f>
        <v>1</v>
      </c>
      <c r="E476" s="241" t="str">
        <f t="shared" si="27"/>
        <v>Researched the last purchase online before buying1</v>
      </c>
      <c r="F476" s="86" t="s">
        <v>1134</v>
      </c>
      <c r="G476" s="242">
        <v>0.51663800904977375</v>
      </c>
      <c r="H476" s="245">
        <v>102.6899499701436</v>
      </c>
    </row>
    <row r="477" spans="1:8">
      <c r="A477" s="86" t="str">
        <v>res_tech</v>
      </c>
      <c r="B477" s="239">
        <v>476</v>
      </c>
      <c r="C477" s="86" t="s">
        <v>1133</v>
      </c>
      <c r="D477" s="241">
        <f>COUNTIF($C$1:$C477,C477)</f>
        <v>2</v>
      </c>
      <c r="E477" s="241" t="str">
        <f t="shared" si="27"/>
        <v>Researched the last purchase online before buying2</v>
      </c>
      <c r="F477" s="86" t="s">
        <v>1136</v>
      </c>
      <c r="G477" s="242">
        <v>0.74983257918552038</v>
      </c>
      <c r="H477" s="245">
        <v>102.73839891161136</v>
      </c>
    </row>
    <row r="478" spans="1:8">
      <c r="A478" s="86" t="str">
        <v>res_tickets</v>
      </c>
      <c r="B478" s="239">
        <v>477</v>
      </c>
      <c r="C478" s="86" t="s">
        <v>1133</v>
      </c>
      <c r="D478" s="241">
        <f>COUNTIF($C$1:$C478,C478)</f>
        <v>3</v>
      </c>
      <c r="E478" s="241" t="str">
        <f t="shared" si="27"/>
        <v>Researched the last purchase online before buying3</v>
      </c>
      <c r="F478" s="86" t="s">
        <v>1138</v>
      </c>
      <c r="G478" s="242">
        <v>0.75802262443438895</v>
      </c>
      <c r="H478" s="245">
        <v>103.01545607554732</v>
      </c>
    </row>
    <row r="479" spans="1:8">
      <c r="A479" s="86" t="str">
        <v>res_clothes</v>
      </c>
      <c r="B479" s="239">
        <v>478</v>
      </c>
      <c r="C479" s="86" t="s">
        <v>1133</v>
      </c>
      <c r="D479" s="241">
        <f>COUNTIF($C$1:$C479,C479)</f>
        <v>4</v>
      </c>
      <c r="E479" s="241" t="str">
        <f t="shared" si="27"/>
        <v>Researched the last purchase online before buying4</v>
      </c>
      <c r="F479" s="86" t="s">
        <v>1140</v>
      </c>
      <c r="G479" s="242">
        <v>0.60981447963800905</v>
      </c>
      <c r="H479" s="245">
        <v>102.63633074140049</v>
      </c>
    </row>
    <row r="480" spans="1:8">
      <c r="A480" s="86" t="str">
        <v>res_groceries</v>
      </c>
      <c r="B480" s="239">
        <v>479</v>
      </c>
      <c r="C480" s="86" t="s">
        <v>1133</v>
      </c>
      <c r="D480" s="241">
        <f>COUNTIF($C$1:$C480,C480)</f>
        <v>5</v>
      </c>
      <c r="E480" s="241" t="str">
        <f t="shared" si="27"/>
        <v>Researched the last purchase online before buying5</v>
      </c>
      <c r="F480" s="86" t="s">
        <v>1142</v>
      </c>
      <c r="G480" s="242">
        <v>0.34965610859728508</v>
      </c>
      <c r="H480" s="245">
        <v>103.56716905887011</v>
      </c>
    </row>
    <row r="481" spans="1:8">
      <c r="A481" s="86" t="str">
        <v>res_holidays</v>
      </c>
      <c r="B481" s="239">
        <v>480</v>
      </c>
      <c r="C481" s="86" t="s">
        <v>1133</v>
      </c>
      <c r="D481" s="241">
        <f>COUNTIF($C$1:$C481,C481)</f>
        <v>6</v>
      </c>
      <c r="E481" s="241" t="str">
        <f t="shared" si="27"/>
        <v>Researched the last purchase online before buying6</v>
      </c>
      <c r="F481" s="86" t="s">
        <v>1144</v>
      </c>
      <c r="G481" s="242">
        <v>0.82431221719457026</v>
      </c>
      <c r="H481" s="245">
        <v>103.5509261034675</v>
      </c>
    </row>
    <row r="482" spans="1:8">
      <c r="A482" s="86" t="str">
        <v>res_domesticappl</v>
      </c>
      <c r="B482" s="239">
        <v>481</v>
      </c>
      <c r="C482" s="86" t="s">
        <v>1133</v>
      </c>
      <c r="D482" s="241">
        <f>COUNTIF($C$1:$C482,C482)</f>
        <v>7</v>
      </c>
      <c r="E482" s="241" t="str">
        <f t="shared" si="27"/>
        <v>Researched the last purchase online before buying7</v>
      </c>
      <c r="F482" s="86" t="s">
        <v>1146</v>
      </c>
      <c r="G482" s="242">
        <v>0.69673755656108594</v>
      </c>
      <c r="H482" s="245">
        <v>102.82805679159041</v>
      </c>
    </row>
    <row r="483" spans="1:8">
      <c r="A483" s="86" t="str">
        <v>res_luxurygoods</v>
      </c>
      <c r="B483" s="239">
        <v>482</v>
      </c>
      <c r="C483" s="86" t="s">
        <v>1133</v>
      </c>
      <c r="D483" s="241">
        <f>COUNTIF($C$1:$C483,C483)</f>
        <v>8</v>
      </c>
      <c r="E483" s="241" t="str">
        <f t="shared" si="27"/>
        <v>Researched the last purchase online before buying8</v>
      </c>
      <c r="F483" s="86" t="s">
        <v>1148</v>
      </c>
      <c r="G483" s="242">
        <v>0.67352036199095033</v>
      </c>
      <c r="H483" s="245">
        <v>102.10667464853864</v>
      </c>
    </row>
    <row r="484" spans="1:8">
      <c r="A484" s="86" t="str">
        <v>res_music</v>
      </c>
      <c r="B484" s="239">
        <v>483</v>
      </c>
      <c r="C484" s="86" t="s">
        <v>1133</v>
      </c>
      <c r="D484" s="241">
        <f>COUNTIF($C$1:$C484,C484)</f>
        <v>9</v>
      </c>
      <c r="E484" s="241" t="str">
        <f t="shared" si="27"/>
        <v>Researched the last purchase online before buying9</v>
      </c>
      <c r="F484" s="86" t="s">
        <v>1150</v>
      </c>
      <c r="G484" s="242">
        <v>0.82094570135746625</v>
      </c>
      <c r="H484" s="245">
        <v>103.28949324734276</v>
      </c>
    </row>
    <row r="485" spans="1:8">
      <c r="A485" s="86" t="str">
        <v>res_finance</v>
      </c>
      <c r="B485" s="239">
        <v>484</v>
      </c>
      <c r="C485" s="86" t="s">
        <v>1133</v>
      </c>
      <c r="D485" s="241">
        <f>COUNTIF($C$1:$C485,C485)</f>
        <v>10</v>
      </c>
      <c r="E485" s="241" t="str">
        <f t="shared" si="27"/>
        <v>Researched the last purchase online before buying10</v>
      </c>
      <c r="F485" s="86" t="s">
        <v>1152</v>
      </c>
      <c r="G485" s="242">
        <v>0.76282805429864253</v>
      </c>
      <c r="H485" s="245">
        <v>102.73326192694887</v>
      </c>
    </row>
    <row r="486" spans="1:8">
      <c r="A486" s="86" t="str">
        <v>res_groomingprod</v>
      </c>
      <c r="B486" s="239">
        <v>485</v>
      </c>
      <c r="C486" s="86" t="s">
        <v>1133</v>
      </c>
      <c r="D486" s="241">
        <f>COUNTIF($C$1:$C486,C486)</f>
        <v>11</v>
      </c>
      <c r="E486" s="241" t="str">
        <f t="shared" si="27"/>
        <v>Researched the last purchase online before buying11</v>
      </c>
      <c r="F486" s="86" t="s">
        <v>1154</v>
      </c>
      <c r="G486" s="242">
        <v>0.51205882352941179</v>
      </c>
      <c r="H486" s="245">
        <v>103.63583631626862</v>
      </c>
    </row>
    <row r="487" spans="1:8">
      <c r="A487" s="86" t="str">
        <v>res_alcohol</v>
      </c>
      <c r="B487" s="239">
        <v>486</v>
      </c>
      <c r="C487" s="86" t="s">
        <v>1133</v>
      </c>
      <c r="D487" s="241">
        <f>COUNTIF($C$1:$C487,C487)</f>
        <v>12</v>
      </c>
      <c r="E487" s="241" t="str">
        <f t="shared" si="27"/>
        <v>Researched the last purchase online before buying12</v>
      </c>
      <c r="F487" s="86" t="s">
        <v>1156</v>
      </c>
      <c r="G487" s="242">
        <v>0.29050678733031682</v>
      </c>
      <c r="H487" s="245">
        <v>105.24730826653462</v>
      </c>
    </row>
    <row r="488" spans="1:8">
      <c r="A488" s="86" t="str">
        <v>res_gaming</v>
      </c>
      <c r="B488" s="239">
        <v>487</v>
      </c>
      <c r="C488" s="86" t="s">
        <v>1133</v>
      </c>
      <c r="D488" s="241">
        <f>COUNTIF($C$1:$C488,C488)</f>
        <v>13</v>
      </c>
      <c r="E488" s="241" t="str">
        <f t="shared" si="27"/>
        <v>Researched the last purchase online before buying13</v>
      </c>
      <c r="F488" s="86" t="s">
        <v>1158</v>
      </c>
      <c r="G488" s="242">
        <v>0.77180542986425338</v>
      </c>
      <c r="H488" s="245">
        <v>103.54064214701377</v>
      </c>
    </row>
    <row r="489" spans="1:8">
      <c r="A489" s="86" t="str">
        <v>res_sportsequip</v>
      </c>
      <c r="B489" s="239">
        <v>488</v>
      </c>
      <c r="C489" s="86" t="s">
        <v>1133</v>
      </c>
      <c r="D489" s="241">
        <f>COUNTIF($C$1:$C489,C489)</f>
        <v>14</v>
      </c>
      <c r="E489" s="241" t="str">
        <f t="shared" si="27"/>
        <v>Researched the last purchase online before buying14</v>
      </c>
      <c r="F489" s="86" t="s">
        <v>1160</v>
      </c>
      <c r="G489" s="242">
        <v>0.63640723981900449</v>
      </c>
      <c r="H489" s="245">
        <v>104.77900600000403</v>
      </c>
    </row>
    <row r="490" spans="1:8">
      <c r="A490" s="86" t="str">
        <v>res_diy</v>
      </c>
      <c r="B490" s="239">
        <v>489</v>
      </c>
      <c r="C490" s="86" t="s">
        <v>1133</v>
      </c>
      <c r="D490" s="241">
        <f>COUNTIF($C$1:$C490,C490)</f>
        <v>15</v>
      </c>
      <c r="E490" s="241" t="str">
        <f t="shared" si="27"/>
        <v>Researched the last purchase online before buying15</v>
      </c>
      <c r="F490" s="86" t="s">
        <v>1162</v>
      </c>
      <c r="G490" s="242">
        <v>0.51867420814479648</v>
      </c>
      <c r="H490" s="245">
        <v>101.38218414436184</v>
      </c>
    </row>
    <row r="491" spans="1:8">
      <c r="A491" s="86" t="str">
        <v>pur_onl_cars</v>
      </c>
      <c r="B491" s="239">
        <v>490</v>
      </c>
      <c r="C491" s="86" t="s">
        <v>1164</v>
      </c>
      <c r="D491" s="241">
        <f>COUNTIF($C$1:$C491,C491)</f>
        <v>1</v>
      </c>
      <c r="E491" s="241" t="str">
        <f t="shared" si="27"/>
        <v>Bought the last purchase online using any device1</v>
      </c>
      <c r="F491" s="86" t="s">
        <v>1134</v>
      </c>
      <c r="G491" s="242">
        <v>9.7013574660633484E-2</v>
      </c>
      <c r="H491" s="245">
        <v>102.31392063556291</v>
      </c>
    </row>
    <row r="492" spans="1:8">
      <c r="A492" s="86" t="str">
        <v>pur_onl_tech</v>
      </c>
      <c r="B492" s="239">
        <v>491</v>
      </c>
      <c r="C492" s="86" t="s">
        <v>1164</v>
      </c>
      <c r="D492" s="241">
        <f>COUNTIF($C$1:$C492,C492)</f>
        <v>2</v>
      </c>
      <c r="E492" s="241" t="str">
        <f t="shared" si="27"/>
        <v>Bought the last purchase online using any device2</v>
      </c>
      <c r="F492" s="86" t="s">
        <v>1136</v>
      </c>
      <c r="G492" s="242">
        <v>0.47239819004524891</v>
      </c>
      <c r="H492" s="245">
        <v>104.4032794177546</v>
      </c>
    </row>
    <row r="493" spans="1:8">
      <c r="A493" s="130" t="str">
        <v>pur_onl_tickets</v>
      </c>
      <c r="B493" s="239">
        <v>492</v>
      </c>
      <c r="C493" s="130" t="s">
        <v>1164</v>
      </c>
      <c r="D493" s="241">
        <f>COUNTIF($C$1:$C493,C493)</f>
        <v>3</v>
      </c>
      <c r="E493" s="241" t="str">
        <f t="shared" si="27"/>
        <v>Bought the last purchase online using any device3</v>
      </c>
      <c r="F493" s="130" t="s">
        <v>1138</v>
      </c>
      <c r="G493" s="243">
        <v>0.42773755656108597</v>
      </c>
      <c r="H493" s="246">
        <v>106.73609965030741</v>
      </c>
    </row>
    <row r="494" spans="1:8">
      <c r="A494" s="130" t="str">
        <v>pur_onl_clothes</v>
      </c>
      <c r="B494" s="239">
        <v>493</v>
      </c>
      <c r="C494" s="130" t="s">
        <v>1164</v>
      </c>
      <c r="D494" s="241">
        <f>COUNTIF($C$1:$C494,C494)</f>
        <v>4</v>
      </c>
      <c r="E494" s="241" t="str">
        <f t="shared" si="27"/>
        <v>Bought the last purchase online using any device4</v>
      </c>
      <c r="F494" s="130" t="s">
        <v>1140</v>
      </c>
      <c r="G494" s="243">
        <v>0.44291402714932121</v>
      </c>
      <c r="H494" s="246">
        <v>104.25753605480534</v>
      </c>
    </row>
    <row r="495" spans="1:8">
      <c r="A495" s="130" t="str">
        <v>pur_onl_groceries</v>
      </c>
      <c r="B495" s="239">
        <v>494</v>
      </c>
      <c r="C495" s="130" t="s">
        <v>1164</v>
      </c>
      <c r="D495" s="241">
        <f>COUNTIF($C$1:$C495,C495)</f>
        <v>5</v>
      </c>
      <c r="E495" s="241" t="str">
        <f t="shared" si="27"/>
        <v>Bought the last purchase online using any device5</v>
      </c>
      <c r="F495" s="130" t="s">
        <v>1142</v>
      </c>
      <c r="G495" s="243">
        <v>0.22995927601809957</v>
      </c>
      <c r="H495" s="246">
        <v>105.23305665997039</v>
      </c>
    </row>
    <row r="496" spans="1:8">
      <c r="A496" s="130" t="str">
        <v>pur_onl_holidays</v>
      </c>
      <c r="B496" s="239">
        <v>495</v>
      </c>
      <c r="C496" s="130" t="s">
        <v>1164</v>
      </c>
      <c r="D496" s="241">
        <f>COUNTIF($C$1:$C496,C496)</f>
        <v>6</v>
      </c>
      <c r="E496" s="241" t="str">
        <f t="shared" si="27"/>
        <v>Bought the last purchase online using any device6</v>
      </c>
      <c r="F496" s="130" t="s">
        <v>1144</v>
      </c>
      <c r="G496" s="243">
        <v>0.51771945701357469</v>
      </c>
      <c r="H496" s="246">
        <v>108.22699733012722</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0.38076470588235289</v>
      </c>
      <c r="H497" s="246">
        <v>101.62336005856085</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0.20235746606334842</v>
      </c>
      <c r="H498" s="246">
        <v>101.00905265923234</v>
      </c>
    </row>
    <row r="499" spans="1:8">
      <c r="A499" s="130" t="str">
        <v>pur_onl_music</v>
      </c>
      <c r="B499" s="239">
        <v>498</v>
      </c>
      <c r="C499" s="130" t="s">
        <v>1164</v>
      </c>
      <c r="D499" s="241">
        <f>COUNTIF($C$1:$C499,C499)</f>
        <v>9</v>
      </c>
      <c r="E499" s="241" t="str">
        <f t="shared" si="27"/>
        <v>Bought the last purchase online using any device9</v>
      </c>
      <c r="F499" s="130" t="s">
        <v>1150</v>
      </c>
      <c r="G499" s="243">
        <v>0.45299999999999996</v>
      </c>
      <c r="H499" s="246">
        <v>106.47977434948508</v>
      </c>
    </row>
    <row r="500" spans="1:8">
      <c r="A500" s="130" t="str">
        <v>pur_onl_finance</v>
      </c>
      <c r="B500" s="239">
        <v>499</v>
      </c>
      <c r="C500" s="130" t="s">
        <v>1164</v>
      </c>
      <c r="D500" s="241">
        <f>COUNTIF($C$1:$C500,C500)</f>
        <v>10</v>
      </c>
      <c r="E500" s="241" t="str">
        <f t="shared" si="27"/>
        <v>Bought the last purchase online using any device10</v>
      </c>
      <c r="F500" s="130" t="s">
        <v>1152</v>
      </c>
      <c r="G500" s="243">
        <v>0.49794570135746608</v>
      </c>
      <c r="H500" s="246">
        <v>105.15267791732215</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0.29191855203619915</v>
      </c>
      <c r="H501" s="246">
        <v>105.31507639528741</v>
      </c>
    </row>
    <row r="502" spans="1:8">
      <c r="A502" s="130" t="str">
        <v>pur_onl_alcohol</v>
      </c>
      <c r="B502" s="239">
        <v>501</v>
      </c>
      <c r="C502" s="130" t="s">
        <v>1164</v>
      </c>
      <c r="D502" s="241">
        <f>COUNTIF($C$1:$C502,C502)</f>
        <v>12</v>
      </c>
      <c r="E502" s="241" t="str">
        <f t="shared" si="27"/>
        <v>Bought the last purchase online using any device12</v>
      </c>
      <c r="F502" s="130" t="s">
        <v>1156</v>
      </c>
      <c r="G502" s="243">
        <v>0.15266063348416289</v>
      </c>
      <c r="H502" s="246">
        <v>109.65871384615151</v>
      </c>
    </row>
    <row r="503" spans="1:8">
      <c r="A503" s="130" t="str">
        <v>pur_onl_gaming</v>
      </c>
      <c r="B503" s="239">
        <v>502</v>
      </c>
      <c r="C503" s="130" t="s">
        <v>1164</v>
      </c>
      <c r="D503" s="241">
        <f>COUNTIF($C$1:$C503,C503)</f>
        <v>13</v>
      </c>
      <c r="E503" s="241" t="str">
        <f t="shared" si="27"/>
        <v>Bought the last purchase online using any device13</v>
      </c>
      <c r="F503" s="130" t="s">
        <v>1158</v>
      </c>
      <c r="G503" s="243">
        <v>0.26779638009049772</v>
      </c>
      <c r="H503" s="246">
        <v>100.03815163644208</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0.2848190045248869</v>
      </c>
      <c r="H504" s="246">
        <v>108.03876219996789</v>
      </c>
    </row>
    <row r="505" spans="1:8">
      <c r="A505" s="130" t="str">
        <v>pur_onl_diy</v>
      </c>
      <c r="B505" s="239">
        <v>504</v>
      </c>
      <c r="C505" s="130" t="s">
        <v>1164</v>
      </c>
      <c r="D505" s="241">
        <f>COUNTIF($C$1:$C505,C505)</f>
        <v>15</v>
      </c>
      <c r="E505" s="241" t="str">
        <f t="shared" si="27"/>
        <v>Bought the last purchase online using any device15</v>
      </c>
      <c r="F505" s="130" t="s">
        <v>1162</v>
      </c>
      <c r="G505" s="243">
        <v>0.24700000000000003</v>
      </c>
      <c r="H505" s="246">
        <v>104.04488522464132</v>
      </c>
    </row>
    <row r="506" spans="1:8">
      <c r="A506" s="130" t="str">
        <v>site_airbnb</v>
      </c>
      <c r="B506" s="239">
        <v>505</v>
      </c>
      <c r="C506" s="130" t="s">
        <v>1180</v>
      </c>
      <c r="D506" s="241">
        <f>COUNTIF($C$1:$C506,C506)</f>
        <v>1</v>
      </c>
      <c r="E506" s="241" t="str">
        <f t="shared" si="27"/>
        <v>Favourite web sites1</v>
      </c>
      <c r="F506" s="130" t="s">
        <v>1181</v>
      </c>
      <c r="G506" s="243">
        <v>5.2760180995475116E-2</v>
      </c>
      <c r="H506" s="246">
        <v>107.17158494584034</v>
      </c>
    </row>
    <row r="507" spans="1:8">
      <c r="A507" s="130" t="str">
        <v>site_amazon</v>
      </c>
      <c r="B507" s="239">
        <v>506</v>
      </c>
      <c r="C507" s="130" t="s">
        <v>1180</v>
      </c>
      <c r="D507" s="241">
        <f>COUNTIF($C$1:$C507,C507)</f>
        <v>2</v>
      </c>
      <c r="E507" s="241" t="str">
        <f t="shared" si="27"/>
        <v>Favourite web sites2</v>
      </c>
      <c r="F507" s="130" t="s">
        <v>1183</v>
      </c>
      <c r="G507" s="243">
        <v>0.51812217194570143</v>
      </c>
      <c r="H507" s="246">
        <v>102.41031037414095</v>
      </c>
    </row>
    <row r="508" spans="1:8">
      <c r="A508" s="86" t="str">
        <v>site_itunes</v>
      </c>
      <c r="B508" s="239">
        <v>507</v>
      </c>
      <c r="C508" s="86" t="s">
        <v>1180</v>
      </c>
      <c r="D508" s="241">
        <f>COUNTIF($C$1:$C508,C508)</f>
        <v>3</v>
      </c>
      <c r="E508" s="241" t="str">
        <f t="shared" si="27"/>
        <v>Favourite web sites3</v>
      </c>
      <c r="F508" s="86" t="s">
        <v>1185</v>
      </c>
      <c r="G508" s="242">
        <v>5.7303167420814476E-2</v>
      </c>
      <c r="H508" s="245">
        <v>101.94421414899482</v>
      </c>
    </row>
    <row r="509" spans="1:8">
      <c r="A509" s="86" t="str">
        <v>site_argos</v>
      </c>
      <c r="B509" s="239">
        <v>508</v>
      </c>
      <c r="C509" s="86" t="s">
        <v>1180</v>
      </c>
      <c r="D509" s="241">
        <f>COUNTIF($C$1:$C509,C509)</f>
        <v>4</v>
      </c>
      <c r="E509" s="241" t="str">
        <f t="shared" si="27"/>
        <v>Favourite web sites4</v>
      </c>
      <c r="F509" s="86" t="s">
        <v>1187</v>
      </c>
      <c r="G509" s="242">
        <v>0.1299366515837104</v>
      </c>
      <c r="H509" s="245">
        <v>93.452498279726512</v>
      </c>
    </row>
    <row r="510" spans="1:8">
      <c r="A510" s="86" t="str">
        <v>site_asos</v>
      </c>
      <c r="B510" s="239">
        <v>509</v>
      </c>
      <c r="C510" s="86" t="s">
        <v>1180</v>
      </c>
      <c r="D510" s="241">
        <f>COUNTIF($C$1:$C510,C510)</f>
        <v>5</v>
      </c>
      <c r="E510" s="241" t="str">
        <f t="shared" si="27"/>
        <v>Favourite web sites5</v>
      </c>
      <c r="F510" s="86" t="s">
        <v>1189</v>
      </c>
      <c r="G510" s="242">
        <v>8.041628959276019E-2</v>
      </c>
      <c r="H510" s="245">
        <v>106.1468521312847</v>
      </c>
    </row>
    <row r="511" spans="1:8">
      <c r="A511" s="86" t="str">
        <v>site_audible</v>
      </c>
      <c r="B511" s="239">
        <v>510</v>
      </c>
      <c r="C511" s="86" t="s">
        <v>1180</v>
      </c>
      <c r="D511" s="241">
        <f>COUNTIF($C$1:$C511,C511)</f>
        <v>6</v>
      </c>
      <c r="E511" s="241" t="str">
        <f t="shared" si="27"/>
        <v>Favourite web sites6</v>
      </c>
      <c r="F511" s="86" t="s">
        <v>1191</v>
      </c>
      <c r="G511" s="242">
        <v>3.1022624434389141E-2</v>
      </c>
      <c r="H511" s="245">
        <v>98.752705052402476</v>
      </c>
    </row>
    <row r="512" spans="1:8">
      <c r="A512" s="86" t="str">
        <v>site_autotrader</v>
      </c>
      <c r="B512" s="239">
        <v>511</v>
      </c>
      <c r="C512" s="86" t="s">
        <v>1180</v>
      </c>
      <c r="D512" s="241">
        <f>COUNTIF($C$1:$C512,C512)</f>
        <v>7</v>
      </c>
      <c r="E512" s="241" t="str">
        <f t="shared" si="27"/>
        <v>Favourite web sites7</v>
      </c>
      <c r="F512" s="86" t="s">
        <v>1193</v>
      </c>
      <c r="G512" s="242">
        <v>3.5963800904977375E-2</v>
      </c>
      <c r="H512" s="245">
        <v>103.91158846496987</v>
      </c>
    </row>
    <row r="513" spans="1:8">
      <c r="A513" s="86" t="str">
        <v>site_bbcgoodfood</v>
      </c>
      <c r="B513" s="239">
        <v>512</v>
      </c>
      <c r="C513" s="86" t="s">
        <v>1180</v>
      </c>
      <c r="D513" s="241">
        <f>COUNTIF($C$1:$C513,C513)</f>
        <v>8</v>
      </c>
      <c r="E513" s="241" t="str">
        <f t="shared" si="27"/>
        <v>Favourite web sites8</v>
      </c>
      <c r="F513" s="86" t="s">
        <v>1195</v>
      </c>
      <c r="G513" s="242">
        <v>0.110158371040724</v>
      </c>
      <c r="H513" s="245">
        <v>104.38404148339555</v>
      </c>
    </row>
    <row r="514" spans="1:8">
      <c r="A514" s="86" t="str">
        <v>site_bbcnews</v>
      </c>
      <c r="B514" s="239">
        <v>513</v>
      </c>
      <c r="C514" s="86" t="s">
        <v>1180</v>
      </c>
      <c r="D514" s="241">
        <f>COUNTIF($C$1:$C514,C514)</f>
        <v>9</v>
      </c>
      <c r="E514" s="241" t="str">
        <f t="shared" si="27"/>
        <v>Favourite web sites9</v>
      </c>
      <c r="F514" s="86" t="s">
        <v>1197</v>
      </c>
      <c r="G514" s="242">
        <v>0.31215384615384617</v>
      </c>
      <c r="H514" s="245">
        <v>111.45930656805577</v>
      </c>
    </row>
    <row r="515" spans="1:8">
      <c r="A515" s="86" t="str">
        <v>site_bbcsport</v>
      </c>
      <c r="B515" s="239">
        <v>514</v>
      </c>
      <c r="C515" s="86" t="s">
        <v>1180</v>
      </c>
      <c r="D515" s="241">
        <f>COUNTIF($C$1:$C515,C515)</f>
        <v>10</v>
      </c>
      <c r="E515" s="241" t="str">
        <f t="shared" ref="E515:E578" si="28">C515&amp;D515</f>
        <v>Favourite web sites10</v>
      </c>
      <c r="F515" s="86" t="s">
        <v>1199</v>
      </c>
      <c r="G515" s="242">
        <v>0.16399095022624435</v>
      </c>
      <c r="H515" s="245">
        <v>106.11125913951354</v>
      </c>
    </row>
    <row r="516" spans="1:8">
      <c r="A516" s="86" t="str">
        <v>site_bet365</v>
      </c>
      <c r="B516" s="239">
        <v>515</v>
      </c>
      <c r="C516" s="86" t="s">
        <v>1180</v>
      </c>
      <c r="D516" s="241">
        <f>COUNTIF($C$1:$C516,C516)</f>
        <v>11</v>
      </c>
      <c r="E516" s="241" t="str">
        <f t="shared" si="28"/>
        <v>Favourite web sites11</v>
      </c>
      <c r="F516" s="86" t="s">
        <v>1201</v>
      </c>
      <c r="G516" s="242">
        <v>2.5660633484162896E-2</v>
      </c>
      <c r="H516" s="245">
        <v>100.20685703621461</v>
      </c>
    </row>
    <row r="517" spans="1:8">
      <c r="A517" s="86" t="str">
        <v>site_bing</v>
      </c>
      <c r="B517" s="239">
        <v>516</v>
      </c>
      <c r="C517" s="86" t="s">
        <v>1180</v>
      </c>
      <c r="D517" s="241">
        <f>COUNTIF($C$1:$C517,C517)</f>
        <v>12</v>
      </c>
      <c r="E517" s="241" t="str">
        <f t="shared" si="28"/>
        <v>Favourite web sites12</v>
      </c>
      <c r="F517" s="86" t="s">
        <v>1203</v>
      </c>
      <c r="G517" s="242">
        <v>1.9918552036199091E-2</v>
      </c>
      <c r="H517" s="245">
        <v>98.470466872372981</v>
      </c>
    </row>
    <row r="518" spans="1:8">
      <c r="A518" s="86" t="str">
        <v>site_boots</v>
      </c>
      <c r="B518" s="239">
        <v>517</v>
      </c>
      <c r="C518" s="86" t="s">
        <v>1180</v>
      </c>
      <c r="D518" s="241">
        <f>COUNTIF($C$1:$C518,C518)</f>
        <v>13</v>
      </c>
      <c r="E518" s="241" t="str">
        <f t="shared" si="28"/>
        <v>Favourite web sites13</v>
      </c>
      <c r="F518" s="86" t="s">
        <v>1205</v>
      </c>
      <c r="G518" s="242">
        <v>0.10823529411764708</v>
      </c>
      <c r="H518" s="245">
        <v>100.40229949344122</v>
      </c>
    </row>
    <row r="519" spans="1:8">
      <c r="A519" s="86" t="str">
        <v>site_buzzfeed</v>
      </c>
      <c r="B519" s="239">
        <v>518</v>
      </c>
      <c r="C519" s="86" t="s">
        <v>1180</v>
      </c>
      <c r="D519" s="241">
        <f>COUNTIF($C$1:$C519,C519)</f>
        <v>14</v>
      </c>
      <c r="E519" s="241" t="str">
        <f t="shared" si="28"/>
        <v>Favourite web sites14</v>
      </c>
      <c r="F519" s="86" t="s">
        <v>1207</v>
      </c>
      <c r="G519" s="242">
        <v>3.7683257918552031E-2</v>
      </c>
      <c r="H519" s="245">
        <v>105.66397899861042</v>
      </c>
    </row>
    <row r="520" spans="1:8">
      <c r="A520" s="86" t="str">
        <v>site_carphonewarehouse</v>
      </c>
      <c r="B520" s="239">
        <v>519</v>
      </c>
      <c r="C520" s="86" t="s">
        <v>1180</v>
      </c>
      <c r="D520" s="241">
        <f>COUNTIF($C$1:$C520,C520)</f>
        <v>15</v>
      </c>
      <c r="E520" s="241" t="str">
        <f t="shared" si="28"/>
        <v>Favourite web sites15</v>
      </c>
      <c r="F520" s="86" t="s">
        <v>1209</v>
      </c>
      <c r="G520" s="242">
        <v>1.816742081447964E-2</v>
      </c>
      <c r="H520" s="245">
        <v>101.2754263126692</v>
      </c>
    </row>
    <row r="521" spans="1:8">
      <c r="A521" s="86" t="str">
        <v>site_comparethemarket</v>
      </c>
      <c r="B521" s="239">
        <v>520</v>
      </c>
      <c r="C521" s="86" t="s">
        <v>1180</v>
      </c>
      <c r="D521" s="241">
        <f>COUNTIF($C$1:$C521,C521)</f>
        <v>16</v>
      </c>
      <c r="E521" s="241" t="str">
        <f t="shared" si="28"/>
        <v>Favourite web sites16</v>
      </c>
      <c r="F521" s="86" t="s">
        <v>1211</v>
      </c>
      <c r="G521" s="242">
        <v>6.7063348416289595E-2</v>
      </c>
      <c r="H521" s="245">
        <v>101.38736037966341</v>
      </c>
    </row>
    <row r="522" spans="1:8">
      <c r="A522" s="86" t="str">
        <v>site_confused</v>
      </c>
      <c r="B522" s="239">
        <v>521</v>
      </c>
      <c r="C522" s="86" t="s">
        <v>1180</v>
      </c>
      <c r="D522" s="241">
        <f>COUNTIF($C$1:$C522,C522)</f>
        <v>17</v>
      </c>
      <c r="E522" s="241" t="str">
        <f t="shared" si="28"/>
        <v>Favourite web sites17</v>
      </c>
      <c r="F522" s="86" t="s">
        <v>1213</v>
      </c>
      <c r="G522" s="242">
        <v>2.6760180995475107E-2</v>
      </c>
      <c r="H522" s="245">
        <v>99.325286738045946</v>
      </c>
    </row>
    <row r="523" spans="1:8">
      <c r="A523" s="86" t="str">
        <v>site_currys</v>
      </c>
      <c r="B523" s="239">
        <v>522</v>
      </c>
      <c r="C523" s="86" t="s">
        <v>1180</v>
      </c>
      <c r="D523" s="241">
        <f>COUNTIF($C$1:$C523,C523)</f>
        <v>18</v>
      </c>
      <c r="E523" s="241" t="str">
        <f t="shared" si="28"/>
        <v>Favourite web sites18</v>
      </c>
      <c r="F523" s="86" t="s">
        <v>1215</v>
      </c>
      <c r="G523" s="242">
        <v>6.0149321266968321E-2</v>
      </c>
      <c r="H523" s="245">
        <v>98.110996611369202</v>
      </c>
    </row>
    <row r="524" spans="1:8">
      <c r="A524" s="86" t="str">
        <v>site_digitalspy</v>
      </c>
      <c r="B524" s="239">
        <v>523</v>
      </c>
      <c r="C524" s="86" t="s">
        <v>1180</v>
      </c>
      <c r="D524" s="241">
        <f>COUNTIF($C$1:$C524,C524)</f>
        <v>19</v>
      </c>
      <c r="E524" s="241" t="str">
        <f t="shared" si="28"/>
        <v>Favourite web sites19</v>
      </c>
      <c r="F524" s="86" t="s">
        <v>1217</v>
      </c>
      <c r="G524" s="242">
        <v>2.365158371040724E-2</v>
      </c>
      <c r="H524" s="245">
        <v>108.54366287623864</v>
      </c>
    </row>
    <row r="525" spans="1:8">
      <c r="A525" s="86" t="str">
        <v>site_direct</v>
      </c>
      <c r="B525" s="239">
        <v>524</v>
      </c>
      <c r="C525" s="86" t="s">
        <v>1180</v>
      </c>
      <c r="D525" s="241">
        <f>COUNTIF($C$1:$C525,C525)</f>
        <v>20</v>
      </c>
      <c r="E525" s="241" t="str">
        <f t="shared" si="28"/>
        <v>Favourite web sites20</v>
      </c>
      <c r="F525" s="86" t="s">
        <v>1219</v>
      </c>
      <c r="G525" s="242">
        <v>7.1864253393665159E-2</v>
      </c>
      <c r="H525" s="245">
        <v>98.451798072861834</v>
      </c>
    </row>
    <row r="526" spans="1:8">
      <c r="A526" s="86" t="str">
        <v>site_ebay</v>
      </c>
      <c r="B526" s="239">
        <v>525</v>
      </c>
      <c r="C526" s="86" t="s">
        <v>1180</v>
      </c>
      <c r="D526" s="241">
        <f>COUNTIF($C$1:$C526,C526)</f>
        <v>21</v>
      </c>
      <c r="E526" s="241" t="str">
        <f t="shared" si="28"/>
        <v>Favourite web sites21</v>
      </c>
      <c r="F526" s="86" t="s">
        <v>1221</v>
      </c>
      <c r="G526" s="242">
        <v>0.29828054298642537</v>
      </c>
      <c r="H526" s="245">
        <v>100.51598435837592</v>
      </c>
    </row>
    <row r="527" spans="1:8">
      <c r="A527" s="86" t="str">
        <v>site_etsy</v>
      </c>
      <c r="B527" s="239">
        <v>526</v>
      </c>
      <c r="C527" s="86" t="s">
        <v>1180</v>
      </c>
      <c r="D527" s="241">
        <f>COUNTIF($C$1:$C527,C527)</f>
        <v>22</v>
      </c>
      <c r="E527" s="241" t="str">
        <f t="shared" si="28"/>
        <v>Favourite web sites22</v>
      </c>
      <c r="F527" s="86" t="s">
        <v>1223</v>
      </c>
      <c r="G527" s="242">
        <v>7.0683257918552025E-2</v>
      </c>
      <c r="H527" s="245">
        <v>104.5782151224824</v>
      </c>
    </row>
    <row r="528" spans="1:8">
      <c r="A528" s="86" t="str">
        <v>site_expedia</v>
      </c>
      <c r="B528" s="239">
        <v>527</v>
      </c>
      <c r="C528" s="86" t="s">
        <v>1180</v>
      </c>
      <c r="D528" s="241">
        <f>COUNTIF($C$1:$C528,C528)</f>
        <v>23</v>
      </c>
      <c r="E528" s="241" t="str">
        <f t="shared" si="28"/>
        <v>Favourite web sites23</v>
      </c>
      <c r="F528" s="86" t="s">
        <v>1225</v>
      </c>
      <c r="G528" s="242">
        <v>3.9547511312217197E-2</v>
      </c>
      <c r="H528" s="245">
        <v>96.881253146725797</v>
      </c>
    </row>
    <row r="529" spans="1:8">
      <c r="A529" s="86" t="str">
        <v>site_freecycle</v>
      </c>
      <c r="B529" s="239">
        <v>528</v>
      </c>
      <c r="C529" s="86" t="s">
        <v>1180</v>
      </c>
      <c r="D529" s="241">
        <f>COUNTIF($C$1:$C529,C529)</f>
        <v>24</v>
      </c>
      <c r="E529" s="241" t="str">
        <f t="shared" si="28"/>
        <v>Favourite web sites24</v>
      </c>
      <c r="F529" s="86" t="s">
        <v>1227</v>
      </c>
      <c r="G529" s="242">
        <v>2.8117647058823532E-2</v>
      </c>
      <c r="H529" s="245">
        <v>104.92958428473054</v>
      </c>
    </row>
    <row r="530" spans="1:8">
      <c r="A530" s="86" t="str">
        <v>site_game</v>
      </c>
      <c r="B530" s="239">
        <v>529</v>
      </c>
      <c r="C530" s="86" t="s">
        <v>1180</v>
      </c>
      <c r="D530" s="241">
        <f>COUNTIF($C$1:$C530,C530)</f>
        <v>25</v>
      </c>
      <c r="E530" s="241" t="str">
        <f t="shared" si="28"/>
        <v>Favourite web sites25</v>
      </c>
      <c r="F530" s="86" t="s">
        <v>1229</v>
      </c>
      <c r="G530" s="242">
        <v>2.749321266968326E-2</v>
      </c>
      <c r="H530" s="245">
        <v>90.136157463412616</v>
      </c>
    </row>
    <row r="531" spans="1:8">
      <c r="A531" s="86" t="str">
        <v>site_gmail</v>
      </c>
      <c r="B531" s="239">
        <v>530</v>
      </c>
      <c r="C531" s="86" t="s">
        <v>1180</v>
      </c>
      <c r="D531" s="241">
        <f>COUNTIF($C$1:$C531,C531)</f>
        <v>26</v>
      </c>
      <c r="E531" s="241" t="str">
        <f t="shared" si="28"/>
        <v>Favourite web sites26</v>
      </c>
      <c r="F531" s="86" t="s">
        <v>1231</v>
      </c>
      <c r="G531" s="242">
        <v>0.24275565610859731</v>
      </c>
      <c r="H531" s="245">
        <v>100.7420153444143</v>
      </c>
    </row>
    <row r="532" spans="1:8">
      <c r="A532" s="86" t="str">
        <v>site_google</v>
      </c>
      <c r="B532" s="239">
        <v>531</v>
      </c>
      <c r="C532" s="86" t="s">
        <v>1180</v>
      </c>
      <c r="D532" s="241">
        <f>COUNTIF($C$1:$C532,C532)</f>
        <v>27</v>
      </c>
      <c r="E532" s="241" t="str">
        <f t="shared" si="28"/>
        <v>Favourite web sites27</v>
      </c>
      <c r="F532" s="86" t="s">
        <v>1233</v>
      </c>
      <c r="G532" s="242">
        <v>0.42385067873303162</v>
      </c>
      <c r="H532" s="245">
        <v>103.68424138138256</v>
      </c>
    </row>
    <row r="533" spans="1:8">
      <c r="A533" s="86" t="str">
        <v>site_groupon</v>
      </c>
      <c r="B533" s="239">
        <v>532</v>
      </c>
      <c r="C533" s="86" t="s">
        <v>1180</v>
      </c>
      <c r="D533" s="241">
        <f>COUNTIF($C$1:$C533,C533)</f>
        <v>28</v>
      </c>
      <c r="E533" s="241" t="str">
        <f t="shared" si="28"/>
        <v>Favourite web sites28</v>
      </c>
      <c r="F533" s="86" t="s">
        <v>1235</v>
      </c>
      <c r="G533" s="242">
        <v>7.2090497737556561E-2</v>
      </c>
      <c r="H533" s="245">
        <v>100.17255201732054</v>
      </c>
    </row>
    <row r="534" spans="1:8">
      <c r="A534" s="86" t="str">
        <v>site_gumtree</v>
      </c>
      <c r="B534" s="239">
        <v>533</v>
      </c>
      <c r="C534" s="86" t="s">
        <v>1180</v>
      </c>
      <c r="D534" s="241">
        <f>COUNTIF($C$1:$C534,C534)</f>
        <v>29</v>
      </c>
      <c r="E534" s="241" t="str">
        <f t="shared" si="28"/>
        <v>Favourite web sites29</v>
      </c>
      <c r="F534" s="86" t="s">
        <v>1237</v>
      </c>
      <c r="G534" s="242">
        <v>6.3063348416289591E-2</v>
      </c>
      <c r="H534" s="245">
        <v>94.257178200134291</v>
      </c>
    </row>
    <row r="535" spans="1:8">
      <c r="A535" s="86" t="str">
        <v>site_healthline</v>
      </c>
      <c r="B535" s="239">
        <v>534</v>
      </c>
      <c r="C535" s="86" t="s">
        <v>1180</v>
      </c>
      <c r="D535" s="241">
        <f>COUNTIF($C$1:$C535,C535)</f>
        <v>30</v>
      </c>
      <c r="E535" s="241" t="str">
        <f t="shared" si="28"/>
        <v>Favourite web sites30</v>
      </c>
      <c r="F535" s="86" t="s">
        <v>1239</v>
      </c>
      <c r="G535" s="242">
        <v>1.1081447963800907E-2</v>
      </c>
      <c r="H535" s="245">
        <v>100.86421527541671</v>
      </c>
    </row>
    <row r="536" spans="1:8">
      <c r="A536" s="86" t="str">
        <v>site_hotels</v>
      </c>
      <c r="B536" s="239">
        <v>535</v>
      </c>
      <c r="C536" s="86" t="s">
        <v>1180</v>
      </c>
      <c r="D536" s="241">
        <f>COUNTIF($C$1:$C536,C536)</f>
        <v>31</v>
      </c>
      <c r="E536" s="241" t="str">
        <f t="shared" si="28"/>
        <v>Favourite web sites31</v>
      </c>
      <c r="F536" s="86" t="s">
        <v>1241</v>
      </c>
      <c r="G536" s="242">
        <v>3.8923076923076921E-2</v>
      </c>
      <c r="H536" s="245">
        <v>102.66767763626932</v>
      </c>
    </row>
    <row r="537" spans="1:8">
      <c r="A537" s="86" t="str">
        <v>site_hotukdeals</v>
      </c>
      <c r="B537" s="239">
        <v>536</v>
      </c>
      <c r="C537" s="86" t="s">
        <v>1180</v>
      </c>
      <c r="D537" s="241">
        <f>COUNTIF($C$1:$C537,C537)</f>
        <v>32</v>
      </c>
      <c r="E537" s="241" t="str">
        <f t="shared" si="28"/>
        <v>Favourite web sites32</v>
      </c>
      <c r="F537" s="86" t="s">
        <v>1243</v>
      </c>
      <c r="G537" s="242">
        <v>4.4990950226244344E-2</v>
      </c>
      <c r="H537" s="245">
        <v>101.05406742857978</v>
      </c>
    </row>
    <row r="538" spans="1:8">
      <c r="A538" s="86" t="str">
        <v>site_huffingtonpost</v>
      </c>
      <c r="B538" s="239">
        <v>537</v>
      </c>
      <c r="C538" s="86" t="s">
        <v>1180</v>
      </c>
      <c r="D538" s="241">
        <f>COUNTIF($C$1:$C538,C538)</f>
        <v>33</v>
      </c>
      <c r="E538" s="241" t="str">
        <f t="shared" si="28"/>
        <v>Favourite web sites33</v>
      </c>
      <c r="F538" s="86" t="s">
        <v>1245</v>
      </c>
      <c r="G538" s="242">
        <v>2.6040723981900452E-2</v>
      </c>
      <c r="H538" s="245">
        <v>102.62700844202996</v>
      </c>
    </row>
    <row r="539" spans="1:8">
      <c r="A539" s="86" t="str">
        <v>site_hungryhouse</v>
      </c>
      <c r="B539" s="239">
        <v>538</v>
      </c>
      <c r="C539" s="86" t="s">
        <v>1180</v>
      </c>
      <c r="D539" s="241">
        <f>COUNTIF($C$1:$C539,C539)</f>
        <v>34</v>
      </c>
      <c r="E539" s="241" t="str">
        <f t="shared" si="28"/>
        <v>Favourite web sites34</v>
      </c>
      <c r="F539" s="86" t="s">
        <v>1247</v>
      </c>
      <c r="G539" s="242">
        <v>1.1986425339366516E-2</v>
      </c>
      <c r="H539" s="245">
        <v>93.848549040743521</v>
      </c>
    </row>
    <row r="540" spans="1:8">
      <c r="A540" s="86" t="str">
        <v>site_ikea</v>
      </c>
      <c r="B540" s="239">
        <v>539</v>
      </c>
      <c r="C540" s="86" t="s">
        <v>1180</v>
      </c>
      <c r="D540" s="241">
        <f>COUNTIF($C$1:$C540,C540)</f>
        <v>35</v>
      </c>
      <c r="E540" s="241" t="str">
        <f t="shared" si="28"/>
        <v>Favourite web sites35</v>
      </c>
      <c r="F540" s="86" t="s">
        <v>1249</v>
      </c>
      <c r="G540" s="242">
        <v>7.8583710407239812E-2</v>
      </c>
      <c r="H540" s="245">
        <v>100.03325137848245</v>
      </c>
    </row>
    <row r="541" spans="1:8">
      <c r="A541" s="86" t="str">
        <v>site_imdb</v>
      </c>
      <c r="B541" s="239">
        <v>540</v>
      </c>
      <c r="C541" s="86" t="s">
        <v>1180</v>
      </c>
      <c r="D541" s="241">
        <f>COUNTIF($C$1:$C541,C541)</f>
        <v>36</v>
      </c>
      <c r="E541" s="241" t="str">
        <f t="shared" si="28"/>
        <v>Favourite web sites36</v>
      </c>
      <c r="F541" s="86" t="s">
        <v>1251</v>
      </c>
      <c r="G541" s="242">
        <v>5.2493212669683265E-2</v>
      </c>
      <c r="H541" s="245">
        <v>99.406870245177416</v>
      </c>
    </row>
    <row r="542" spans="1:8">
      <c r="A542" s="86" t="str">
        <v>site_jamieoliver</v>
      </c>
      <c r="B542" s="239">
        <v>541</v>
      </c>
      <c r="C542" s="86" t="s">
        <v>1180</v>
      </c>
      <c r="D542" s="241">
        <f>COUNTIF($C$1:$C542,C542)</f>
        <v>37</v>
      </c>
      <c r="E542" s="241" t="str">
        <f t="shared" si="28"/>
        <v>Favourite web sites37</v>
      </c>
      <c r="F542" s="86" t="s">
        <v>1253</v>
      </c>
      <c r="G542" s="242">
        <v>2.1954751131221723E-2</v>
      </c>
      <c r="H542" s="245">
        <v>106.49570943610954</v>
      </c>
    </row>
    <row r="543" spans="1:8">
      <c r="A543" s="86" t="str">
        <v>site_johnlewis</v>
      </c>
      <c r="B543" s="239">
        <v>542</v>
      </c>
      <c r="C543" s="86" t="s">
        <v>1180</v>
      </c>
      <c r="D543" s="241">
        <f>COUNTIF($C$1:$C543,C543)</f>
        <v>38</v>
      </c>
      <c r="E543" s="241" t="str">
        <f t="shared" si="28"/>
        <v>Favourite web sites38</v>
      </c>
      <c r="F543" s="86" t="s">
        <v>1255</v>
      </c>
      <c r="G543" s="242">
        <v>9.9778280542986417E-2</v>
      </c>
      <c r="H543" s="245">
        <v>120.46107226325877</v>
      </c>
    </row>
    <row r="544" spans="1:8">
      <c r="A544" s="86" t="str">
        <v>site_justeat</v>
      </c>
      <c r="B544" s="239">
        <v>543</v>
      </c>
      <c r="C544" s="86" t="s">
        <v>1180</v>
      </c>
      <c r="D544" s="241">
        <f>COUNTIF($C$1:$C544,C544)</f>
        <v>39</v>
      </c>
      <c r="E544" s="241" t="str">
        <f t="shared" si="28"/>
        <v>Favourite web sites39</v>
      </c>
      <c r="F544" s="86" t="s">
        <v>1257</v>
      </c>
      <c r="G544" s="242">
        <v>9.7230769230769232E-2</v>
      </c>
      <c r="H544" s="245">
        <v>87.519293882583071</v>
      </c>
    </row>
    <row r="545" spans="1:8">
      <c r="A545" s="86" t="str">
        <v>site_lastminute</v>
      </c>
      <c r="B545" s="239">
        <v>544</v>
      </c>
      <c r="C545" s="86" t="s">
        <v>1180</v>
      </c>
      <c r="D545" s="241">
        <f>COUNTIF($C$1:$C545,C545)</f>
        <v>40</v>
      </c>
      <c r="E545" s="241" t="str">
        <f t="shared" si="28"/>
        <v>Favourite web sites40</v>
      </c>
      <c r="F545" s="86" t="s">
        <v>1259</v>
      </c>
      <c r="G545" s="242">
        <v>3.020814479638009E-2</v>
      </c>
      <c r="H545" s="245">
        <v>101.94324655067213</v>
      </c>
    </row>
    <row r="546" spans="1:8">
      <c r="A546" s="86" t="str">
        <v>site_marksandspencer</v>
      </c>
      <c r="B546" s="239">
        <v>545</v>
      </c>
      <c r="C546" s="86" t="s">
        <v>1180</v>
      </c>
      <c r="D546" s="241">
        <f>COUNTIF($C$1:$C546,C546)</f>
        <v>41</v>
      </c>
      <c r="E546" s="241" t="str">
        <f t="shared" si="28"/>
        <v>Favourite web sites41</v>
      </c>
      <c r="F546" s="86" t="s">
        <v>1261</v>
      </c>
      <c r="G546" s="242">
        <v>0.13419004524886877</v>
      </c>
      <c r="H546" s="245">
        <v>113.14727369804498</v>
      </c>
    </row>
    <row r="547" spans="1:8">
      <c r="A547" s="86" t="str">
        <v>site_microsoft</v>
      </c>
      <c r="B547" s="239">
        <v>546</v>
      </c>
      <c r="C547" s="86" t="s">
        <v>1180</v>
      </c>
      <c r="D547" s="241">
        <f>COUNTIF($C$1:$C547,C547)</f>
        <v>42</v>
      </c>
      <c r="E547" s="241" t="str">
        <f t="shared" si="28"/>
        <v>Favourite web sites42</v>
      </c>
      <c r="F547" s="86" t="s">
        <v>1263</v>
      </c>
      <c r="G547" s="242">
        <v>8.6493212669683253E-2</v>
      </c>
      <c r="H547" s="245">
        <v>103.66511946378276</v>
      </c>
    </row>
    <row r="548" spans="1:8">
      <c r="A548" s="86" t="str">
        <v>site_moneysavingexpert</v>
      </c>
      <c r="B548" s="239">
        <v>547</v>
      </c>
      <c r="C548" s="86" t="s">
        <v>1180</v>
      </c>
      <c r="D548" s="241">
        <f>COUNTIF($C$1:$C548,C548)</f>
        <v>43</v>
      </c>
      <c r="E548" s="241" t="str">
        <f t="shared" si="28"/>
        <v>Favourite web sites43</v>
      </c>
      <c r="F548" s="86" t="s">
        <v>1265</v>
      </c>
      <c r="G548" s="242">
        <v>0.18319004524886881</v>
      </c>
      <c r="H548" s="245">
        <v>109.44571156752411</v>
      </c>
    </row>
    <row r="549" spans="1:8">
      <c r="A549" s="86" t="str">
        <v>site_moneysupermarket</v>
      </c>
      <c r="B549" s="239">
        <v>548</v>
      </c>
      <c r="C549" s="86" t="s">
        <v>1180</v>
      </c>
      <c r="D549" s="241">
        <f>COUNTIF($C$1:$C549,C549)</f>
        <v>44</v>
      </c>
      <c r="E549" s="241" t="str">
        <f t="shared" si="28"/>
        <v>Favourite web sites44</v>
      </c>
      <c r="F549" s="86" t="s">
        <v>1267</v>
      </c>
      <c r="G549" s="242">
        <v>8.0339366515837105E-2</v>
      </c>
      <c r="H549" s="245">
        <v>105.35483173423827</v>
      </c>
    </row>
    <row r="550" spans="1:8">
      <c r="A550" s="86" t="str">
        <v>site_msn</v>
      </c>
      <c r="B550" s="239">
        <v>549</v>
      </c>
      <c r="C550" s="86" t="s">
        <v>1180</v>
      </c>
      <c r="D550" s="241">
        <f>COUNTIF($C$1:$C550,C550)</f>
        <v>45</v>
      </c>
      <c r="E550" s="241" t="str">
        <f t="shared" si="28"/>
        <v>Favourite web sites45</v>
      </c>
      <c r="F550" s="86" t="s">
        <v>1269</v>
      </c>
      <c r="G550" s="242">
        <v>3.2950226244343891E-2</v>
      </c>
      <c r="H550" s="245">
        <v>98.791658712643439</v>
      </c>
    </row>
    <row r="551" spans="1:8">
      <c r="A551" s="86" t="str">
        <v>site_mumsnet</v>
      </c>
      <c r="B551" s="239">
        <v>550</v>
      </c>
      <c r="C551" s="86" t="s">
        <v>1180</v>
      </c>
      <c r="D551" s="241">
        <f>COUNTIF($C$1:$C551,C551)</f>
        <v>46</v>
      </c>
      <c r="E551" s="241" t="str">
        <f t="shared" si="28"/>
        <v>Favourite web sites46</v>
      </c>
      <c r="F551" s="86" t="s">
        <v>1271</v>
      </c>
      <c r="G551" s="242">
        <v>2.0176470588235292E-2</v>
      </c>
      <c r="H551" s="245">
        <v>103.08465754628602</v>
      </c>
    </row>
    <row r="552" spans="1:8">
      <c r="A552" s="86" t="str">
        <v>site_nationallottery</v>
      </c>
      <c r="B552" s="239">
        <v>551</v>
      </c>
      <c r="C552" s="86" t="s">
        <v>1180</v>
      </c>
      <c r="D552" s="241">
        <f>COUNTIF($C$1:$C552,C552)</f>
        <v>47</v>
      </c>
      <c r="E552" s="241" t="str">
        <f t="shared" si="28"/>
        <v>Favourite web sites47</v>
      </c>
      <c r="F552" s="86" t="s">
        <v>1273</v>
      </c>
      <c r="G552" s="242">
        <v>0.10630316742081447</v>
      </c>
      <c r="H552" s="245">
        <v>99.36502542167004</v>
      </c>
    </row>
    <row r="553" spans="1:8">
      <c r="A553" s="86" t="str">
        <v>site_nationalrail</v>
      </c>
      <c r="B553" s="239">
        <v>552</v>
      </c>
      <c r="C553" s="86" t="s">
        <v>1180</v>
      </c>
      <c r="D553" s="241">
        <f>COUNTIF($C$1:$C553,C553)</f>
        <v>48</v>
      </c>
      <c r="E553" s="241" t="str">
        <f t="shared" si="28"/>
        <v>Favourite web sites48</v>
      </c>
      <c r="F553" s="86" t="s">
        <v>1275</v>
      </c>
      <c r="G553" s="242">
        <v>5.8004524886877823E-2</v>
      </c>
      <c r="H553" s="245">
        <v>106.37308865494262</v>
      </c>
    </row>
    <row r="554" spans="1:8">
      <c r="A554" s="86" t="str">
        <v>site_netnums</v>
      </c>
      <c r="B554" s="239">
        <v>553</v>
      </c>
      <c r="C554" s="86" t="s">
        <v>1180</v>
      </c>
      <c r="D554" s="241">
        <f>COUNTIF($C$1:$C554,C554)</f>
        <v>49</v>
      </c>
      <c r="E554" s="241" t="str">
        <f t="shared" si="28"/>
        <v>Favourite web sites49</v>
      </c>
      <c r="F554" s="86" t="s">
        <v>1277</v>
      </c>
      <c r="G554" s="242">
        <v>1.5122171945701358E-2</v>
      </c>
      <c r="H554" s="245">
        <v>100.50750575668535</v>
      </c>
    </row>
    <row r="555" spans="1:8">
      <c r="A555" s="86" t="str">
        <v>site_nhs</v>
      </c>
      <c r="B555" s="239">
        <v>554</v>
      </c>
      <c r="C555" s="86" t="s">
        <v>1180</v>
      </c>
      <c r="D555" s="241">
        <f>COUNTIF($C$1:$C555,C555)</f>
        <v>50</v>
      </c>
      <c r="E555" s="241" t="str">
        <f t="shared" si="28"/>
        <v>Favourite web sites50</v>
      </c>
      <c r="F555" s="86" t="s">
        <v>1279</v>
      </c>
      <c r="G555" s="242">
        <v>6.2909502262443448E-2</v>
      </c>
      <c r="H555" s="245">
        <v>97.964993215663071</v>
      </c>
    </row>
    <row r="556" spans="1:8">
      <c r="A556" s="86" t="str">
        <v>site_notonthehighstreet</v>
      </c>
      <c r="B556" s="239">
        <v>555</v>
      </c>
      <c r="C556" s="86" t="s">
        <v>1180</v>
      </c>
      <c r="D556" s="241">
        <f>COUNTIF($C$1:$C556,C556)</f>
        <v>51</v>
      </c>
      <c r="E556" s="241" t="str">
        <f t="shared" si="28"/>
        <v>Favourite web sites51</v>
      </c>
      <c r="F556" s="86" t="s">
        <v>1281</v>
      </c>
      <c r="G556" s="242">
        <v>4.6963800904977385E-2</v>
      </c>
      <c r="H556" s="245">
        <v>104.30520432081178</v>
      </c>
    </row>
    <row r="557" spans="1:8">
      <c r="A557" s="86" t="str">
        <v>site_premierleague</v>
      </c>
      <c r="B557" s="239">
        <v>556</v>
      </c>
      <c r="C557" s="86" t="s">
        <v>1180</v>
      </c>
      <c r="D557" s="241">
        <f>COUNTIF($C$1:$C557,C557)</f>
        <v>52</v>
      </c>
      <c r="E557" s="241" t="str">
        <f t="shared" si="28"/>
        <v>Favourite web sites52</v>
      </c>
      <c r="F557" s="86" t="s">
        <v>1283</v>
      </c>
      <c r="G557" s="242">
        <v>5.6126696832579176E-2</v>
      </c>
      <c r="H557" s="245">
        <v>97.282107852624506</v>
      </c>
    </row>
    <row r="558" spans="1:8">
      <c r="A558" s="86" t="str">
        <v>site_quidco</v>
      </c>
      <c r="B558" s="239">
        <v>557</v>
      </c>
      <c r="C558" s="86" t="s">
        <v>1180</v>
      </c>
      <c r="D558" s="241">
        <f>COUNTIF($C$1:$C558,C558)</f>
        <v>53</v>
      </c>
      <c r="E558" s="241" t="str">
        <f t="shared" si="28"/>
        <v>Favourite web sites53</v>
      </c>
      <c r="F558" s="86" t="s">
        <v>1285</v>
      </c>
      <c r="G558" s="242">
        <v>3.84027149321267E-2</v>
      </c>
      <c r="H558" s="245">
        <v>107.53409854041907</v>
      </c>
    </row>
    <row r="559" spans="1:8">
      <c r="A559" s="86" t="str">
        <v>site_quora</v>
      </c>
      <c r="B559" s="239">
        <v>558</v>
      </c>
      <c r="C559" s="86" t="s">
        <v>1180</v>
      </c>
      <c r="D559" s="241">
        <f>COUNTIF($C$1:$C559,C559)</f>
        <v>54</v>
      </c>
      <c r="E559" s="241" t="str">
        <f t="shared" si="28"/>
        <v>Favourite web sites54</v>
      </c>
      <c r="F559" s="86" t="s">
        <v>1287</v>
      </c>
      <c r="G559" s="242">
        <v>1.8248868778280542E-2</v>
      </c>
      <c r="H559" s="245">
        <v>98.109821951649039</v>
      </c>
    </row>
    <row r="560" spans="1:8">
      <c r="A560" s="86" t="str">
        <v>site_rightmove</v>
      </c>
      <c r="B560" s="239">
        <v>559</v>
      </c>
      <c r="C560" s="86" t="s">
        <v>1180</v>
      </c>
      <c r="D560" s="241">
        <f>COUNTIF($C$1:$C560,C560)</f>
        <v>55</v>
      </c>
      <c r="E560" s="241" t="str">
        <f t="shared" si="28"/>
        <v>Favourite web sites55</v>
      </c>
      <c r="F560" s="86" t="s">
        <v>1289</v>
      </c>
      <c r="G560" s="242">
        <v>9.3221719457013588E-2</v>
      </c>
      <c r="H560" s="245">
        <v>114.98557464814085</v>
      </c>
    </row>
    <row r="561" spans="1:8">
      <c r="A561" s="86" t="str">
        <v>site_santander</v>
      </c>
      <c r="B561" s="239">
        <v>560</v>
      </c>
      <c r="C561" s="86" t="s">
        <v>1180</v>
      </c>
      <c r="D561" s="241">
        <f>COUNTIF($C$1:$C561,C561)</f>
        <v>56</v>
      </c>
      <c r="E561" s="241" t="str">
        <f t="shared" si="28"/>
        <v>Favourite web sites56</v>
      </c>
      <c r="F561" s="86" t="s">
        <v>1291</v>
      </c>
      <c r="G561" s="242">
        <v>7.262895927601809E-2</v>
      </c>
      <c r="H561" s="245">
        <v>105.5011855997011</v>
      </c>
    </row>
    <row r="562" spans="1:8">
      <c r="A562" s="86" t="str">
        <v>site_selfridges</v>
      </c>
      <c r="B562" s="239">
        <v>561</v>
      </c>
      <c r="C562" s="86" t="s">
        <v>1180</v>
      </c>
      <c r="D562" s="241">
        <f>COUNTIF($C$1:$C562,C562)</f>
        <v>57</v>
      </c>
      <c r="E562" s="241" t="str">
        <f t="shared" si="28"/>
        <v>Favourite web sites57</v>
      </c>
      <c r="F562" s="86" t="s">
        <v>1293</v>
      </c>
      <c r="G562" s="242">
        <v>2.0212669683257918E-2</v>
      </c>
      <c r="H562" s="245">
        <v>101.86698608304985</v>
      </c>
    </row>
    <row r="563" spans="1:8">
      <c r="A563" s="86" t="str">
        <v>site_skynews</v>
      </c>
      <c r="B563" s="239">
        <v>562</v>
      </c>
      <c r="C563" s="86" t="s">
        <v>1180</v>
      </c>
      <c r="D563" s="241">
        <f>COUNTIF($C$1:$C563,C563)</f>
        <v>58</v>
      </c>
      <c r="E563" s="241" t="str">
        <f t="shared" si="28"/>
        <v>Favourite web sites58</v>
      </c>
      <c r="F563" s="86" t="s">
        <v>1295</v>
      </c>
      <c r="G563" s="242">
        <v>8.7307692307692294E-2</v>
      </c>
      <c r="H563" s="245">
        <v>100.41828802237644</v>
      </c>
    </row>
    <row r="564" spans="1:8">
      <c r="A564" s="86" t="str">
        <v>site_skysports</v>
      </c>
      <c r="B564" s="239">
        <v>563</v>
      </c>
      <c r="C564" s="86" t="s">
        <v>1180</v>
      </c>
      <c r="D564" s="241">
        <f>COUNTIF($C$1:$C564,C564)</f>
        <v>59</v>
      </c>
      <c r="E564" s="241" t="str">
        <f t="shared" si="28"/>
        <v>Favourite web sites59</v>
      </c>
      <c r="F564" s="86" t="s">
        <v>1297</v>
      </c>
      <c r="G564" s="242">
        <v>9.285520361990951E-2</v>
      </c>
      <c r="H564" s="245">
        <v>100.06844123708285</v>
      </c>
    </row>
    <row r="565" spans="1:8">
      <c r="A565" s="86" t="str">
        <v>site_soundcloud</v>
      </c>
      <c r="B565" s="239">
        <v>564</v>
      </c>
      <c r="C565" s="86" t="s">
        <v>1180</v>
      </c>
      <c r="D565" s="241">
        <f>COUNTIF($C$1:$C565,C565)</f>
        <v>60</v>
      </c>
      <c r="E565" s="241" t="str">
        <f t="shared" si="28"/>
        <v>Favourite web sites60</v>
      </c>
      <c r="F565" s="86" t="s">
        <v>1299</v>
      </c>
      <c r="G565" s="242">
        <v>2.7325791855203615E-2</v>
      </c>
      <c r="H565" s="245">
        <v>96.556180369351608</v>
      </c>
    </row>
    <row r="566" spans="1:8">
      <c r="A566" s="86" t="str">
        <v>site_spotify</v>
      </c>
      <c r="B566" s="239">
        <v>565</v>
      </c>
      <c r="C566" s="86" t="s">
        <v>1180</v>
      </c>
      <c r="D566" s="241">
        <f>COUNTIF($C$1:$C566,C566)</f>
        <v>61</v>
      </c>
      <c r="E566" s="241" t="str">
        <f t="shared" si="28"/>
        <v>Favourite web sites61</v>
      </c>
      <c r="F566" s="86" t="s">
        <v>1301</v>
      </c>
      <c r="G566" s="242">
        <v>0.18015384615384616</v>
      </c>
      <c r="H566" s="245">
        <v>103.44015408603565</v>
      </c>
    </row>
    <row r="567" spans="1:8">
      <c r="A567" s="86" t="str">
        <v>site_tesco</v>
      </c>
      <c r="B567" s="239">
        <v>566</v>
      </c>
      <c r="C567" s="86" t="s">
        <v>1180</v>
      </c>
      <c r="D567" s="241">
        <f>COUNTIF($C$1:$C567,C567)</f>
        <v>62</v>
      </c>
      <c r="E567" s="241" t="str">
        <f t="shared" si="28"/>
        <v>Favourite web sites62</v>
      </c>
      <c r="F567" s="86" t="s">
        <v>1303</v>
      </c>
      <c r="G567" s="242">
        <v>0.14849321266968327</v>
      </c>
      <c r="H567" s="245">
        <v>100.43815002639811</v>
      </c>
    </row>
    <row r="568" spans="1:8">
      <c r="A568" s="86" t="str">
        <v>site_theladbible</v>
      </c>
      <c r="B568" s="239">
        <v>567</v>
      </c>
      <c r="C568" s="86" t="s">
        <v>1180</v>
      </c>
      <c r="D568" s="241">
        <f>COUNTIF($C$1:$C568,C568)</f>
        <v>63</v>
      </c>
      <c r="E568" s="241" t="str">
        <f t="shared" si="28"/>
        <v>Favourite web sites63</v>
      </c>
      <c r="F568" s="86" t="s">
        <v>1305</v>
      </c>
      <c r="G568" s="242">
        <v>3.4809954751131224E-2</v>
      </c>
      <c r="H568" s="245">
        <v>100.33609486082167</v>
      </c>
    </row>
    <row r="569" spans="1:8">
      <c r="A569" s="86" t="str">
        <v>site_ticketmaster</v>
      </c>
      <c r="B569" s="239">
        <v>568</v>
      </c>
      <c r="C569" s="86" t="s">
        <v>1180</v>
      </c>
      <c r="D569" s="241">
        <f>COUNTIF($C$1:$C569,C569)</f>
        <v>64</v>
      </c>
      <c r="E569" s="241" t="str">
        <f t="shared" si="28"/>
        <v>Favourite web sites64</v>
      </c>
      <c r="F569" s="86" t="s">
        <v>1307</v>
      </c>
      <c r="G569" s="242">
        <v>3.3398190045248868E-2</v>
      </c>
      <c r="H569" s="245">
        <v>100.66210799326356</v>
      </c>
    </row>
    <row r="570" spans="1:8">
      <c r="A570" s="86" t="str">
        <v>site_topshop</v>
      </c>
      <c r="B570" s="239">
        <v>569</v>
      </c>
      <c r="C570" s="86" t="s">
        <v>1180</v>
      </c>
      <c r="D570" s="241">
        <f>COUNTIF($C$1:$C570,C570)</f>
        <v>65</v>
      </c>
      <c r="E570" s="241" t="str">
        <f t="shared" si="28"/>
        <v>Favourite web sites65</v>
      </c>
      <c r="F570" s="86" t="s">
        <v>1309</v>
      </c>
      <c r="G570" s="242">
        <v>3.1479638009049779E-2</v>
      </c>
      <c r="H570" s="245">
        <v>102.18421106567692</v>
      </c>
    </row>
    <row r="571" spans="1:8">
      <c r="A571" s="86" t="str">
        <v>site_tripadvisor</v>
      </c>
      <c r="B571" s="239">
        <v>570</v>
      </c>
      <c r="C571" s="86" t="s">
        <v>1180</v>
      </c>
      <c r="D571" s="241">
        <f>COUNTIF($C$1:$C571,C571)</f>
        <v>66</v>
      </c>
      <c r="E571" s="241" t="str">
        <f t="shared" si="28"/>
        <v>Favourite web sites66</v>
      </c>
      <c r="F571" s="86" t="s">
        <v>1311</v>
      </c>
      <c r="G571" s="242">
        <v>0.11655203619909502</v>
      </c>
      <c r="H571" s="245">
        <v>108.28145360593886</v>
      </c>
    </row>
    <row r="572" spans="1:8">
      <c r="A572" s="86" t="str">
        <v>site_trivago</v>
      </c>
      <c r="B572" s="239">
        <v>571</v>
      </c>
      <c r="C572" s="86" t="s">
        <v>1180</v>
      </c>
      <c r="D572" s="241">
        <f>COUNTIF($C$1:$C572,C572)</f>
        <v>67</v>
      </c>
      <c r="E572" s="241" t="str">
        <f t="shared" si="28"/>
        <v>Favourite web sites67</v>
      </c>
      <c r="F572" s="86" t="s">
        <v>1313</v>
      </c>
      <c r="G572" s="242">
        <v>3.4891402714932129E-2</v>
      </c>
      <c r="H572" s="245">
        <v>100.44275414256312</v>
      </c>
    </row>
    <row r="573" spans="1:8">
      <c r="A573" s="86" t="str">
        <v>site_tui</v>
      </c>
      <c r="B573" s="239">
        <v>572</v>
      </c>
      <c r="C573" s="86" t="s">
        <v>1180</v>
      </c>
      <c r="D573" s="241">
        <f>COUNTIF($C$1:$C573,C573)</f>
        <v>68</v>
      </c>
      <c r="E573" s="241" t="str">
        <f t="shared" si="28"/>
        <v>Favourite web sites68</v>
      </c>
      <c r="F573" s="86" t="s">
        <v>1315</v>
      </c>
      <c r="G573" s="242">
        <v>2.8122171945701355E-2</v>
      </c>
      <c r="H573" s="245">
        <v>100.01860359909367</v>
      </c>
    </row>
    <row r="574" spans="1:8">
      <c r="A574" s="86" t="str">
        <v>site_twitch</v>
      </c>
      <c r="B574" s="239">
        <v>573</v>
      </c>
      <c r="C574" s="86" t="s">
        <v>1180</v>
      </c>
      <c r="D574" s="241">
        <f>COUNTIF($C$1:$C574,C574)</f>
        <v>69</v>
      </c>
      <c r="E574" s="241" t="str">
        <f t="shared" si="28"/>
        <v>Favourite web sites69</v>
      </c>
      <c r="F574" s="86" t="s">
        <v>1317</v>
      </c>
      <c r="G574" s="242">
        <v>3.0529411764705885E-2</v>
      </c>
      <c r="H574" s="245">
        <v>104.85873262224352</v>
      </c>
    </row>
    <row r="575" spans="1:8">
      <c r="A575" s="86" t="str">
        <v>site_very</v>
      </c>
      <c r="B575" s="239">
        <v>574</v>
      </c>
      <c r="C575" s="86" t="s">
        <v>1180</v>
      </c>
      <c r="D575" s="241">
        <f>COUNTIF($C$1:$C575,C575)</f>
        <v>70</v>
      </c>
      <c r="E575" s="241" t="str">
        <f t="shared" si="28"/>
        <v>Favourite web sites70</v>
      </c>
      <c r="F575" s="86" t="s">
        <v>1319</v>
      </c>
      <c r="G575" s="242">
        <v>3.1900452488687787E-2</v>
      </c>
      <c r="H575" s="245">
        <v>89.124695623774315</v>
      </c>
    </row>
    <row r="576" spans="1:8">
      <c r="A576" s="86" t="str">
        <v>site_vevo</v>
      </c>
      <c r="B576" s="239">
        <v>575</v>
      </c>
      <c r="C576" s="86" t="s">
        <v>1180</v>
      </c>
      <c r="D576" s="241">
        <f>COUNTIF($C$1:$C576,C576)</f>
        <v>71</v>
      </c>
      <c r="E576" s="241" t="str">
        <f t="shared" si="28"/>
        <v>Favourite web sites71</v>
      </c>
      <c r="F576" s="86" t="s">
        <v>1321</v>
      </c>
      <c r="G576" s="242">
        <v>1.3638009049773758E-2</v>
      </c>
      <c r="H576" s="245">
        <v>99.862470733302388</v>
      </c>
    </row>
    <row r="577" spans="1:8">
      <c r="A577" s="86" t="str">
        <v>site_vice</v>
      </c>
      <c r="B577" s="239">
        <v>576</v>
      </c>
      <c r="C577" s="86" t="s">
        <v>1180</v>
      </c>
      <c r="D577" s="241">
        <f>COUNTIF($C$1:$C577,C577)</f>
        <v>72</v>
      </c>
      <c r="E577" s="241" t="str">
        <f t="shared" si="28"/>
        <v>Favourite web sites72</v>
      </c>
      <c r="F577" s="86" t="s">
        <v>1323</v>
      </c>
      <c r="G577" s="242">
        <v>1.1529411764705885E-2</v>
      </c>
      <c r="H577" s="245">
        <v>104.25419481179033</v>
      </c>
    </row>
    <row r="578" spans="1:8">
      <c r="A578" s="86" t="str">
        <v>site_wikihow</v>
      </c>
      <c r="B578" s="239">
        <v>577</v>
      </c>
      <c r="C578" s="86" t="s">
        <v>1180</v>
      </c>
      <c r="D578" s="241">
        <f>COUNTIF($C$1:$C578,C578)</f>
        <v>73</v>
      </c>
      <c r="E578" s="241" t="str">
        <f t="shared" si="28"/>
        <v>Favourite web sites73</v>
      </c>
      <c r="F578" s="86" t="s">
        <v>1325</v>
      </c>
      <c r="G578" s="242">
        <v>2.3208144796380094E-2</v>
      </c>
      <c r="H578" s="245">
        <v>98.494052004219938</v>
      </c>
    </row>
    <row r="579" spans="1:8">
      <c r="A579" s="86" t="str">
        <v>site_wiki</v>
      </c>
      <c r="B579" s="239">
        <v>578</v>
      </c>
      <c r="C579" s="86" t="s">
        <v>1180</v>
      </c>
      <c r="D579" s="241">
        <f>COUNTIF($C$1:$C579,C579)</f>
        <v>74</v>
      </c>
      <c r="E579" s="241" t="str">
        <f t="shared" ref="E579:E642" si="29">C579&amp;D579</f>
        <v>Favourite web sites74</v>
      </c>
      <c r="F579" s="86" t="s">
        <v>1327</v>
      </c>
      <c r="G579" s="242">
        <v>0.19279185520361991</v>
      </c>
      <c r="H579" s="245">
        <v>105.90856130430566</v>
      </c>
    </row>
    <row r="580" spans="1:8">
      <c r="A580" s="86" t="str">
        <v>site_williamhill</v>
      </c>
      <c r="B580" s="239">
        <v>579</v>
      </c>
      <c r="C580" s="86" t="s">
        <v>1180</v>
      </c>
      <c r="D580" s="241">
        <f>COUNTIF($C$1:$C580,C580)</f>
        <v>75</v>
      </c>
      <c r="E580" s="241" t="str">
        <f t="shared" si="29"/>
        <v>Favourite web sites75</v>
      </c>
      <c r="F580" s="86" t="s">
        <v>1329</v>
      </c>
      <c r="G580" s="242">
        <v>2.5624434389140277E-2</v>
      </c>
      <c r="H580" s="245">
        <v>99.070160463884278</v>
      </c>
    </row>
    <row r="581" spans="1:8">
      <c r="A581" s="86" t="str">
        <v>site_yahoo</v>
      </c>
      <c r="B581" s="239">
        <v>580</v>
      </c>
      <c r="C581" s="86" t="s">
        <v>1180</v>
      </c>
      <c r="D581" s="241">
        <f>COUNTIF($C$1:$C581,C581)</f>
        <v>76</v>
      </c>
      <c r="E581" s="241" t="str">
        <f t="shared" si="29"/>
        <v>Favourite web sites76</v>
      </c>
      <c r="F581" s="86" t="s">
        <v>1331</v>
      </c>
      <c r="G581" s="242">
        <v>6.9886877828054306E-2</v>
      </c>
      <c r="H581" s="245">
        <v>100.46694683167834</v>
      </c>
    </row>
    <row r="582" spans="1:8">
      <c r="A582" s="86" t="str">
        <v>site_zoopla</v>
      </c>
      <c r="B582" s="239">
        <v>581</v>
      </c>
      <c r="C582" s="86" t="s">
        <v>1180</v>
      </c>
      <c r="D582" s="241">
        <f>COUNTIF($C$1:$C582,C582)</f>
        <v>77</v>
      </c>
      <c r="E582" s="241" t="str">
        <f t="shared" si="29"/>
        <v>Favourite web sites77</v>
      </c>
      <c r="F582" s="86" t="s">
        <v>1333</v>
      </c>
      <c r="G582" s="242">
        <v>4.4574660633484156E-2</v>
      </c>
      <c r="H582" s="245">
        <v>100.31966835115841</v>
      </c>
    </row>
    <row r="583" spans="1:8">
      <c r="A583" s="86" t="str">
        <v>shopm10</v>
      </c>
      <c r="B583" s="239">
        <v>582</v>
      </c>
      <c r="C583" s="86" t="s">
        <v>1336</v>
      </c>
      <c r="D583" s="241">
        <f>COUNTIF($C$1:$C583,C583)</f>
        <v>1</v>
      </c>
      <c r="E583" s="241" t="str">
        <f t="shared" si="29"/>
        <v>Supermarket: shop at (1+ times per month)1</v>
      </c>
      <c r="F583" s="86" t="s">
        <v>1337</v>
      </c>
      <c r="G583" s="242">
        <v>0.38139819004524889</v>
      </c>
      <c r="H583" s="245">
        <v>98.564636339766395</v>
      </c>
    </row>
    <row r="584" spans="1:8">
      <c r="A584" s="86" t="str">
        <v>shopm1</v>
      </c>
      <c r="B584" s="239">
        <v>583</v>
      </c>
      <c r="C584" s="86" t="s">
        <v>1336</v>
      </c>
      <c r="D584" s="241">
        <f>COUNTIF($C$1:$C584,C584)</f>
        <v>2</v>
      </c>
      <c r="E584" s="241" t="str">
        <f t="shared" si="29"/>
        <v>Supermarket: shop at (1+ times per month)2</v>
      </c>
      <c r="F584" s="86" t="s">
        <v>1339</v>
      </c>
      <c r="G584" s="242">
        <v>0.37066063348416289</v>
      </c>
      <c r="H584" s="245">
        <v>90.021154808309262</v>
      </c>
    </row>
    <row r="585" spans="1:8">
      <c r="A585" s="86" t="str">
        <v>shopm2</v>
      </c>
      <c r="B585" s="239">
        <v>584</v>
      </c>
      <c r="C585" s="86" t="s">
        <v>1336</v>
      </c>
      <c r="D585" s="241">
        <f>COUNTIF($C$1:$C585,C585)</f>
        <v>3</v>
      </c>
      <c r="E585" s="241" t="str">
        <f t="shared" si="29"/>
        <v>Supermarket: shop at (1+ times per month)3</v>
      </c>
      <c r="F585" s="86" t="s">
        <v>1341</v>
      </c>
      <c r="G585" s="242">
        <v>0.2669683257918552</v>
      </c>
      <c r="H585" s="245">
        <v>108.9161417605083</v>
      </c>
    </row>
    <row r="586" spans="1:8">
      <c r="A586" s="86" t="str">
        <v>shopm11</v>
      </c>
      <c r="B586" s="239">
        <v>585</v>
      </c>
      <c r="C586" s="86" t="s">
        <v>1336</v>
      </c>
      <c r="D586" s="241">
        <f>COUNTIF($C$1:$C586,C586)</f>
        <v>4</v>
      </c>
      <c r="E586" s="241" t="str">
        <f t="shared" si="29"/>
        <v>Supermarket: shop at (1+ times per month)4</v>
      </c>
      <c r="F586" s="86" t="s">
        <v>1343</v>
      </c>
      <c r="G586" s="242">
        <v>0.29998642533936648</v>
      </c>
      <c r="H586" s="245">
        <v>98.635303540360553</v>
      </c>
    </row>
    <row r="587" spans="1:8">
      <c r="A587" s="86" t="str">
        <v>shopm3</v>
      </c>
      <c r="B587" s="239">
        <v>586</v>
      </c>
      <c r="C587" s="86" t="s">
        <v>1336</v>
      </c>
      <c r="D587" s="241">
        <f>COUNTIF($C$1:$C587,C587)</f>
        <v>5</v>
      </c>
      <c r="E587" s="241" t="str">
        <f t="shared" si="29"/>
        <v>Supermarket: shop at (1+ times per month)5</v>
      </c>
      <c r="F587" s="86" t="s">
        <v>1345</v>
      </c>
      <c r="G587" s="242">
        <v>0.2776108597285068</v>
      </c>
      <c r="H587" s="245">
        <v>119.34297202745796</v>
      </c>
    </row>
    <row r="588" spans="1:8">
      <c r="A588" s="86" t="str">
        <v>shopm4</v>
      </c>
      <c r="B588" s="239">
        <v>587</v>
      </c>
      <c r="C588" s="86" t="s">
        <v>1336</v>
      </c>
      <c r="D588" s="241">
        <f>COUNTIF($C$1:$C588,C588)</f>
        <v>6</v>
      </c>
      <c r="E588" s="241" t="str">
        <f t="shared" si="29"/>
        <v>Supermarket: shop at (1+ times per month)6</v>
      </c>
      <c r="F588" s="86" t="s">
        <v>1347</v>
      </c>
      <c r="G588" s="242">
        <v>0.33523076923076922</v>
      </c>
      <c r="H588" s="245">
        <v>98.962263550072322</v>
      </c>
    </row>
    <row r="589" spans="1:8">
      <c r="A589" s="86" t="str">
        <v>shopm5</v>
      </c>
      <c r="B589" s="239">
        <v>588</v>
      </c>
      <c r="C589" s="86" t="s">
        <v>1336</v>
      </c>
      <c r="D589" s="241">
        <f>COUNTIF($C$1:$C589,C589)</f>
        <v>7</v>
      </c>
      <c r="E589" s="241" t="str">
        <f t="shared" si="29"/>
        <v>Supermarket: shop at (1+ times per month)7</v>
      </c>
      <c r="F589" s="86" t="s">
        <v>1349</v>
      </c>
      <c r="G589" s="242">
        <v>0.48375113122171942</v>
      </c>
      <c r="H589" s="245">
        <v>110.79504212072291</v>
      </c>
    </row>
    <row r="590" spans="1:8">
      <c r="A590" s="86" t="str">
        <v>shopm6</v>
      </c>
      <c r="B590" s="239">
        <v>589</v>
      </c>
      <c r="C590" s="86" t="s">
        <v>1336</v>
      </c>
      <c r="D590" s="241">
        <f>COUNTIF($C$1:$C590,C590)</f>
        <v>8</v>
      </c>
      <c r="E590" s="241" t="str">
        <f t="shared" si="29"/>
        <v>Supermarket: shop at (1+ times per month)8</v>
      </c>
      <c r="F590" s="86" t="s">
        <v>1303</v>
      </c>
      <c r="G590" s="242">
        <v>0.63213574660633487</v>
      </c>
      <c r="H590" s="245">
        <v>103.4476998459493</v>
      </c>
    </row>
    <row r="591" spans="1:8">
      <c r="A591" s="86" t="str">
        <v>shopm8</v>
      </c>
      <c r="B591" s="239">
        <v>590</v>
      </c>
      <c r="C591" s="86" t="s">
        <v>1336</v>
      </c>
      <c r="D591" s="241">
        <f>COUNTIF($C$1:$C591,C591)</f>
        <v>9</v>
      </c>
      <c r="E591" s="241" t="str">
        <f t="shared" si="29"/>
        <v>Supermarket: shop at (1+ times per month)9</v>
      </c>
      <c r="F591" s="86" t="s">
        <v>1352</v>
      </c>
      <c r="G591" s="242">
        <v>0.21854298642533937</v>
      </c>
      <c r="H591" s="245">
        <v>135.17695092606564</v>
      </c>
    </row>
    <row r="592" spans="1:8">
      <c r="A592" s="86" t="str">
        <v>DAILY11</v>
      </c>
      <c r="B592" s="239">
        <v>591</v>
      </c>
      <c r="C592" s="86" t="s">
        <v>1355</v>
      </c>
      <c r="D592" s="241">
        <f>COUNTIF($C$1:$C592,C592)</f>
        <v>1</v>
      </c>
      <c r="E592" s="241" t="str">
        <f t="shared" si="29"/>
        <v>Daily Newspapers1</v>
      </c>
      <c r="F592" s="86" t="s">
        <v>1356</v>
      </c>
      <c r="G592" s="242">
        <v>7.4312217194570138E-2</v>
      </c>
      <c r="H592" s="245">
        <v>77.91577415095162</v>
      </c>
    </row>
    <row r="593" spans="1:8">
      <c r="A593" s="86" t="str">
        <v>DAILY3</v>
      </c>
      <c r="B593" s="239">
        <v>592</v>
      </c>
      <c r="C593" s="86" t="s">
        <v>1355</v>
      </c>
      <c r="D593" s="241">
        <f>COUNTIF($C$1:$C593,C593)</f>
        <v>2</v>
      </c>
      <c r="E593" s="241" t="str">
        <f t="shared" si="29"/>
        <v>Daily Newspapers2</v>
      </c>
      <c r="F593" s="86" t="s">
        <v>1358</v>
      </c>
      <c r="G593" s="242">
        <v>2.858371040723982E-2</v>
      </c>
      <c r="H593" s="245">
        <v>76.582647986463087</v>
      </c>
    </row>
    <row r="594" spans="1:8">
      <c r="A594" s="86" t="str">
        <v>DAILY4</v>
      </c>
      <c r="B594" s="239">
        <v>593</v>
      </c>
      <c r="C594" s="86" t="s">
        <v>1355</v>
      </c>
      <c r="D594" s="241">
        <f>COUNTIF($C$1:$C594,C594)</f>
        <v>3</v>
      </c>
      <c r="E594" s="241" t="str">
        <f t="shared" si="29"/>
        <v>Daily Newspapers3</v>
      </c>
      <c r="F594" s="86" t="s">
        <v>1360</v>
      </c>
      <c r="G594" s="242">
        <v>5.9049773755656104E-3</v>
      </c>
      <c r="H594" s="245">
        <v>68.360975875281184</v>
      </c>
    </row>
    <row r="595" spans="1:8">
      <c r="A595" s="86" t="str">
        <v>DAILY10</v>
      </c>
      <c r="B595" s="239">
        <v>594</v>
      </c>
      <c r="C595" s="86" t="s">
        <v>1355</v>
      </c>
      <c r="D595" s="241">
        <f>COUNTIF($C$1:$C595,C595)</f>
        <v>4</v>
      </c>
      <c r="E595" s="241" t="str">
        <f t="shared" si="29"/>
        <v>Daily Newspapers4</v>
      </c>
      <c r="F595" s="86" t="s">
        <v>1362</v>
      </c>
      <c r="G595" s="242">
        <v>1.2407239819004524E-2</v>
      </c>
      <c r="H595" s="245">
        <v>68.01723055345667</v>
      </c>
    </row>
    <row r="596" spans="1:8">
      <c r="A596" s="86" t="str">
        <v>DAILY2</v>
      </c>
      <c r="B596" s="239">
        <v>595</v>
      </c>
      <c r="C596" s="86" t="s">
        <v>1355</v>
      </c>
      <c r="D596" s="241">
        <f>COUNTIF($C$1:$C596,C596)</f>
        <v>5</v>
      </c>
      <c r="E596" s="241" t="str">
        <f t="shared" si="29"/>
        <v>Daily Newspapers5</v>
      </c>
      <c r="F596" s="86" t="s">
        <v>1364</v>
      </c>
      <c r="G596" s="242">
        <v>8.9583710407239822E-2</v>
      </c>
      <c r="H596" s="245">
        <v>113.47003854120045</v>
      </c>
    </row>
    <row r="597" spans="1:8">
      <c r="A597" s="86" t="str">
        <v>DAILY1</v>
      </c>
      <c r="B597" s="239">
        <v>596</v>
      </c>
      <c r="C597" s="86" t="s">
        <v>1355</v>
      </c>
      <c r="D597" s="241">
        <f>COUNTIF($C$1:$C597,C597)</f>
        <v>6</v>
      </c>
      <c r="E597" s="241" t="str">
        <f t="shared" si="29"/>
        <v>Daily Newspapers6</v>
      </c>
      <c r="F597" s="86" t="s">
        <v>1366</v>
      </c>
      <c r="G597" s="242">
        <v>1.8334841628959278E-2</v>
      </c>
      <c r="H597" s="245">
        <v>103.1722543307189</v>
      </c>
    </row>
    <row r="598" spans="1:8">
      <c r="A598" s="86" t="str">
        <v>DAILY6</v>
      </c>
      <c r="B598" s="239">
        <v>597</v>
      </c>
      <c r="C598" s="86" t="s">
        <v>1355</v>
      </c>
      <c r="D598" s="241">
        <f>COUNTIF($C$1:$C598,C598)</f>
        <v>7</v>
      </c>
      <c r="E598" s="241" t="str">
        <f t="shared" si="29"/>
        <v>Daily Newspapers7</v>
      </c>
      <c r="F598" s="86" t="s">
        <v>1368</v>
      </c>
      <c r="G598" s="242">
        <v>3.5787330316742083E-2</v>
      </c>
      <c r="H598" s="245">
        <v>139.38576387962974</v>
      </c>
    </row>
    <row r="599" spans="1:8">
      <c r="A599" s="86" t="str">
        <v>DAILY8</v>
      </c>
      <c r="B599" s="239">
        <v>598</v>
      </c>
      <c r="C599" s="86" t="s">
        <v>1355</v>
      </c>
      <c r="D599" s="241">
        <f>COUNTIF($C$1:$C599,C599)</f>
        <v>8</v>
      </c>
      <c r="E599" s="241" t="str">
        <f t="shared" si="29"/>
        <v>Daily Newspapers8</v>
      </c>
      <c r="F599" s="86" t="s">
        <v>1370</v>
      </c>
      <c r="G599" s="242">
        <v>2.2149321266968326E-2</v>
      </c>
      <c r="H599" s="245">
        <v>115.17973844381622</v>
      </c>
    </row>
    <row r="600" spans="1:8">
      <c r="A600" s="86" t="str">
        <v>DAILY12</v>
      </c>
      <c r="B600" s="239">
        <v>599</v>
      </c>
      <c r="C600" s="86" t="s">
        <v>1355</v>
      </c>
      <c r="D600" s="241">
        <f>COUNTIF($C$1:$C600,C600)</f>
        <v>9</v>
      </c>
      <c r="E600" s="241" t="str">
        <f t="shared" si="29"/>
        <v>Daily Newspapers9</v>
      </c>
      <c r="F600" s="86" t="s">
        <v>1372</v>
      </c>
      <c r="G600" s="242">
        <v>4.0642533936651577E-2</v>
      </c>
      <c r="H600" s="245">
        <v>137.44403261084688</v>
      </c>
    </row>
    <row r="601" spans="1:8">
      <c r="A601" s="86" t="str">
        <v>MAGBIZEDU</v>
      </c>
      <c r="B601" s="239">
        <v>600</v>
      </c>
      <c r="C601" s="86" t="s">
        <v>1374</v>
      </c>
      <c r="D601" s="241">
        <f>COUNTIF($C$1:$C601,C601)</f>
        <v>1</v>
      </c>
      <c r="E601" s="241" t="str">
        <f t="shared" si="29"/>
        <v>Magazines Read1</v>
      </c>
      <c r="F601" s="86" t="s">
        <v>1375</v>
      </c>
      <c r="G601" s="242">
        <v>2.6977375565610855E-2</v>
      </c>
      <c r="H601" s="245">
        <v>106.47331008287647</v>
      </c>
    </row>
    <row r="602" spans="1:8">
      <c r="A602" s="86" t="str">
        <v>MAGCELEB</v>
      </c>
      <c r="B602" s="239">
        <v>601</v>
      </c>
      <c r="C602" s="86" t="s">
        <v>1374</v>
      </c>
      <c r="D602" s="241">
        <f>COUNTIF($C$1:$C602,C602)</f>
        <v>2</v>
      </c>
      <c r="E602" s="241" t="str">
        <f t="shared" si="29"/>
        <v>Magazines Read2</v>
      </c>
      <c r="F602" s="86" t="s">
        <v>1377</v>
      </c>
      <c r="G602" s="242">
        <v>1.9895927601809957E-2</v>
      </c>
      <c r="H602" s="245">
        <v>86.968164391594414</v>
      </c>
    </row>
    <row r="603" spans="1:8">
      <c r="A603" s="86" t="str">
        <v>MAGFASHION</v>
      </c>
      <c r="B603" s="239">
        <v>602</v>
      </c>
      <c r="C603" s="86" t="s">
        <v>1374</v>
      </c>
      <c r="D603" s="241">
        <f>COUNTIF($C$1:$C603,C603)</f>
        <v>3</v>
      </c>
      <c r="E603" s="241" t="str">
        <f t="shared" si="29"/>
        <v>Magazines Read3</v>
      </c>
      <c r="F603" s="86" t="s">
        <v>1379</v>
      </c>
      <c r="G603" s="242">
        <v>9.8552036199095021E-3</v>
      </c>
      <c r="H603" s="245">
        <v>82.228202740478125</v>
      </c>
    </row>
    <row r="604" spans="1:8">
      <c r="A604" s="86" t="str">
        <v>MAGCOOK</v>
      </c>
      <c r="B604" s="239">
        <v>603</v>
      </c>
      <c r="C604" s="86" t="s">
        <v>1374</v>
      </c>
      <c r="D604" s="241">
        <f>COUNTIF($C$1:$C604,C604)</f>
        <v>4</v>
      </c>
      <c r="E604" s="241" t="str">
        <f t="shared" si="29"/>
        <v>Magazines Read4</v>
      </c>
      <c r="F604" s="86" t="s">
        <v>1381</v>
      </c>
      <c r="G604" s="242">
        <v>8.165610859728506E-2</v>
      </c>
      <c r="H604" s="245">
        <v>102.94824481379916</v>
      </c>
    </row>
    <row r="605" spans="1:8">
      <c r="A605" s="86" t="str">
        <v>MAGHEALTH</v>
      </c>
      <c r="B605" s="239">
        <v>604</v>
      </c>
      <c r="C605" s="86" t="s">
        <v>1374</v>
      </c>
      <c r="D605" s="241">
        <f>COUNTIF($C$1:$C605,C605)</f>
        <v>5</v>
      </c>
      <c r="E605" s="241" t="str">
        <f t="shared" si="29"/>
        <v>Magazines Read5</v>
      </c>
      <c r="F605" s="86" t="s">
        <v>1383</v>
      </c>
      <c r="G605" s="242">
        <v>2.1656108597285065E-2</v>
      </c>
      <c r="H605" s="245">
        <v>91.900395181444111</v>
      </c>
    </row>
    <row r="606" spans="1:8">
      <c r="A606" s="86" t="str">
        <v>MAGHOME</v>
      </c>
      <c r="B606" s="239">
        <v>605</v>
      </c>
      <c r="C606" s="86" t="s">
        <v>1374</v>
      </c>
      <c r="D606" s="241">
        <f>COUNTIF($C$1:$C606,C606)</f>
        <v>6</v>
      </c>
      <c r="E606" s="241" t="str">
        <f t="shared" si="29"/>
        <v>Magazines Read6</v>
      </c>
      <c r="F606" s="86" t="s">
        <v>1385</v>
      </c>
      <c r="G606" s="242">
        <v>4.3628959276018106E-2</v>
      </c>
      <c r="H606" s="245">
        <v>104.76013538233558</v>
      </c>
    </row>
    <row r="607" spans="1:8">
      <c r="A607" s="86" t="str">
        <v>MAGIT</v>
      </c>
      <c r="B607" s="239">
        <v>606</v>
      </c>
      <c r="C607" s="86" t="s">
        <v>1374</v>
      </c>
      <c r="D607" s="241">
        <f>COUNTIF($C$1:$C607,C607)</f>
        <v>7</v>
      </c>
      <c r="E607" s="241" t="str">
        <f t="shared" si="29"/>
        <v>Magazines Read7</v>
      </c>
      <c r="F607" s="86" t="s">
        <v>1387</v>
      </c>
      <c r="G607" s="242">
        <v>2.7013574660633487E-2</v>
      </c>
      <c r="H607" s="245">
        <v>97.938141973161962</v>
      </c>
    </row>
    <row r="608" spans="1:8">
      <c r="A608" s="86" t="str">
        <v>MAGMENSTYLE</v>
      </c>
      <c r="B608" s="239">
        <v>607</v>
      </c>
      <c r="C608" s="86" t="s">
        <v>1374</v>
      </c>
      <c r="D608" s="241">
        <f>COUNTIF($C$1:$C608,C608)</f>
        <v>8</v>
      </c>
      <c r="E608" s="241" t="str">
        <f t="shared" si="29"/>
        <v>Magazines Read8</v>
      </c>
      <c r="F608" s="86" t="s">
        <v>1389</v>
      </c>
      <c r="G608" s="242">
        <v>2.7049773755656113E-2</v>
      </c>
      <c r="H608" s="245">
        <v>90.584762402288447</v>
      </c>
    </row>
    <row r="609" spans="1:8">
      <c r="A609" s="86" t="str">
        <v>MAGMOTOR</v>
      </c>
      <c r="B609" s="239">
        <v>608</v>
      </c>
      <c r="C609" s="86" t="s">
        <v>1374</v>
      </c>
      <c r="D609" s="241">
        <f>COUNTIF($C$1:$C609,C609)</f>
        <v>9</v>
      </c>
      <c r="E609" s="241" t="str">
        <f t="shared" si="29"/>
        <v>Magazines Read9</v>
      </c>
      <c r="F609" s="86" t="s">
        <v>1391</v>
      </c>
      <c r="G609" s="242">
        <v>2.6113122171945703E-2</v>
      </c>
      <c r="H609" s="245">
        <v>97.698589300183826</v>
      </c>
    </row>
    <row r="610" spans="1:8">
      <c r="A610" s="86" t="str">
        <v>MAGMUSICFILM</v>
      </c>
      <c r="B610" s="239">
        <v>609</v>
      </c>
      <c r="C610" s="86" t="s">
        <v>1374</v>
      </c>
      <c r="D610" s="241">
        <f>COUNTIF($C$1:$C610,C610)</f>
        <v>10</v>
      </c>
      <c r="E610" s="241" t="str">
        <f t="shared" si="29"/>
        <v>Magazines Read10</v>
      </c>
      <c r="F610" s="86" t="s">
        <v>1393</v>
      </c>
      <c r="G610" s="242">
        <v>1.8719457013574664E-2</v>
      </c>
      <c r="H610" s="245">
        <v>86.336396305303424</v>
      </c>
    </row>
    <row r="611" spans="1:8">
      <c r="A611" s="86" t="str">
        <v>MAGSPORT</v>
      </c>
      <c r="B611" s="239">
        <v>610</v>
      </c>
      <c r="C611" s="86" t="s">
        <v>1374</v>
      </c>
      <c r="D611" s="241">
        <f>COUNTIF($C$1:$C611,C611)</f>
        <v>11</v>
      </c>
      <c r="E611" s="241" t="str">
        <f t="shared" si="29"/>
        <v>Magazines Read11</v>
      </c>
      <c r="F611" s="86" t="s">
        <v>1395</v>
      </c>
      <c r="G611" s="242">
        <v>2.0986425339366521E-2</v>
      </c>
      <c r="H611" s="245">
        <v>91.769629225726504</v>
      </c>
    </row>
    <row r="612" spans="1:8">
      <c r="A612" s="86" t="str">
        <v>MAGTRAVEL</v>
      </c>
      <c r="B612" s="239">
        <v>611</v>
      </c>
      <c r="C612" s="86" t="s">
        <v>1374</v>
      </c>
      <c r="D612" s="241">
        <f>COUNTIF($C$1:$C612,C612)</f>
        <v>12</v>
      </c>
      <c r="E612" s="241" t="str">
        <f t="shared" si="29"/>
        <v>Magazines Read12</v>
      </c>
      <c r="F612" s="86" t="s">
        <v>1397</v>
      </c>
      <c r="G612" s="242">
        <v>6.3986425339366521E-2</v>
      </c>
      <c r="H612" s="245">
        <v>118.57784075627103</v>
      </c>
    </row>
    <row r="613" spans="1:8">
      <c r="A613" s="86" t="str">
        <v>MAGTV</v>
      </c>
      <c r="B613" s="239">
        <v>612</v>
      </c>
      <c r="C613" s="86" t="s">
        <v>1374</v>
      </c>
      <c r="D613" s="241">
        <f>COUNTIF($C$1:$C613,C613)</f>
        <v>13</v>
      </c>
      <c r="E613" s="241" t="str">
        <f t="shared" si="29"/>
        <v>Magazines Read13</v>
      </c>
      <c r="F613" s="86" t="s">
        <v>1399</v>
      </c>
      <c r="G613" s="242">
        <v>0.1368054298642534</v>
      </c>
      <c r="H613" s="245">
        <v>93.473728509235045</v>
      </c>
    </row>
    <row r="614" spans="1:8">
      <c r="A614" s="86" t="str">
        <v>MAGWOMEN</v>
      </c>
      <c r="B614" s="239">
        <v>613</v>
      </c>
      <c r="C614" s="86" t="s">
        <v>1374</v>
      </c>
      <c r="D614" s="241">
        <f>COUNTIF($C$1:$C614,C614)</f>
        <v>14</v>
      </c>
      <c r="E614" s="241" t="str">
        <f t="shared" si="29"/>
        <v>Magazines Read14</v>
      </c>
      <c r="F614" s="86" t="s">
        <v>1401</v>
      </c>
      <c r="G614" s="242">
        <v>8.4909502262443426E-2</v>
      </c>
      <c r="H614" s="245">
        <v>88.963918051999997</v>
      </c>
    </row>
    <row r="615" spans="1:8">
      <c r="A615" s="86" t="str">
        <v>MAGWOMENGLOSS</v>
      </c>
      <c r="B615" s="239">
        <v>614</v>
      </c>
      <c r="C615" s="86" t="s">
        <v>1374</v>
      </c>
      <c r="D615" s="241">
        <f>COUNTIF($C$1:$C615,C615)</f>
        <v>15</v>
      </c>
      <c r="E615" s="241" t="str">
        <f t="shared" si="29"/>
        <v>Magazines Read15</v>
      </c>
      <c r="F615" s="86" t="s">
        <v>1403</v>
      </c>
      <c r="G615" s="242">
        <v>3.6665158371040722E-2</v>
      </c>
      <c r="H615" s="245">
        <v>100.11553717949757</v>
      </c>
    </row>
    <row r="616" spans="1:8">
      <c r="A616" s="86" t="str">
        <v>CHARITY1</v>
      </c>
      <c r="B616" s="239">
        <v>615</v>
      </c>
      <c r="C616" s="86" t="s">
        <v>1405</v>
      </c>
      <c r="D616" s="241">
        <f>COUNTIF($C$1:$C616,C616)</f>
        <v>1</v>
      </c>
      <c r="E616" s="241" t="str">
        <f t="shared" si="29"/>
        <v>Charities1</v>
      </c>
      <c r="F616" s="86" t="s">
        <v>1406</v>
      </c>
      <c r="G616" s="242">
        <v>0.14276018099547511</v>
      </c>
      <c r="H616" s="245">
        <v>103.08198885231769</v>
      </c>
    </row>
    <row r="617" spans="1:8">
      <c r="A617" s="86" t="str">
        <v>CHARITY2</v>
      </c>
      <c r="B617" s="239">
        <v>616</v>
      </c>
      <c r="C617" s="86" t="s">
        <v>1405</v>
      </c>
      <c r="D617" s="241">
        <f>COUNTIF($C$1:$C617,C617)</f>
        <v>2</v>
      </c>
      <c r="E617" s="241" t="str">
        <f t="shared" si="29"/>
        <v>Charities2</v>
      </c>
      <c r="F617" s="86" t="s">
        <v>1408</v>
      </c>
      <c r="G617" s="242">
        <v>0.13242986425339368</v>
      </c>
      <c r="H617" s="245">
        <v>106.10381021786692</v>
      </c>
    </row>
    <row r="618" spans="1:8">
      <c r="A618" s="86" t="str">
        <v>CHARITY3</v>
      </c>
      <c r="B618" s="239">
        <v>617</v>
      </c>
      <c r="C618" s="86" t="s">
        <v>1405</v>
      </c>
      <c r="D618" s="241">
        <f>COUNTIF($C$1:$C618,C618)</f>
        <v>3</v>
      </c>
      <c r="E618" s="241" t="str">
        <f t="shared" si="29"/>
        <v>Charities3</v>
      </c>
      <c r="F618" s="86" t="s">
        <v>1410</v>
      </c>
      <c r="G618" s="242">
        <v>4.2271493212669688E-2</v>
      </c>
      <c r="H618" s="245">
        <v>99.531426104132336</v>
      </c>
    </row>
    <row r="619" spans="1:8">
      <c r="A619" s="86" t="str">
        <v>CHARITY5</v>
      </c>
      <c r="B619" s="239">
        <v>618</v>
      </c>
      <c r="C619" s="86" t="s">
        <v>1405</v>
      </c>
      <c r="D619" s="241">
        <f>COUNTIF($C$1:$C619,C619)</f>
        <v>4</v>
      </c>
      <c r="E619" s="241" t="str">
        <f t="shared" si="29"/>
        <v>Charities4</v>
      </c>
      <c r="F619" s="86" t="s">
        <v>1412</v>
      </c>
      <c r="G619" s="242">
        <v>6.6886877828054303E-2</v>
      </c>
      <c r="H619" s="245">
        <v>103.60718882780493</v>
      </c>
    </row>
    <row r="620" spans="1:8">
      <c r="A620" s="86" t="str">
        <v>CHARITY7</v>
      </c>
      <c r="B620" s="239">
        <v>619</v>
      </c>
      <c r="C620" s="86" t="s">
        <v>1405</v>
      </c>
      <c r="D620" s="241">
        <f>COUNTIF($C$1:$C620,C620)</f>
        <v>5</v>
      </c>
      <c r="E620" s="241" t="str">
        <f t="shared" si="29"/>
        <v>Charities5</v>
      </c>
      <c r="F620" s="86" t="s">
        <v>1414</v>
      </c>
      <c r="G620" s="242">
        <v>0.27051131221719454</v>
      </c>
      <c r="H620" s="245">
        <v>109.48416892345634</v>
      </c>
    </row>
    <row r="621" spans="1:8">
      <c r="A621" s="86" t="str">
        <v>CHARITY8</v>
      </c>
      <c r="B621" s="239">
        <v>620</v>
      </c>
      <c r="C621" s="86" t="s">
        <v>1405</v>
      </c>
      <c r="D621" s="241">
        <f>COUNTIF($C$1:$C621,C621)</f>
        <v>6</v>
      </c>
      <c r="E621" s="241" t="str">
        <f t="shared" si="29"/>
        <v>Charities6</v>
      </c>
      <c r="F621" s="86" t="s">
        <v>1416</v>
      </c>
      <c r="G621" s="242">
        <v>4.4809954751131219E-2</v>
      </c>
      <c r="H621" s="245">
        <v>117.56166244890881</v>
      </c>
    </row>
    <row r="622" spans="1:8">
      <c r="A622" s="86" t="str">
        <v>CHARITY11</v>
      </c>
      <c r="B622" s="239">
        <v>621</v>
      </c>
      <c r="C622" s="86" t="s">
        <v>1405</v>
      </c>
      <c r="D622" s="241">
        <f>COUNTIF($C$1:$C622,C622)</f>
        <v>7</v>
      </c>
      <c r="E622" s="241" t="str">
        <f t="shared" si="29"/>
        <v>Charities7</v>
      </c>
      <c r="F622" s="86" t="s">
        <v>1418</v>
      </c>
      <c r="G622" s="242">
        <v>0.315235294117647</v>
      </c>
      <c r="H622" s="245">
        <v>106.8046520924959</v>
      </c>
    </row>
    <row r="623" spans="1:8">
      <c r="A623" s="86" t="str">
        <v>CHARITY13</v>
      </c>
      <c r="B623" s="239">
        <v>622</v>
      </c>
      <c r="C623" s="86" t="s">
        <v>1405</v>
      </c>
      <c r="D623" s="241">
        <f>COUNTIF($C$1:$C623,C623)</f>
        <v>8</v>
      </c>
      <c r="E623" s="241" t="str">
        <f t="shared" si="29"/>
        <v>Charities8</v>
      </c>
      <c r="F623" s="86" t="s">
        <v>1420</v>
      </c>
      <c r="G623" s="242">
        <v>3.2104072398190048E-2</v>
      </c>
      <c r="H623" s="245">
        <v>104.66195584746478</v>
      </c>
    </row>
    <row r="624" spans="1:8">
      <c r="A624" s="86" t="str">
        <v>CHARITY15</v>
      </c>
      <c r="B624" s="239">
        <v>623</v>
      </c>
      <c r="C624" s="86" t="s">
        <v>1405</v>
      </c>
      <c r="D624" s="241">
        <f>COUNTIF($C$1:$C624,C624)</f>
        <v>9</v>
      </c>
      <c r="E624" s="241" t="str">
        <f t="shared" si="29"/>
        <v>Charities9</v>
      </c>
      <c r="F624" s="86" t="s">
        <v>1422</v>
      </c>
      <c r="G624" s="242">
        <v>9.5018099547511309E-2</v>
      </c>
      <c r="H624" s="245">
        <v>101.04865225592685</v>
      </c>
    </row>
    <row r="625" spans="1:8">
      <c r="A625" s="86" t="str">
        <v>CHARITY10</v>
      </c>
      <c r="B625" s="239">
        <v>624</v>
      </c>
      <c r="C625" s="86" t="s">
        <v>1405</v>
      </c>
      <c r="D625" s="241">
        <f>COUNTIF($C$1:$C625,C625)</f>
        <v>10</v>
      </c>
      <c r="E625" s="241" t="str">
        <f t="shared" si="29"/>
        <v>Charities10</v>
      </c>
      <c r="F625" s="86" t="s">
        <v>1424</v>
      </c>
      <c r="G625" s="242">
        <v>0.28304977375565621</v>
      </c>
      <c r="H625" s="245">
        <v>110.28658837460657</v>
      </c>
    </row>
    <row r="626" spans="1:8">
      <c r="A626" s="86" t="str">
        <v>INTERESTS1</v>
      </c>
      <c r="B626" s="239">
        <v>625</v>
      </c>
      <c r="C626" s="86" t="s">
        <v>1426</v>
      </c>
      <c r="D626" s="241">
        <f>COUNTIF($C$1:$C626,C626)</f>
        <v>1</v>
      </c>
      <c r="E626" s="241" t="str">
        <f t="shared" si="29"/>
        <v>Interests &amp; Hobbies1</v>
      </c>
      <c r="F626" s="86" t="s">
        <v>1427</v>
      </c>
      <c r="G626" s="242">
        <v>2.5787330316742081E-2</v>
      </c>
      <c r="H626" s="245">
        <v>91.131801672311326</v>
      </c>
    </row>
    <row r="627" spans="1:8">
      <c r="A627" s="86" t="str">
        <v>INTERESTS4</v>
      </c>
      <c r="B627" s="239">
        <v>626</v>
      </c>
      <c r="C627" s="86" t="s">
        <v>1426</v>
      </c>
      <c r="D627" s="241">
        <f>COUNTIF($C$1:$C627,C627)</f>
        <v>2</v>
      </c>
      <c r="E627" s="241" t="str">
        <f t="shared" si="29"/>
        <v>Interests &amp; Hobbies2</v>
      </c>
      <c r="F627" s="86" t="s">
        <v>1429</v>
      </c>
      <c r="G627" s="242">
        <v>0.19507239819004524</v>
      </c>
      <c r="H627" s="245">
        <v>110.4088057889826</v>
      </c>
    </row>
    <row r="628" spans="1:8">
      <c r="A628" s="86" t="str">
        <v>INTERESTS5</v>
      </c>
      <c r="B628" s="239">
        <v>627</v>
      </c>
      <c r="C628" s="86" t="s">
        <v>1426</v>
      </c>
      <c r="D628" s="241">
        <f>COUNTIF($C$1:$C628,C628)</f>
        <v>3</v>
      </c>
      <c r="E628" s="241" t="str">
        <f t="shared" si="29"/>
        <v>Interests &amp; Hobbies3</v>
      </c>
      <c r="F628" s="86" t="s">
        <v>1431</v>
      </c>
      <c r="G628" s="242">
        <v>0.30326696832579186</v>
      </c>
      <c r="H628" s="245">
        <v>102.85152873902416</v>
      </c>
    </row>
    <row r="629" spans="1:8">
      <c r="A629" s="86" t="str">
        <v>INTERESTS6</v>
      </c>
      <c r="B629" s="239">
        <v>628</v>
      </c>
      <c r="C629" s="86" t="s">
        <v>1426</v>
      </c>
      <c r="D629" s="241">
        <f>COUNTIF($C$1:$C629,C629)</f>
        <v>4</v>
      </c>
      <c r="E629" s="241" t="str">
        <f t="shared" si="29"/>
        <v>Interests &amp; Hobbies4</v>
      </c>
      <c r="F629" s="86" t="s">
        <v>1433</v>
      </c>
      <c r="G629" s="242">
        <v>0.37867873303167415</v>
      </c>
      <c r="H629" s="245">
        <v>104.43876480691519</v>
      </c>
    </row>
    <row r="630" spans="1:8">
      <c r="A630" s="86" t="str">
        <v>INTERESTS9</v>
      </c>
      <c r="B630" s="239">
        <v>629</v>
      </c>
      <c r="C630" s="86" t="s">
        <v>1426</v>
      </c>
      <c r="D630" s="241">
        <f>COUNTIF($C$1:$C630,C630)</f>
        <v>5</v>
      </c>
      <c r="E630" s="241" t="str">
        <f t="shared" si="29"/>
        <v>Interests &amp; Hobbies5</v>
      </c>
      <c r="F630" s="86" t="s">
        <v>1435</v>
      </c>
      <c r="G630" s="242">
        <v>0.25462443438914029</v>
      </c>
      <c r="H630" s="245">
        <v>105.20921176608162</v>
      </c>
    </row>
    <row r="631" spans="1:8">
      <c r="A631" s="86" t="str">
        <v>INTERESTS55</v>
      </c>
      <c r="B631" s="239">
        <v>630</v>
      </c>
      <c r="C631" s="86" t="s">
        <v>1426</v>
      </c>
      <c r="D631" s="241">
        <f>COUNTIF($C$1:$C631,C631)</f>
        <v>6</v>
      </c>
      <c r="E631" s="241" t="str">
        <f t="shared" si="29"/>
        <v>Interests &amp; Hobbies6</v>
      </c>
      <c r="F631" s="86" t="s">
        <v>1437</v>
      </c>
      <c r="G631" s="242">
        <v>0.21352941176470588</v>
      </c>
      <c r="H631" s="245">
        <v>105.11339990232638</v>
      </c>
    </row>
    <row r="632" spans="1:8">
      <c r="A632" s="86" t="str">
        <v>INTERESTS10</v>
      </c>
      <c r="B632" s="239">
        <v>631</v>
      </c>
      <c r="C632" s="86" t="s">
        <v>1426</v>
      </c>
      <c r="D632" s="241">
        <f>COUNTIF($C$1:$C632,C632)</f>
        <v>7</v>
      </c>
      <c r="E632" s="241" t="str">
        <f t="shared" si="29"/>
        <v>Interests &amp; Hobbies7</v>
      </c>
      <c r="F632" s="86" t="s">
        <v>1439</v>
      </c>
      <c r="G632" s="242">
        <v>0.47467873303167418</v>
      </c>
      <c r="H632" s="245">
        <v>106.95428536100506</v>
      </c>
    </row>
    <row r="633" spans="1:8">
      <c r="A633" s="86" t="str">
        <v>INTERESTS12</v>
      </c>
      <c r="B633" s="239">
        <v>632</v>
      </c>
      <c r="C633" s="86" t="s">
        <v>1426</v>
      </c>
      <c r="D633" s="241">
        <f>COUNTIF($C$1:$C633,C633)</f>
        <v>8</v>
      </c>
      <c r="E633" s="241" t="str">
        <f t="shared" si="29"/>
        <v>Interests &amp; Hobbies8</v>
      </c>
      <c r="F633" s="86" t="s">
        <v>1441</v>
      </c>
      <c r="G633" s="242">
        <v>0.3683574660633484</v>
      </c>
      <c r="H633" s="245">
        <v>109.11118690618451</v>
      </c>
    </row>
    <row r="634" spans="1:8">
      <c r="A634" s="86" t="str">
        <v>INTERESTS17</v>
      </c>
      <c r="B634" s="239">
        <v>633</v>
      </c>
      <c r="C634" s="86" t="s">
        <v>1426</v>
      </c>
      <c r="D634" s="241">
        <f>COUNTIF($C$1:$C634,C634)</f>
        <v>9</v>
      </c>
      <c r="E634" s="241" t="str">
        <f t="shared" si="29"/>
        <v>Interests &amp; Hobbies9</v>
      </c>
      <c r="F634" s="86" t="s">
        <v>1443</v>
      </c>
      <c r="G634" s="242">
        <v>0.39926696832579184</v>
      </c>
      <c r="H634" s="245">
        <v>106.62316901433384</v>
      </c>
    </row>
    <row r="635" spans="1:8">
      <c r="A635" s="86" t="str">
        <v>INTERESTS43</v>
      </c>
      <c r="B635" s="239">
        <v>634</v>
      </c>
      <c r="C635" s="86" t="s">
        <v>1426</v>
      </c>
      <c r="D635" s="241">
        <f>COUNTIF($C$1:$C635,C635)</f>
        <v>10</v>
      </c>
      <c r="E635" s="241" t="str">
        <f t="shared" si="29"/>
        <v>Interests &amp; Hobbies10</v>
      </c>
      <c r="F635" s="86" t="s">
        <v>1445</v>
      </c>
      <c r="G635" s="242">
        <v>5.6909502262443436E-2</v>
      </c>
      <c r="H635" s="245">
        <v>82.68468169946172</v>
      </c>
    </row>
    <row r="636" spans="1:8">
      <c r="A636" s="86" t="str">
        <v>INTERESTS18</v>
      </c>
      <c r="B636" s="239">
        <v>635</v>
      </c>
      <c r="C636" s="86" t="s">
        <v>1426</v>
      </c>
      <c r="D636" s="241">
        <f>COUNTIF($C$1:$C636,C636)</f>
        <v>11</v>
      </c>
      <c r="E636" s="241" t="str">
        <f t="shared" si="29"/>
        <v>Interests &amp; Hobbies11</v>
      </c>
      <c r="F636" s="86" t="s">
        <v>1447</v>
      </c>
      <c r="G636" s="242">
        <v>0.3592443438914027</v>
      </c>
      <c r="H636" s="245">
        <v>105.01124283407731</v>
      </c>
    </row>
    <row r="637" spans="1:8">
      <c r="A637" s="86" t="str">
        <v>INTERESTS19</v>
      </c>
      <c r="B637" s="239">
        <v>636</v>
      </c>
      <c r="C637" s="86" t="s">
        <v>1426</v>
      </c>
      <c r="D637" s="241">
        <f>COUNTIF($C$1:$C637,C637)</f>
        <v>12</v>
      </c>
      <c r="E637" s="241" t="str">
        <f t="shared" si="29"/>
        <v>Interests &amp; Hobbies12</v>
      </c>
      <c r="F637" s="86" t="s">
        <v>1449</v>
      </c>
      <c r="G637" s="242">
        <v>3.834841628959277E-2</v>
      </c>
      <c r="H637" s="245">
        <v>126.86464554217092</v>
      </c>
    </row>
    <row r="638" spans="1:8">
      <c r="A638" s="86" t="str">
        <v>INTERESTS44</v>
      </c>
      <c r="B638" s="239">
        <v>637</v>
      </c>
      <c r="C638" s="86" t="s">
        <v>1426</v>
      </c>
      <c r="D638" s="241">
        <f>COUNTIF($C$1:$C638,C638)</f>
        <v>13</v>
      </c>
      <c r="E638" s="241" t="str">
        <f t="shared" si="29"/>
        <v>Interests &amp; Hobbies13</v>
      </c>
      <c r="F638" s="86" t="s">
        <v>1451</v>
      </c>
      <c r="G638" s="242">
        <v>0.40267420814479632</v>
      </c>
      <c r="H638" s="245">
        <v>107.2593100088411</v>
      </c>
    </row>
    <row r="639" spans="1:8">
      <c r="A639" s="86" t="str">
        <v>INTERESTS21</v>
      </c>
      <c r="B639" s="239">
        <v>638</v>
      </c>
      <c r="C639" s="86" t="s">
        <v>1426</v>
      </c>
      <c r="D639" s="241">
        <f>COUNTIF($C$1:$C639,C639)</f>
        <v>14</v>
      </c>
      <c r="E639" s="241" t="str">
        <f t="shared" si="29"/>
        <v>Interests &amp; Hobbies14</v>
      </c>
      <c r="F639" s="86" t="s">
        <v>1453</v>
      </c>
      <c r="G639" s="242">
        <v>0.2220497737556561</v>
      </c>
      <c r="H639" s="245">
        <v>113.52730403087139</v>
      </c>
    </row>
    <row r="640" spans="1:8">
      <c r="A640" s="86" t="str">
        <v>INTERESTS47</v>
      </c>
      <c r="B640" s="239">
        <v>639</v>
      </c>
      <c r="C640" s="86" t="s">
        <v>1426</v>
      </c>
      <c r="D640" s="241">
        <f>COUNTIF($C$1:$C640,C640)</f>
        <v>15</v>
      </c>
      <c r="E640" s="241" t="str">
        <f t="shared" si="29"/>
        <v>Interests &amp; Hobbies15</v>
      </c>
      <c r="F640" s="86" t="s">
        <v>1455</v>
      </c>
      <c r="G640" s="242">
        <v>5.4923076923076922E-2</v>
      </c>
      <c r="H640" s="245">
        <v>106.94751443479245</v>
      </c>
    </row>
    <row r="641" spans="1:8">
      <c r="A641" s="86" t="str">
        <v>INTERESTS48</v>
      </c>
      <c r="B641" s="239">
        <v>640</v>
      </c>
      <c r="C641" s="86" t="s">
        <v>1426</v>
      </c>
      <c r="D641" s="241">
        <f>COUNTIF($C$1:$C641,C641)</f>
        <v>16</v>
      </c>
      <c r="E641" s="241" t="str">
        <f t="shared" si="29"/>
        <v>Interests &amp; Hobbies16</v>
      </c>
      <c r="F641" s="86" t="s">
        <v>1457</v>
      </c>
      <c r="G641" s="242">
        <v>0.47628054298642536</v>
      </c>
      <c r="H641" s="245">
        <v>100.3021706479571</v>
      </c>
    </row>
    <row r="642" spans="1:8">
      <c r="A642" s="86" t="str">
        <v>INTERESTS28</v>
      </c>
      <c r="B642" s="239">
        <v>641</v>
      </c>
      <c r="C642" s="86" t="s">
        <v>1426</v>
      </c>
      <c r="D642" s="241">
        <f>COUNTIF($C$1:$C642,C642)</f>
        <v>17</v>
      </c>
      <c r="E642" s="241" t="str">
        <f t="shared" si="29"/>
        <v>Interests &amp; Hobbies17</v>
      </c>
      <c r="F642" s="86" t="s">
        <v>1459</v>
      </c>
      <c r="G642" s="242">
        <v>0.38459728506787327</v>
      </c>
      <c r="H642" s="245">
        <v>106.25799961902771</v>
      </c>
    </row>
    <row r="643" spans="1:8">
      <c r="A643" s="86" t="str">
        <v>INTERESTS29</v>
      </c>
      <c r="B643" s="239">
        <v>642</v>
      </c>
      <c r="C643" s="86" t="s">
        <v>1426</v>
      </c>
      <c r="D643" s="241">
        <f>COUNTIF($C$1:$C643,C643)</f>
        <v>18</v>
      </c>
      <c r="E643" s="241" t="str">
        <f t="shared" ref="E643:E706" si="30">C643&amp;D643</f>
        <v>Interests &amp; Hobbies18</v>
      </c>
      <c r="F643" s="86" t="s">
        <v>1461</v>
      </c>
      <c r="G643" s="242">
        <v>0.423027149321267</v>
      </c>
      <c r="H643" s="245">
        <v>100.46735379814085</v>
      </c>
    </row>
    <row r="644" spans="1:8">
      <c r="A644" s="86" t="str">
        <v>INTERESTS51</v>
      </c>
      <c r="B644" s="239">
        <v>643</v>
      </c>
      <c r="C644" s="86" t="s">
        <v>1426</v>
      </c>
      <c r="D644" s="241">
        <f>COUNTIF($C$1:$C644,C644)</f>
        <v>19</v>
      </c>
      <c r="E644" s="241" t="str">
        <f t="shared" si="30"/>
        <v>Interests &amp; Hobbies19</v>
      </c>
      <c r="F644" s="86" t="s">
        <v>1399</v>
      </c>
      <c r="G644" s="242">
        <v>0.49927149321266967</v>
      </c>
      <c r="H644" s="245">
        <v>97.582939686201144</v>
      </c>
    </row>
    <row r="645" spans="1:8">
      <c r="A645" s="86" t="str">
        <v>INTERESTS52</v>
      </c>
      <c r="B645" s="239">
        <v>644</v>
      </c>
      <c r="C645" s="86" t="s">
        <v>1426</v>
      </c>
      <c r="D645" s="241">
        <f>COUNTIF($C$1:$C645,C645)</f>
        <v>20</v>
      </c>
      <c r="E645" s="241" t="str">
        <f t="shared" si="30"/>
        <v>Interests &amp; Hobbies20</v>
      </c>
      <c r="F645" s="86" t="s">
        <v>1464</v>
      </c>
      <c r="G645" s="242">
        <v>0.18009049773755659</v>
      </c>
      <c r="H645" s="245">
        <v>103.38195691025165</v>
      </c>
    </row>
    <row r="646" spans="1:8">
      <c r="A646" s="86" t="str">
        <v>holdest6</v>
      </c>
      <c r="B646" s="239">
        <v>645</v>
      </c>
      <c r="C646" s="86" t="s">
        <v>1466</v>
      </c>
      <c r="D646" s="241">
        <f>COUNTIF($C$1:$C646,C646)</f>
        <v>1</v>
      </c>
      <c r="E646" s="241" t="str">
        <f t="shared" si="30"/>
        <v>Holiday Destination/Type1</v>
      </c>
      <c r="F646" s="86" t="s">
        <v>1467</v>
      </c>
      <c r="G646" s="242">
        <v>0.59597285067873307</v>
      </c>
      <c r="H646" s="245">
        <v>103.02872271646004</v>
      </c>
    </row>
    <row r="647" spans="1:8">
      <c r="A647" s="86" t="str">
        <v>holdest1</v>
      </c>
      <c r="B647" s="239">
        <v>646</v>
      </c>
      <c r="C647" s="86" t="s">
        <v>1466</v>
      </c>
      <c r="D647" s="241">
        <f>COUNTIF($C$1:$C647,C647)</f>
        <v>2</v>
      </c>
      <c r="E647" s="241" t="str">
        <f t="shared" si="30"/>
        <v>Holiday Destination/Type2</v>
      </c>
      <c r="F647" s="86" t="s">
        <v>1469</v>
      </c>
      <c r="G647" s="242">
        <v>4.2484162895927609E-2</v>
      </c>
      <c r="H647" s="245">
        <v>98.920721965138029</v>
      </c>
    </row>
    <row r="648" spans="1:8">
      <c r="A648" s="86" t="str">
        <v>holdest2</v>
      </c>
      <c r="B648" s="239">
        <v>647</v>
      </c>
      <c r="C648" s="86" t="s">
        <v>1466</v>
      </c>
      <c r="D648" s="241">
        <f>COUNTIF($C$1:$C648,C648)</f>
        <v>3</v>
      </c>
      <c r="E648" s="241" t="str">
        <f t="shared" si="30"/>
        <v>Holiday Destination/Type3</v>
      </c>
      <c r="F648" s="86" t="s">
        <v>1471</v>
      </c>
      <c r="G648" s="242">
        <v>0.11086877828054297</v>
      </c>
      <c r="H648" s="245">
        <v>108.60906728525315</v>
      </c>
    </row>
    <row r="649" spans="1:8">
      <c r="A649" s="86" t="str">
        <v>holdest3</v>
      </c>
      <c r="B649" s="239">
        <v>648</v>
      </c>
      <c r="C649" s="86" t="s">
        <v>1466</v>
      </c>
      <c r="D649" s="241">
        <f>COUNTIF($C$1:$C649,C649)</f>
        <v>4</v>
      </c>
      <c r="E649" s="241" t="str">
        <f t="shared" si="30"/>
        <v>Holiday Destination/Type4</v>
      </c>
      <c r="F649" s="86" t="s">
        <v>1473</v>
      </c>
      <c r="G649" s="242">
        <v>1.3425339366515835E-2</v>
      </c>
      <c r="H649" s="245">
        <v>122.64623462948259</v>
      </c>
    </row>
    <row r="650" spans="1:8">
      <c r="A650" s="86" t="str">
        <v>holdest4</v>
      </c>
      <c r="B650" s="239">
        <v>649</v>
      </c>
      <c r="C650" s="86" t="s">
        <v>1466</v>
      </c>
      <c r="D650" s="241">
        <f>COUNTIF($C$1:$C650,C650)</f>
        <v>5</v>
      </c>
      <c r="E650" s="241" t="str">
        <f t="shared" si="30"/>
        <v>Holiday Destination/Type5</v>
      </c>
      <c r="F650" s="86" t="s">
        <v>1475</v>
      </c>
      <c r="G650" s="242">
        <v>2.1040723981900458E-2</v>
      </c>
      <c r="H650" s="245">
        <v>114.23651113920113</v>
      </c>
    </row>
    <row r="651" spans="1:8">
      <c r="A651" s="86" t="str">
        <v>holdest5</v>
      </c>
      <c r="B651" s="239">
        <v>650</v>
      </c>
      <c r="C651" s="86" t="s">
        <v>1466</v>
      </c>
      <c r="D651" s="241">
        <f>COUNTIF($C$1:$C651,C651)</f>
        <v>6</v>
      </c>
      <c r="E651" s="241" t="str">
        <f t="shared" si="30"/>
        <v>Holiday Destination/Type6</v>
      </c>
      <c r="F651" s="86" t="s">
        <v>1477</v>
      </c>
      <c r="G651" s="242">
        <v>0.38779638009049766</v>
      </c>
      <c r="H651" s="245">
        <v>108.54974002964252</v>
      </c>
    </row>
    <row r="652" spans="1:8">
      <c r="A652" s="86" t="str">
        <v>holdest7</v>
      </c>
      <c r="B652" s="239">
        <v>651</v>
      </c>
      <c r="C652" s="86" t="s">
        <v>1466</v>
      </c>
      <c r="D652" s="241">
        <f>COUNTIF($C$1:$C652,C652)</f>
        <v>7</v>
      </c>
      <c r="E652" s="241" t="str">
        <f t="shared" si="30"/>
        <v>Holiday Destination/Type7</v>
      </c>
      <c r="F652" s="86" t="s">
        <v>1479</v>
      </c>
      <c r="G652" s="242">
        <v>0.23232579185520363</v>
      </c>
      <c r="H652" s="245">
        <v>105.13740099709372</v>
      </c>
    </row>
    <row r="653" spans="1:8">
      <c r="A653" s="86" t="str">
        <v>holdest8</v>
      </c>
      <c r="B653" s="239">
        <v>652</v>
      </c>
      <c r="C653" s="86" t="s">
        <v>1466</v>
      </c>
      <c r="D653" s="241">
        <f>COUNTIF($C$1:$C653,C653)</f>
        <v>8</v>
      </c>
      <c r="E653" s="241" t="str">
        <f t="shared" si="30"/>
        <v>Holiday Destination/Type8</v>
      </c>
      <c r="F653" s="86" t="s">
        <v>1481</v>
      </c>
      <c r="G653" s="242">
        <v>8.6837104072398183E-2</v>
      </c>
      <c r="H653" s="245">
        <v>118.32154537300741</v>
      </c>
    </row>
    <row r="654" spans="1:8">
      <c r="A654" s="86" t="str">
        <v>holtype1</v>
      </c>
      <c r="B654" s="239">
        <v>653</v>
      </c>
      <c r="C654" s="86" t="s">
        <v>1466</v>
      </c>
      <c r="D654" s="241">
        <f>COUNTIF($C$1:$C654,C654)</f>
        <v>9</v>
      </c>
      <c r="E654" s="241" t="str">
        <f t="shared" si="30"/>
        <v>Holiday Destination/Type9</v>
      </c>
      <c r="F654" s="86" t="s">
        <v>1483</v>
      </c>
      <c r="G654" s="242">
        <v>0.24701809954751131</v>
      </c>
      <c r="H654" s="245">
        <v>109.55812642351235</v>
      </c>
    </row>
    <row r="655" spans="1:8">
      <c r="A655" s="86" t="str">
        <v>holtype3</v>
      </c>
      <c r="B655" s="239">
        <v>654</v>
      </c>
      <c r="C655" s="86" t="s">
        <v>1466</v>
      </c>
      <c r="D655" s="241">
        <f>COUNTIF($C$1:$C655,C655)</f>
        <v>10</v>
      </c>
      <c r="E655" s="241" t="str">
        <f t="shared" si="30"/>
        <v>Holiday Destination/Type10</v>
      </c>
      <c r="F655" s="86" t="s">
        <v>1485</v>
      </c>
      <c r="G655" s="242">
        <v>3.6316742081447966E-2</v>
      </c>
      <c r="H655" s="245">
        <v>120.00311742455436</v>
      </c>
    </row>
    <row r="656" spans="1:8">
      <c r="A656" s="86" t="str">
        <v>holtype4</v>
      </c>
      <c r="B656" s="239">
        <v>655</v>
      </c>
      <c r="C656" s="86" t="s">
        <v>1466</v>
      </c>
      <c r="D656" s="241">
        <f>COUNTIF($C$1:$C656,C656)</f>
        <v>11</v>
      </c>
      <c r="E656" s="241" t="str">
        <f t="shared" si="30"/>
        <v>Holiday Destination/Type11</v>
      </c>
      <c r="F656" s="86" t="s">
        <v>1487</v>
      </c>
      <c r="G656" s="242">
        <v>0.20673303167420812</v>
      </c>
      <c r="H656" s="245">
        <v>103.13773938696009</v>
      </c>
    </row>
    <row r="657" spans="1:8">
      <c r="A657" s="86" t="str">
        <v>holtype6</v>
      </c>
      <c r="B657" s="239">
        <v>656</v>
      </c>
      <c r="C657" s="86" t="s">
        <v>1466</v>
      </c>
      <c r="D657" s="241">
        <f>COUNTIF($C$1:$C657,C657)</f>
        <v>12</v>
      </c>
      <c r="E657" s="241" t="str">
        <f t="shared" si="30"/>
        <v>Holiday Destination/Type12</v>
      </c>
      <c r="F657" s="86" t="s">
        <v>1489</v>
      </c>
      <c r="G657" s="242">
        <v>0.16988235294117648</v>
      </c>
      <c r="H657" s="245">
        <v>117.42562704377688</v>
      </c>
    </row>
    <row r="658" spans="1:8">
      <c r="A658" s="86" t="str">
        <v>car_enqc_app</v>
      </c>
      <c r="B658" s="239">
        <v>657</v>
      </c>
      <c r="C658" s="86" t="s">
        <v>1492</v>
      </c>
      <c r="D658" s="241">
        <f>COUNTIF($C$1:$C658,C658)</f>
        <v>1</v>
      </c>
      <c r="E658" s="241" t="str">
        <f t="shared" si="30"/>
        <v>Make enquiry on car dealership or manufacturer1</v>
      </c>
      <c r="F658" s="86" t="s">
        <v>1493</v>
      </c>
      <c r="G658" s="242">
        <v>0.13</v>
      </c>
      <c r="H658" s="245">
        <v>89.961056090919584</v>
      </c>
    </row>
    <row r="659" spans="1:8">
      <c r="A659" s="86" t="str">
        <v>car_enqc_call</v>
      </c>
      <c r="B659" s="239">
        <v>658</v>
      </c>
      <c r="C659" s="86" t="s">
        <v>1492</v>
      </c>
      <c r="D659" s="241">
        <f>COUNTIF($C$1:$C659,C659)</f>
        <v>2</v>
      </c>
      <c r="E659" s="241" t="str">
        <f t="shared" si="30"/>
        <v>Make enquiry on car dealership or manufacturer2</v>
      </c>
      <c r="F659" s="86" t="s">
        <v>1495</v>
      </c>
      <c r="G659" s="242">
        <v>0.47295022624434391</v>
      </c>
      <c r="H659" s="245">
        <v>101.94632155379466</v>
      </c>
    </row>
    <row r="660" spans="1:8">
      <c r="A660" s="86" t="str">
        <v>car_enqc_email</v>
      </c>
      <c r="B660" s="239">
        <v>659</v>
      </c>
      <c r="C660" s="86" t="s">
        <v>1492</v>
      </c>
      <c r="D660" s="241">
        <f>COUNTIF($C$1:$C660,C660)</f>
        <v>3</v>
      </c>
      <c r="E660" s="241" t="str">
        <f t="shared" si="30"/>
        <v>Make enquiry on car dealership or manufacturer3</v>
      </c>
      <c r="F660" s="86" t="s">
        <v>1050</v>
      </c>
      <c r="G660" s="242">
        <v>0.32303619909502262</v>
      </c>
      <c r="H660" s="245">
        <v>98.96065795692374</v>
      </c>
    </row>
    <row r="661" spans="1:8">
      <c r="A661" s="86" t="str">
        <v>car_enqc_f2f</v>
      </c>
      <c r="B661" s="239">
        <v>660</v>
      </c>
      <c r="C661" s="86" t="s">
        <v>1492</v>
      </c>
      <c r="D661" s="241">
        <f>COUNTIF($C$1:$C661,C661)</f>
        <v>4</v>
      </c>
      <c r="E661" s="241" t="str">
        <f t="shared" si="30"/>
        <v>Make enquiry on car dealership or manufacturer4</v>
      </c>
      <c r="F661" s="86" t="s">
        <v>1498</v>
      </c>
      <c r="G661" s="242">
        <v>0.52392307692307694</v>
      </c>
      <c r="H661" s="245">
        <v>100.59130687362585</v>
      </c>
    </row>
    <row r="662" spans="1:8">
      <c r="A662" s="86" t="str">
        <v>car_enqc_mail</v>
      </c>
      <c r="B662" s="239">
        <v>661</v>
      </c>
      <c r="C662" s="86" t="s">
        <v>1492</v>
      </c>
      <c r="D662" s="241">
        <f>COUNTIF($C$1:$C662,C662)</f>
        <v>5</v>
      </c>
      <c r="E662" s="241" t="str">
        <f t="shared" si="30"/>
        <v>Make enquiry on car dealership or manufacturer5</v>
      </c>
      <c r="F662" s="86" t="s">
        <v>1500</v>
      </c>
      <c r="G662" s="242">
        <v>0.11407692307692308</v>
      </c>
      <c r="H662" s="245">
        <v>94.776297077313515</v>
      </c>
    </row>
    <row r="663" spans="1:8">
      <c r="A663" s="86" t="str">
        <v>car_enqc_txt</v>
      </c>
      <c r="B663" s="239">
        <v>662</v>
      </c>
      <c r="C663" s="86" t="s">
        <v>1492</v>
      </c>
      <c r="D663" s="241">
        <f>COUNTIF($C$1:$C663,C663)</f>
        <v>6</v>
      </c>
      <c r="E663" s="241" t="str">
        <f t="shared" si="30"/>
        <v>Make enquiry on car dealership or manufacturer6</v>
      </c>
      <c r="F663" s="86" t="s">
        <v>1502</v>
      </c>
      <c r="G663" s="242">
        <v>8.1339366515837119E-2</v>
      </c>
      <c r="H663" s="245">
        <v>89.785565026540567</v>
      </c>
    </row>
    <row r="664" spans="1:8">
      <c r="A664" s="86" t="str">
        <v>car_enqc_web</v>
      </c>
      <c r="B664" s="239">
        <v>663</v>
      </c>
      <c r="C664" s="86" t="s">
        <v>1492</v>
      </c>
      <c r="D664" s="241">
        <f>COUNTIF($C$1:$C664,C664)</f>
        <v>7</v>
      </c>
      <c r="E664" s="241" t="str">
        <f t="shared" si="30"/>
        <v>Make enquiry on car dealership or manufacturer7</v>
      </c>
      <c r="F664" s="86" t="s">
        <v>1504</v>
      </c>
      <c r="G664" s="242">
        <v>0.23759728506787331</v>
      </c>
      <c r="H664" s="245">
        <v>99.93258398209872</v>
      </c>
    </row>
    <row r="665" spans="1:8">
      <c r="A665" s="86" t="str">
        <v>car_sub_app</v>
      </c>
      <c r="B665" s="239">
        <v>664</v>
      </c>
      <c r="C665" s="86" t="s">
        <v>1506</v>
      </c>
      <c r="D665" s="241">
        <f>COUNTIF($C$1:$C665,C665)</f>
        <v>1</v>
      </c>
      <c r="E665" s="241" t="str">
        <f t="shared" si="30"/>
        <v>Submit info to cars dealership or manufacturer1</v>
      </c>
      <c r="F665" s="86" t="s">
        <v>1493</v>
      </c>
      <c r="G665" s="242">
        <v>0.14925791855203618</v>
      </c>
      <c r="H665" s="245">
        <v>89.559067672688883</v>
      </c>
    </row>
    <row r="666" spans="1:8">
      <c r="A666" s="86" t="str">
        <v>car_sub_call</v>
      </c>
      <c r="B666" s="239">
        <v>665</v>
      </c>
      <c r="C666" s="86" t="s">
        <v>1506</v>
      </c>
      <c r="D666" s="241">
        <f>COUNTIF($C$1:$C666,C666)</f>
        <v>2</v>
      </c>
      <c r="E666" s="241" t="str">
        <f t="shared" si="30"/>
        <v>Submit info to cars dealership or manufacturer2</v>
      </c>
      <c r="F666" s="86" t="s">
        <v>1495</v>
      </c>
      <c r="G666" s="242">
        <v>0.42444343891402714</v>
      </c>
      <c r="H666" s="245">
        <v>100.01898281795462</v>
      </c>
    </row>
    <row r="667" spans="1:8">
      <c r="A667" s="86" t="str">
        <v>car_sub_email</v>
      </c>
      <c r="B667" s="239">
        <v>666</v>
      </c>
      <c r="C667" s="86" t="s">
        <v>1506</v>
      </c>
      <c r="D667" s="241">
        <f>COUNTIF($C$1:$C667,C667)</f>
        <v>3</v>
      </c>
      <c r="E667" s="241" t="str">
        <f t="shared" si="30"/>
        <v>Submit info to cars dealership or manufacturer3</v>
      </c>
      <c r="F667" s="86" t="s">
        <v>1050</v>
      </c>
      <c r="G667" s="242">
        <v>0.29724434389140264</v>
      </c>
      <c r="H667" s="245">
        <v>99.340340717535696</v>
      </c>
    </row>
    <row r="668" spans="1:8">
      <c r="A668" s="86" t="str">
        <v>car_sub_f2f</v>
      </c>
      <c r="B668" s="239">
        <v>667</v>
      </c>
      <c r="C668" s="86" t="s">
        <v>1506</v>
      </c>
      <c r="D668" s="241">
        <f>COUNTIF($C$1:$C668,C668)</f>
        <v>4</v>
      </c>
      <c r="E668" s="241" t="str">
        <f t="shared" si="30"/>
        <v>Submit info to cars dealership or manufacturer4</v>
      </c>
      <c r="F668" s="86" t="s">
        <v>1498</v>
      </c>
      <c r="G668" s="242">
        <v>0.49431221719457014</v>
      </c>
      <c r="H668" s="245">
        <v>99.499125342923179</v>
      </c>
    </row>
    <row r="669" spans="1:8">
      <c r="A669" s="86" t="str">
        <v>car_sub_mail</v>
      </c>
      <c r="B669" s="239">
        <v>668</v>
      </c>
      <c r="C669" s="86" t="s">
        <v>1506</v>
      </c>
      <c r="D669" s="241">
        <f>COUNTIF($C$1:$C669,C669)</f>
        <v>5</v>
      </c>
      <c r="E669" s="241" t="str">
        <f t="shared" si="30"/>
        <v>Submit info to cars dealership or manufacturer5</v>
      </c>
      <c r="F669" s="86" t="s">
        <v>1500</v>
      </c>
      <c r="G669" s="242">
        <v>8.477375565610859E-2</v>
      </c>
      <c r="H669" s="245">
        <v>95.235849392380956</v>
      </c>
    </row>
    <row r="670" spans="1:8">
      <c r="A670" s="86" t="str">
        <v>car_sub_txt</v>
      </c>
      <c r="B670" s="239">
        <v>669</v>
      </c>
      <c r="C670" s="86" t="s">
        <v>1506</v>
      </c>
      <c r="D670" s="241">
        <f>COUNTIF($C$1:$C670,C670)</f>
        <v>6</v>
      </c>
      <c r="E670" s="241" t="str">
        <f t="shared" si="30"/>
        <v>Submit info to cars dealership or manufacturer6</v>
      </c>
      <c r="F670" s="86" t="s">
        <v>1502</v>
      </c>
      <c r="G670" s="242">
        <v>9.4425339366515842E-2</v>
      </c>
      <c r="H670" s="245">
        <v>90.489628003642281</v>
      </c>
    </row>
    <row r="671" spans="1:8">
      <c r="A671" s="86" t="str">
        <v>car_sub_web</v>
      </c>
      <c r="B671" s="239">
        <v>670</v>
      </c>
      <c r="C671" s="86" t="s">
        <v>1506</v>
      </c>
      <c r="D671" s="241">
        <f>COUNTIF($C$1:$C671,C671)</f>
        <v>7</v>
      </c>
      <c r="E671" s="241" t="str">
        <f t="shared" si="30"/>
        <v>Submit info to cars dealership or manufacturer7</v>
      </c>
      <c r="F671" s="86" t="s">
        <v>1504</v>
      </c>
      <c r="G671" s="242">
        <v>0.30338009049773756</v>
      </c>
      <c r="H671" s="245">
        <v>98.543343727034269</v>
      </c>
    </row>
    <row r="672" spans="1:8">
      <c r="A672" s="86" t="str">
        <v>car_mark_app</v>
      </c>
      <c r="B672" s="239">
        <v>671</v>
      </c>
      <c r="C672" s="86" t="s">
        <v>1514</v>
      </c>
      <c r="D672" s="241">
        <f>COUNTIF($C$1:$C672,C672)</f>
        <v>1</v>
      </c>
      <c r="E672" s="241" t="str">
        <f t="shared" si="30"/>
        <v>Get info/marketing from car dealership or manufacturer1</v>
      </c>
      <c r="F672" s="86" t="s">
        <v>1493</v>
      </c>
      <c r="G672" s="242">
        <v>0.13048868778280545</v>
      </c>
      <c r="H672" s="245">
        <v>93.894701087691772</v>
      </c>
    </row>
    <row r="673" spans="1:8">
      <c r="A673" s="86" t="str">
        <v>car_mark_call</v>
      </c>
      <c r="B673" s="239">
        <v>672</v>
      </c>
      <c r="C673" s="86" t="s">
        <v>1514</v>
      </c>
      <c r="D673" s="241">
        <f>COUNTIF($C$1:$C673,C673)</f>
        <v>2</v>
      </c>
      <c r="E673" s="241" t="str">
        <f t="shared" si="30"/>
        <v>Get info/marketing from car dealership or manufacturer2</v>
      </c>
      <c r="F673" s="86" t="s">
        <v>1495</v>
      </c>
      <c r="G673" s="242">
        <v>0.22821266968325793</v>
      </c>
      <c r="H673" s="245">
        <v>98.773327887801386</v>
      </c>
    </row>
    <row r="674" spans="1:8">
      <c r="A674" s="86" t="str">
        <v>car_mark_email</v>
      </c>
      <c r="B674" s="239">
        <v>673</v>
      </c>
      <c r="C674" s="86" t="s">
        <v>1514</v>
      </c>
      <c r="D674" s="241">
        <f>COUNTIF($C$1:$C674,C674)</f>
        <v>3</v>
      </c>
      <c r="E674" s="241" t="str">
        <f t="shared" si="30"/>
        <v>Get info/marketing from car dealership or manufacturer3</v>
      </c>
      <c r="F674" s="86" t="s">
        <v>1050</v>
      </c>
      <c r="G674" s="242">
        <v>0.23946606334841633</v>
      </c>
      <c r="H674" s="245">
        <v>98.21802492241585</v>
      </c>
    </row>
    <row r="675" spans="1:8">
      <c r="A675" s="86" t="str">
        <v>car_mark_f2f</v>
      </c>
      <c r="B675" s="239">
        <v>674</v>
      </c>
      <c r="C675" s="86" t="s">
        <v>1514</v>
      </c>
      <c r="D675" s="241">
        <f>COUNTIF($C$1:$C675,C675)</f>
        <v>4</v>
      </c>
      <c r="E675" s="241" t="str">
        <f t="shared" si="30"/>
        <v>Get info/marketing from car dealership or manufacturer4</v>
      </c>
      <c r="F675" s="86" t="s">
        <v>1498</v>
      </c>
      <c r="G675" s="242">
        <v>0.48084162895927612</v>
      </c>
      <c r="H675" s="245">
        <v>97.962448073897448</v>
      </c>
    </row>
    <row r="676" spans="1:8">
      <c r="A676" s="86" t="str">
        <v>car_mark_mail</v>
      </c>
      <c r="B676" s="239">
        <v>675</v>
      </c>
      <c r="C676" s="86" t="s">
        <v>1514</v>
      </c>
      <c r="D676" s="241">
        <f>COUNTIF($C$1:$C676,C676)</f>
        <v>5</v>
      </c>
      <c r="E676" s="241" t="str">
        <f t="shared" si="30"/>
        <v>Get info/marketing from car dealership or manufacturer5</v>
      </c>
      <c r="F676" s="86" t="s">
        <v>1500</v>
      </c>
      <c r="G676" s="242">
        <v>0.15376018099547512</v>
      </c>
      <c r="H676" s="245">
        <v>100.53254689105916</v>
      </c>
    </row>
    <row r="677" spans="1:8">
      <c r="A677" s="86" t="str">
        <v>car_mark_txt</v>
      </c>
      <c r="B677" s="239">
        <v>676</v>
      </c>
      <c r="C677" s="86" t="s">
        <v>1514</v>
      </c>
      <c r="D677" s="241">
        <f>COUNTIF($C$1:$C677,C677)</f>
        <v>6</v>
      </c>
      <c r="E677" s="241" t="str">
        <f t="shared" si="30"/>
        <v>Get info/marketing from car dealership or manufacturer6</v>
      </c>
      <c r="F677" s="86" t="s">
        <v>1502</v>
      </c>
      <c r="G677" s="242">
        <v>9.7027149321266978E-2</v>
      </c>
      <c r="H677" s="245">
        <v>96.942670689944833</v>
      </c>
    </row>
    <row r="678" spans="1:8">
      <c r="A678" s="86" t="str">
        <v>car_mark_web</v>
      </c>
      <c r="B678" s="239">
        <v>677</v>
      </c>
      <c r="C678" s="86" t="s">
        <v>1514</v>
      </c>
      <c r="D678" s="241">
        <f>COUNTIF($C$1:$C678,C678)</f>
        <v>7</v>
      </c>
      <c r="E678" s="241" t="str">
        <f t="shared" si="30"/>
        <v>Get info/marketing from car dealership or manufacturer7</v>
      </c>
      <c r="F678" s="86" t="s">
        <v>1504</v>
      </c>
      <c r="G678" s="242">
        <v>0.31006787330316743</v>
      </c>
      <c r="H678" s="245">
        <v>100.37643144777506</v>
      </c>
    </row>
    <row r="679" spans="1:8">
      <c r="A679" s="86" t="str">
        <v>car_res_app</v>
      </c>
      <c r="B679" s="239">
        <v>678</v>
      </c>
      <c r="C679" s="86" t="s">
        <v>1522</v>
      </c>
      <c r="D679" s="241">
        <f>COUNTIF($C$1:$C679,C679)</f>
        <v>1</v>
      </c>
      <c r="E679" s="241" t="str">
        <f t="shared" si="30"/>
        <v>Research car dealership or manufacturer1</v>
      </c>
      <c r="F679" s="86" t="s">
        <v>1493</v>
      </c>
      <c r="G679" s="242">
        <v>0.11709049773755657</v>
      </c>
      <c r="H679" s="245">
        <v>90.226356541841838</v>
      </c>
    </row>
    <row r="680" spans="1:8">
      <c r="A680" s="86" t="str">
        <v>car_res_call</v>
      </c>
      <c r="B680" s="239">
        <v>679</v>
      </c>
      <c r="C680" s="86" t="s">
        <v>1522</v>
      </c>
      <c r="D680" s="241">
        <f>COUNTIF($C$1:$C680,C680)</f>
        <v>2</v>
      </c>
      <c r="E680" s="241" t="str">
        <f t="shared" si="30"/>
        <v>Research car dealership or manufacturer2</v>
      </c>
      <c r="F680" s="86" t="s">
        <v>1495</v>
      </c>
      <c r="G680" s="242">
        <v>0.21131221719457016</v>
      </c>
      <c r="H680" s="245">
        <v>97.193399255038074</v>
      </c>
    </row>
    <row r="681" spans="1:8">
      <c r="A681" s="86" t="str">
        <v>car_res_email</v>
      </c>
      <c r="B681" s="239">
        <v>680</v>
      </c>
      <c r="C681" s="86" t="s">
        <v>1522</v>
      </c>
      <c r="D681" s="241">
        <f>COUNTIF($C$1:$C681,C681)</f>
        <v>3</v>
      </c>
      <c r="E681" s="241" t="str">
        <f t="shared" si="30"/>
        <v>Research car dealership or manufacturer3</v>
      </c>
      <c r="F681" s="86" t="s">
        <v>1050</v>
      </c>
      <c r="G681" s="242">
        <v>0.17338461538461539</v>
      </c>
      <c r="H681" s="245">
        <v>98.006773432340609</v>
      </c>
    </row>
    <row r="682" spans="1:8">
      <c r="A682" s="86" t="str">
        <v>car_res_f2f</v>
      </c>
      <c r="B682" s="239">
        <v>681</v>
      </c>
      <c r="C682" s="86" t="s">
        <v>1522</v>
      </c>
      <c r="D682" s="241">
        <f>COUNTIF($C$1:$C682,C682)</f>
        <v>4</v>
      </c>
      <c r="E682" s="241" t="str">
        <f t="shared" si="30"/>
        <v>Research car dealership or manufacturer4</v>
      </c>
      <c r="F682" s="86" t="s">
        <v>1498</v>
      </c>
      <c r="G682" s="242">
        <v>0.6767873303167421</v>
      </c>
      <c r="H682" s="245">
        <v>100.30629807275746</v>
      </c>
    </row>
    <row r="683" spans="1:8">
      <c r="A683" s="86" t="str">
        <v>car_res_mail</v>
      </c>
      <c r="B683" s="239">
        <v>682</v>
      </c>
      <c r="C683" s="86" t="s">
        <v>1522</v>
      </c>
      <c r="D683" s="241">
        <f>COUNTIF($C$1:$C683,C683)</f>
        <v>5</v>
      </c>
      <c r="E683" s="241" t="str">
        <f t="shared" si="30"/>
        <v>Research car dealership or manufacturer5</v>
      </c>
      <c r="F683" s="86" t="s">
        <v>1500</v>
      </c>
      <c r="G683" s="242">
        <v>7.8447963800904977E-2</v>
      </c>
      <c r="H683" s="245">
        <v>92.887280442212941</v>
      </c>
    </row>
    <row r="684" spans="1:8">
      <c r="A684" s="86" t="str">
        <v>car_res_txt</v>
      </c>
      <c r="B684" s="239">
        <v>683</v>
      </c>
      <c r="C684" s="86" t="s">
        <v>1522</v>
      </c>
      <c r="D684" s="241">
        <f>COUNTIF($C$1:$C684,C684)</f>
        <v>6</v>
      </c>
      <c r="E684" s="241" t="str">
        <f t="shared" si="30"/>
        <v>Research car dealership or manufacturer6</v>
      </c>
      <c r="F684" s="86" t="s">
        <v>1502</v>
      </c>
      <c r="G684" s="242">
        <v>5.3203619909502266E-2</v>
      </c>
      <c r="H684" s="245">
        <v>83.203077522219274</v>
      </c>
    </row>
    <row r="685" spans="1:8">
      <c r="A685" s="86" t="str">
        <v>car_res_web</v>
      </c>
      <c r="B685" s="239">
        <v>684</v>
      </c>
      <c r="C685" s="86" t="s">
        <v>1522</v>
      </c>
      <c r="D685" s="241">
        <f>COUNTIF($C$1:$C685,C685)</f>
        <v>7</v>
      </c>
      <c r="E685" s="241" t="str">
        <f t="shared" si="30"/>
        <v>Research car dealership or manufacturer7</v>
      </c>
      <c r="F685" s="86" t="s">
        <v>1504</v>
      </c>
      <c r="G685" s="242">
        <v>0.38735294117647062</v>
      </c>
      <c r="H685" s="245">
        <v>101.05113978476525</v>
      </c>
    </row>
    <row r="686" spans="1:8">
      <c r="A686" s="86" t="str">
        <v>hlh_enqc_app</v>
      </c>
      <c r="B686" s="239">
        <v>685</v>
      </c>
      <c r="C686" s="86" t="s">
        <v>1530</v>
      </c>
      <c r="D686" s="241">
        <f>COUNTIF($C$1:$C686,C686)</f>
        <v>1</v>
      </c>
      <c r="E686" s="241" t="str">
        <f t="shared" si="30"/>
        <v>Make enquiry on local health services1</v>
      </c>
      <c r="F686" s="86" t="s">
        <v>1493</v>
      </c>
      <c r="G686" s="242">
        <v>0.12032579185520363</v>
      </c>
      <c r="H686" s="245">
        <v>98.157691080875807</v>
      </c>
    </row>
    <row r="687" spans="1:8">
      <c r="A687" s="86" t="str">
        <v>hlh_enqc_call</v>
      </c>
      <c r="B687" s="239">
        <v>686</v>
      </c>
      <c r="C687" s="86" t="s">
        <v>1530</v>
      </c>
      <c r="D687" s="241">
        <f>COUNTIF($C$1:$C687,C687)</f>
        <v>2</v>
      </c>
      <c r="E687" s="241" t="str">
        <f t="shared" si="30"/>
        <v>Make enquiry on local health services2</v>
      </c>
      <c r="F687" s="86" t="s">
        <v>1495</v>
      </c>
      <c r="G687" s="242">
        <v>0.40375113122171946</v>
      </c>
      <c r="H687" s="245">
        <v>101.29307251522792</v>
      </c>
    </row>
    <row r="688" spans="1:8">
      <c r="A688" s="86" t="str">
        <v>hlh_enqc_email</v>
      </c>
      <c r="B688" s="239">
        <v>687</v>
      </c>
      <c r="C688" s="86" t="s">
        <v>1530</v>
      </c>
      <c r="D688" s="241">
        <f>COUNTIF($C$1:$C688,C688)</f>
        <v>3</v>
      </c>
      <c r="E688" s="241" t="str">
        <f t="shared" si="30"/>
        <v>Make enquiry on local health services3</v>
      </c>
      <c r="F688" s="86" t="s">
        <v>1050</v>
      </c>
      <c r="G688" s="242">
        <v>0.31281447963800907</v>
      </c>
      <c r="H688" s="245">
        <v>99.906334145384591</v>
      </c>
    </row>
    <row r="689" spans="1:8">
      <c r="A689" s="86" t="str">
        <v>hlh_enqc_f2f</v>
      </c>
      <c r="B689" s="239">
        <v>688</v>
      </c>
      <c r="C689" s="86" t="s">
        <v>1530</v>
      </c>
      <c r="D689" s="241">
        <f>COUNTIF($C$1:$C689,C689)</f>
        <v>4</v>
      </c>
      <c r="E689" s="241" t="str">
        <f t="shared" si="30"/>
        <v>Make enquiry on local health services4</v>
      </c>
      <c r="F689" s="86" t="s">
        <v>1498</v>
      </c>
      <c r="G689" s="242">
        <v>0.32219909502262445</v>
      </c>
      <c r="H689" s="245">
        <v>96.983752159167153</v>
      </c>
    </row>
    <row r="690" spans="1:8">
      <c r="A690" s="86" t="str">
        <v>hlh_enqc_mail</v>
      </c>
      <c r="B690" s="239">
        <v>689</v>
      </c>
      <c r="C690" s="86" t="s">
        <v>1530</v>
      </c>
      <c r="D690" s="241">
        <f>COUNTIF($C$1:$C690,C690)</f>
        <v>5</v>
      </c>
      <c r="E690" s="241" t="str">
        <f t="shared" si="30"/>
        <v>Make enquiry on local health services5</v>
      </c>
      <c r="F690" s="86" t="s">
        <v>1500</v>
      </c>
      <c r="G690" s="242">
        <v>0.12319909502262444</v>
      </c>
      <c r="H690" s="245">
        <v>98.402692663537181</v>
      </c>
    </row>
    <row r="691" spans="1:8">
      <c r="A691" s="86" t="str">
        <v>hlh_enqc_txt</v>
      </c>
      <c r="B691" s="239">
        <v>690</v>
      </c>
      <c r="C691" s="86" t="s">
        <v>1530</v>
      </c>
      <c r="D691" s="241">
        <f>COUNTIF($C$1:$C691,C691)</f>
        <v>6</v>
      </c>
      <c r="E691" s="241" t="str">
        <f t="shared" si="30"/>
        <v>Make enquiry on local health services6</v>
      </c>
      <c r="F691" s="86" t="s">
        <v>1502</v>
      </c>
      <c r="G691" s="242">
        <v>8.8936651583710419E-2</v>
      </c>
      <c r="H691" s="245">
        <v>99.970267946209319</v>
      </c>
    </row>
    <row r="692" spans="1:8">
      <c r="A692" s="86" t="str">
        <v>hlh_enqc_web</v>
      </c>
      <c r="B692" s="239">
        <v>691</v>
      </c>
      <c r="C692" s="86" t="s">
        <v>1530</v>
      </c>
      <c r="D692" s="241">
        <f>COUNTIF($C$1:$C692,C692)</f>
        <v>7</v>
      </c>
      <c r="E692" s="241" t="str">
        <f t="shared" si="30"/>
        <v>Make enquiry on local health services7</v>
      </c>
      <c r="F692" s="86" t="s">
        <v>1504</v>
      </c>
      <c r="G692" s="242">
        <v>0.22016742081447968</v>
      </c>
      <c r="H692" s="245">
        <v>99.517214583041877</v>
      </c>
    </row>
    <row r="693" spans="1:8">
      <c r="A693" s="86" t="str">
        <v>hlh_sub_app</v>
      </c>
      <c r="B693" s="239">
        <v>692</v>
      </c>
      <c r="C693" s="86" t="s">
        <v>1538</v>
      </c>
      <c r="D693" s="241">
        <f>COUNTIF($C$1:$C693,C693)</f>
        <v>1</v>
      </c>
      <c r="E693" s="241" t="str">
        <f t="shared" si="30"/>
        <v>Submit info to local health services1</v>
      </c>
      <c r="F693" s="86" t="s">
        <v>1493</v>
      </c>
      <c r="G693" s="242">
        <v>0.15806787330316743</v>
      </c>
      <c r="H693" s="245">
        <v>96.197520834252927</v>
      </c>
    </row>
    <row r="694" spans="1:8">
      <c r="A694" s="86" t="str">
        <v>hlh_sub_call</v>
      </c>
      <c r="B694" s="239">
        <v>693</v>
      </c>
      <c r="C694" s="86" t="s">
        <v>1538</v>
      </c>
      <c r="D694" s="241">
        <f>COUNTIF($C$1:$C694,C694)</f>
        <v>2</v>
      </c>
      <c r="E694" s="241" t="str">
        <f t="shared" si="30"/>
        <v>Submit info to local health services2</v>
      </c>
      <c r="F694" s="86" t="s">
        <v>1495</v>
      </c>
      <c r="G694" s="242">
        <v>0.38712217194570137</v>
      </c>
      <c r="H694" s="245">
        <v>101.17909006630306</v>
      </c>
    </row>
    <row r="695" spans="1:8">
      <c r="A695" s="86" t="str">
        <v>hlh_sub_email</v>
      </c>
      <c r="B695" s="239">
        <v>694</v>
      </c>
      <c r="C695" s="86" t="s">
        <v>1538</v>
      </c>
      <c r="D695" s="241">
        <f>COUNTIF($C$1:$C695,C695)</f>
        <v>3</v>
      </c>
      <c r="E695" s="241" t="str">
        <f t="shared" si="30"/>
        <v>Submit info to local health services3</v>
      </c>
      <c r="F695" s="86" t="s">
        <v>1050</v>
      </c>
      <c r="G695" s="242">
        <v>0.27646153846153848</v>
      </c>
      <c r="H695" s="245">
        <v>100.10776263856557</v>
      </c>
    </row>
    <row r="696" spans="1:8">
      <c r="A696" s="86" t="str">
        <v>hlh_sub_f2f</v>
      </c>
      <c r="B696" s="239">
        <v>695</v>
      </c>
      <c r="C696" s="86" t="s">
        <v>1538</v>
      </c>
      <c r="D696" s="241">
        <f>COUNTIF($C$1:$C696,C696)</f>
        <v>4</v>
      </c>
      <c r="E696" s="241" t="str">
        <f t="shared" si="30"/>
        <v>Submit info to local health services4</v>
      </c>
      <c r="F696" s="86" t="s">
        <v>1498</v>
      </c>
      <c r="G696" s="242">
        <v>0.39360180995475119</v>
      </c>
      <c r="H696" s="245">
        <v>97.321541030889975</v>
      </c>
    </row>
    <row r="697" spans="1:8">
      <c r="A697" s="86" t="str">
        <v>hlh_sub_mail</v>
      </c>
      <c r="B697" s="239">
        <v>696</v>
      </c>
      <c r="C697" s="86" t="s">
        <v>1538</v>
      </c>
      <c r="D697" s="241">
        <f>COUNTIF($C$1:$C697,C697)</f>
        <v>5</v>
      </c>
      <c r="E697" s="241" t="str">
        <f t="shared" si="30"/>
        <v>Submit info to local health services5</v>
      </c>
      <c r="F697" s="86" t="s">
        <v>1500</v>
      </c>
      <c r="G697" s="242">
        <v>0.11964705882352941</v>
      </c>
      <c r="H697" s="245">
        <v>100.01353824075004</v>
      </c>
    </row>
    <row r="698" spans="1:8">
      <c r="A698" s="86" t="str">
        <v>hlh_sub_txt</v>
      </c>
      <c r="B698" s="239">
        <v>697</v>
      </c>
      <c r="C698" s="86" t="s">
        <v>1538</v>
      </c>
      <c r="D698" s="241">
        <f>COUNTIF($C$1:$C698,C698)</f>
        <v>6</v>
      </c>
      <c r="E698" s="241" t="str">
        <f t="shared" si="30"/>
        <v>Submit info to local health services6</v>
      </c>
      <c r="F698" s="86" t="s">
        <v>1502</v>
      </c>
      <c r="G698" s="242">
        <v>9.7339366515837106E-2</v>
      </c>
      <c r="H698" s="245">
        <v>92.536562589572952</v>
      </c>
    </row>
    <row r="699" spans="1:8">
      <c r="A699" s="86" t="str">
        <v>hlh_sub_web</v>
      </c>
      <c r="B699" s="239">
        <v>698</v>
      </c>
      <c r="C699" s="86" t="s">
        <v>1538</v>
      </c>
      <c r="D699" s="241">
        <f>COUNTIF($C$1:$C699,C699)</f>
        <v>7</v>
      </c>
      <c r="E699" s="241" t="str">
        <f t="shared" si="30"/>
        <v>Submit info to local health services7</v>
      </c>
      <c r="F699" s="86" t="s">
        <v>1504</v>
      </c>
      <c r="G699" s="242">
        <v>0.27456108597285067</v>
      </c>
      <c r="H699" s="245">
        <v>102.7716055285965</v>
      </c>
    </row>
    <row r="700" spans="1:8">
      <c r="A700" s="86" t="str">
        <v>hlh_mark_app</v>
      </c>
      <c r="B700" s="239">
        <v>699</v>
      </c>
      <c r="C700" s="86" t="s">
        <v>1546</v>
      </c>
      <c r="D700" s="241">
        <f>COUNTIF($C$1:$C700,C700)</f>
        <v>1</v>
      </c>
      <c r="E700" s="241" t="str">
        <f t="shared" si="30"/>
        <v>Get info/marketing on local health services1</v>
      </c>
      <c r="F700" s="86" t="s">
        <v>1493</v>
      </c>
      <c r="G700" s="242">
        <v>0.1254389140271493</v>
      </c>
      <c r="H700" s="245">
        <v>92.723493737225937</v>
      </c>
    </row>
    <row r="701" spans="1:8">
      <c r="A701" s="86" t="str">
        <v>hlh_mark_call</v>
      </c>
      <c r="B701" s="239">
        <v>700</v>
      </c>
      <c r="C701" s="86" t="s">
        <v>1546</v>
      </c>
      <c r="D701" s="241">
        <f>COUNTIF($C$1:$C701,C701)</f>
        <v>2</v>
      </c>
      <c r="E701" s="241" t="str">
        <f t="shared" si="30"/>
        <v>Get info/marketing on local health services2</v>
      </c>
      <c r="F701" s="86" t="s">
        <v>1495</v>
      </c>
      <c r="G701" s="242">
        <v>0.25424886877828057</v>
      </c>
      <c r="H701" s="245">
        <v>97.874055088187887</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0.25024886877828056</v>
      </c>
      <c r="H703" s="245">
        <v>94.58687987736441</v>
      </c>
    </row>
    <row r="704" spans="1:8">
      <c r="A704" s="86" t="str">
        <v>hlh_mark_mail</v>
      </c>
      <c r="B704" s="239">
        <v>703</v>
      </c>
      <c r="C704" s="86" t="s">
        <v>1546</v>
      </c>
      <c r="D704" s="241">
        <f>COUNTIF($C$1:$C704,C704)</f>
        <v>5</v>
      </c>
      <c r="E704" s="241" t="str">
        <f t="shared" si="30"/>
        <v>Get info/marketing on local health services5</v>
      </c>
      <c r="F704" s="86" t="s">
        <v>1500</v>
      </c>
      <c r="G704" s="242">
        <v>0.16642081447963802</v>
      </c>
      <c r="H704" s="245">
        <v>92.237587434825457</v>
      </c>
    </row>
    <row r="705" spans="1:8">
      <c r="A705" s="86" t="str">
        <v>hlh_mark_txt</v>
      </c>
      <c r="B705" s="239">
        <v>704</v>
      </c>
      <c r="C705" s="86" t="s">
        <v>1546</v>
      </c>
      <c r="D705" s="241">
        <f>COUNTIF($C$1:$C705,C705)</f>
        <v>6</v>
      </c>
      <c r="E705" s="241" t="str">
        <f t="shared" si="30"/>
        <v>Get info/marketing on local health services6</v>
      </c>
      <c r="F705" s="86" t="s">
        <v>1502</v>
      </c>
      <c r="G705" s="242">
        <v>0.13545701357466064</v>
      </c>
      <c r="H705" s="245">
        <v>97.891278925533101</v>
      </c>
    </row>
    <row r="706" spans="1:8">
      <c r="A706" s="86" t="str">
        <v>hlh_mark_web</v>
      </c>
      <c r="B706" s="239">
        <v>705</v>
      </c>
      <c r="C706" s="86" t="s">
        <v>1546</v>
      </c>
      <c r="D706" s="241">
        <f>COUNTIF($C$1:$C706,C706)</f>
        <v>7</v>
      </c>
      <c r="E706" s="241" t="str">
        <f t="shared" si="30"/>
        <v>Get info/marketing on local health services7</v>
      </c>
      <c r="F706" s="86" t="s">
        <v>1504</v>
      </c>
      <c r="G706" s="242">
        <v>0.26860633484162894</v>
      </c>
      <c r="H706" s="245">
        <v>103.09236276191368</v>
      </c>
    </row>
    <row r="707" spans="1:8">
      <c r="A707" s="86" t="str">
        <v>hlh_res_app</v>
      </c>
      <c r="B707" s="239">
        <v>706</v>
      </c>
      <c r="C707" s="86" t="s">
        <v>1554</v>
      </c>
      <c r="D707" s="241">
        <f>COUNTIF($C$1:$C707,C707)</f>
        <v>1</v>
      </c>
      <c r="E707" s="241" t="str">
        <f t="shared" ref="E707:E770" si="31">C707&amp;D707</f>
        <v>Research local health services1</v>
      </c>
      <c r="F707" s="86" t="s">
        <v>1493</v>
      </c>
      <c r="G707" s="242">
        <v>0.11250678733031674</v>
      </c>
      <c r="H707" s="245">
        <v>86.099423508801792</v>
      </c>
    </row>
    <row r="708" spans="1:8">
      <c r="A708" s="86" t="str">
        <v>hlh_res_call</v>
      </c>
      <c r="B708" s="239">
        <v>707</v>
      </c>
      <c r="C708" s="86" t="s">
        <v>1554</v>
      </c>
      <c r="D708" s="241">
        <f>COUNTIF($C$1:$C708,C708)</f>
        <v>2</v>
      </c>
      <c r="E708" s="241" t="str">
        <f t="shared" si="31"/>
        <v>Research local health services2</v>
      </c>
      <c r="F708" s="86" t="s">
        <v>1495</v>
      </c>
      <c r="G708" s="242">
        <v>0.32269683257918552</v>
      </c>
      <c r="H708" s="245">
        <v>99.944272111828496</v>
      </c>
    </row>
    <row r="709" spans="1:8">
      <c r="A709" s="86" t="str">
        <v>hlh_res_email</v>
      </c>
      <c r="B709" s="239">
        <v>708</v>
      </c>
      <c r="C709" s="86" t="s">
        <v>1554</v>
      </c>
      <c r="D709" s="241">
        <f>COUNTIF($C$1:$C709,C709)</f>
        <v>3</v>
      </c>
      <c r="E709" s="241" t="str">
        <f t="shared" si="31"/>
        <v>Research local health services3</v>
      </c>
      <c r="F709" s="86" t="s">
        <v>1050</v>
      </c>
      <c r="G709" s="242">
        <v>0.19687782805429865</v>
      </c>
      <c r="H709" s="245">
        <v>96.128011684931678</v>
      </c>
    </row>
    <row r="710" spans="1:8">
      <c r="A710" s="86" t="str">
        <v>hlh_res_f2f</v>
      </c>
      <c r="B710" s="239">
        <v>709</v>
      </c>
      <c r="C710" s="86" t="s">
        <v>1554</v>
      </c>
      <c r="D710" s="241">
        <f>COUNTIF($C$1:$C710,C710)</f>
        <v>4</v>
      </c>
      <c r="E710" s="241" t="str">
        <f t="shared" si="31"/>
        <v>Research local health services4</v>
      </c>
      <c r="F710" s="86" t="s">
        <v>1498</v>
      </c>
      <c r="G710" s="242">
        <v>0.27898190045248872</v>
      </c>
      <c r="H710" s="245">
        <v>94.039232928874839</v>
      </c>
    </row>
    <row r="711" spans="1:8">
      <c r="A711" s="86" t="str">
        <v>hlh_res_mail</v>
      </c>
      <c r="B711" s="239">
        <v>710</v>
      </c>
      <c r="C711" s="86" t="s">
        <v>1554</v>
      </c>
      <c r="D711" s="241">
        <f>COUNTIF($C$1:$C711,C711)</f>
        <v>5</v>
      </c>
      <c r="E711" s="241" t="str">
        <f t="shared" si="31"/>
        <v>Research local health services5</v>
      </c>
      <c r="F711" s="86" t="s">
        <v>1500</v>
      </c>
      <c r="G711" s="242">
        <v>6.6719457013574665E-2</v>
      </c>
      <c r="H711" s="245">
        <v>86.141975601668037</v>
      </c>
    </row>
    <row r="712" spans="1:8">
      <c r="A712" s="86" t="str">
        <v>hlh_res_txt</v>
      </c>
      <c r="B712" s="239">
        <v>711</v>
      </c>
      <c r="C712" s="86" t="s">
        <v>1554</v>
      </c>
      <c r="D712" s="241">
        <f>COUNTIF($C$1:$C712,C712)</f>
        <v>6</v>
      </c>
      <c r="E712" s="241" t="str">
        <f t="shared" si="31"/>
        <v>Research local health services6</v>
      </c>
      <c r="F712" s="86" t="s">
        <v>1502</v>
      </c>
      <c r="G712" s="242">
        <v>8.0923076923076903E-2</v>
      </c>
      <c r="H712" s="245">
        <v>94.163423963503206</v>
      </c>
    </row>
    <row r="713" spans="1:8">
      <c r="A713" s="86" t="str">
        <v>hlh_res_web</v>
      </c>
      <c r="B713" s="239">
        <v>712</v>
      </c>
      <c r="C713" s="86" t="s">
        <v>1554</v>
      </c>
      <c r="D713" s="241">
        <f>COUNTIF($C$1:$C713,C713)</f>
        <v>7</v>
      </c>
      <c r="E713" s="241" t="str">
        <f t="shared" si="31"/>
        <v>Research local health services7</v>
      </c>
      <c r="F713" s="86" t="s">
        <v>1504</v>
      </c>
      <c r="G713" s="242">
        <v>0.33683257918552034</v>
      </c>
      <c r="H713" s="245">
        <v>101.88179473131922</v>
      </c>
    </row>
    <row r="714" spans="1:8">
      <c r="A714" s="86" t="str">
        <v>loc_enqc_app</v>
      </c>
      <c r="B714" s="239">
        <v>713</v>
      </c>
      <c r="C714" s="86" t="s">
        <v>1562</v>
      </c>
      <c r="D714" s="241">
        <f>COUNTIF($C$1:$C714,C714)</f>
        <v>1</v>
      </c>
      <c r="E714" s="241" t="str">
        <f t="shared" si="31"/>
        <v>Make enquiry on local services, events, news1</v>
      </c>
      <c r="F714" s="86" t="s">
        <v>1493</v>
      </c>
      <c r="G714" s="242">
        <v>0.10202262443438914</v>
      </c>
      <c r="H714" s="245">
        <v>94.023607248056237</v>
      </c>
    </row>
    <row r="715" spans="1:8">
      <c r="A715" s="86" t="str">
        <v>loc_enqc_call</v>
      </c>
      <c r="B715" s="239">
        <v>714</v>
      </c>
      <c r="C715" s="86" t="s">
        <v>1562</v>
      </c>
      <c r="D715" s="241">
        <f>COUNTIF($C$1:$C715,C715)</f>
        <v>2</v>
      </c>
      <c r="E715" s="241" t="str">
        <f t="shared" si="31"/>
        <v>Make enquiry on local services, events, news2</v>
      </c>
      <c r="F715" s="86" t="s">
        <v>1495</v>
      </c>
      <c r="G715" s="242">
        <v>0.34614027149321269</v>
      </c>
      <c r="H715" s="245">
        <v>99.755911500453749</v>
      </c>
    </row>
    <row r="716" spans="1:8">
      <c r="A716" s="86" t="str">
        <v>loc_enqc_email</v>
      </c>
      <c r="B716" s="239">
        <v>715</v>
      </c>
      <c r="C716" s="86" t="s">
        <v>1562</v>
      </c>
      <c r="D716" s="241">
        <f>COUNTIF($C$1:$C716,C716)</f>
        <v>3</v>
      </c>
      <c r="E716" s="241" t="str">
        <f t="shared" si="31"/>
        <v>Make enquiry on local services, events, news3</v>
      </c>
      <c r="F716" s="86" t="s">
        <v>1050</v>
      </c>
      <c r="G716" s="242">
        <v>0.40369683257918559</v>
      </c>
      <c r="H716" s="245">
        <v>101.12580123877414</v>
      </c>
    </row>
    <row r="717" spans="1:8">
      <c r="A717" s="86" t="str">
        <v>loc_enqc_f2f</v>
      </c>
      <c r="B717" s="239">
        <v>716</v>
      </c>
      <c r="C717" s="86" t="s">
        <v>1562</v>
      </c>
      <c r="D717" s="241">
        <f>COUNTIF($C$1:$C717,C717)</f>
        <v>4</v>
      </c>
      <c r="E717" s="241" t="str">
        <f t="shared" si="31"/>
        <v>Make enquiry on local services, events, news4</v>
      </c>
      <c r="F717" s="86" t="s">
        <v>1498</v>
      </c>
      <c r="G717" s="242">
        <v>0.18364705882352941</v>
      </c>
      <c r="H717" s="245">
        <v>93.357856642135047</v>
      </c>
    </row>
    <row r="718" spans="1:8">
      <c r="A718" s="86" t="str">
        <v>loc_enqc_mail</v>
      </c>
      <c r="B718" s="239">
        <v>717</v>
      </c>
      <c r="C718" s="86" t="s">
        <v>1562</v>
      </c>
      <c r="D718" s="241">
        <f>COUNTIF($C$1:$C718,C718)</f>
        <v>5</v>
      </c>
      <c r="E718" s="241" t="str">
        <f t="shared" si="31"/>
        <v>Make enquiry on local services, events, news5</v>
      </c>
      <c r="F718" s="86" t="s">
        <v>1500</v>
      </c>
      <c r="G718" s="242">
        <v>0.11665158371040725</v>
      </c>
      <c r="H718" s="245">
        <v>98.604286379428657</v>
      </c>
    </row>
    <row r="719" spans="1:8">
      <c r="A719" s="86" t="str">
        <v>loc_enqc_txt</v>
      </c>
      <c r="B719" s="239">
        <v>718</v>
      </c>
      <c r="C719" s="86" t="s">
        <v>1562</v>
      </c>
      <c r="D719" s="241">
        <f>COUNTIF($C$1:$C719,C719)</f>
        <v>6</v>
      </c>
      <c r="E719" s="241" t="str">
        <f t="shared" si="31"/>
        <v>Make enquiry on local services, events, news6</v>
      </c>
      <c r="F719" s="86" t="s">
        <v>1502</v>
      </c>
      <c r="G719" s="242">
        <v>5.9809954751131211E-2</v>
      </c>
      <c r="H719" s="245">
        <v>92.445505105531751</v>
      </c>
    </row>
    <row r="720" spans="1:8">
      <c r="A720" s="86" t="str">
        <v>loc_enqc_web</v>
      </c>
      <c r="B720" s="239">
        <v>719</v>
      </c>
      <c r="C720" s="86" t="s">
        <v>1562</v>
      </c>
      <c r="D720" s="241">
        <f>COUNTIF($C$1:$C720,C720)</f>
        <v>7</v>
      </c>
      <c r="E720" s="241" t="str">
        <f t="shared" si="31"/>
        <v>Make enquiry on local services, events, news7</v>
      </c>
      <c r="F720" s="86" t="s">
        <v>1504</v>
      </c>
      <c r="G720" s="242">
        <v>0.24863800904977371</v>
      </c>
      <c r="H720" s="245">
        <v>99.885766964788218</v>
      </c>
    </row>
    <row r="721" spans="1:8">
      <c r="A721" s="86" t="str">
        <v>loc_sub_app</v>
      </c>
      <c r="B721" s="239">
        <v>720</v>
      </c>
      <c r="C721" s="86" t="s">
        <v>1570</v>
      </c>
      <c r="D721" s="241">
        <f>COUNTIF($C$1:$C721,C721)</f>
        <v>1</v>
      </c>
      <c r="E721" s="241" t="str">
        <f t="shared" si="31"/>
        <v>Submit info to local services, events, news1</v>
      </c>
      <c r="F721" s="86" t="s">
        <v>1493</v>
      </c>
      <c r="G721" s="242">
        <v>0.13106787330316741</v>
      </c>
      <c r="H721" s="245">
        <v>90.376130615267471</v>
      </c>
    </row>
    <row r="722" spans="1:8">
      <c r="A722" s="86" t="str">
        <v>loc_sub_call</v>
      </c>
      <c r="B722" s="239">
        <v>721</v>
      </c>
      <c r="C722" s="86" t="s">
        <v>1570</v>
      </c>
      <c r="D722" s="241">
        <f>COUNTIF($C$1:$C722,C722)</f>
        <v>2</v>
      </c>
      <c r="E722" s="241" t="str">
        <f t="shared" si="31"/>
        <v>Submit info to local services, events, news2</v>
      </c>
      <c r="F722" s="86" t="s">
        <v>1495</v>
      </c>
      <c r="G722" s="242">
        <v>0.17566968325791851</v>
      </c>
      <c r="H722" s="245">
        <v>94.35654333933752</v>
      </c>
    </row>
    <row r="723" spans="1:8">
      <c r="A723" s="86" t="str">
        <v>loc_sub_email</v>
      </c>
      <c r="B723" s="239">
        <v>722</v>
      </c>
      <c r="C723" s="86" t="s">
        <v>1570</v>
      </c>
      <c r="D723" s="241">
        <f>COUNTIF($C$1:$C723,C723)</f>
        <v>3</v>
      </c>
      <c r="E723" s="241" t="str">
        <f t="shared" si="31"/>
        <v>Submit info to local services, events, news3</v>
      </c>
      <c r="F723" s="86" t="s">
        <v>1050</v>
      </c>
      <c r="G723" s="242">
        <v>0.33004072398190049</v>
      </c>
      <c r="H723" s="245">
        <v>100.04331386194001</v>
      </c>
    </row>
    <row r="724" spans="1:8">
      <c r="A724" s="86" t="str">
        <v>loc_sub_f2f</v>
      </c>
      <c r="B724" s="239">
        <v>723</v>
      </c>
      <c r="C724" s="86" t="s">
        <v>1570</v>
      </c>
      <c r="D724" s="241">
        <f>COUNTIF($C$1:$C724,C724)</f>
        <v>4</v>
      </c>
      <c r="E724" s="241" t="str">
        <f t="shared" si="31"/>
        <v>Submit info to local services, events, news4</v>
      </c>
      <c r="F724" s="86" t="s">
        <v>1498</v>
      </c>
      <c r="G724" s="242">
        <v>0.15043438914027146</v>
      </c>
      <c r="H724" s="245">
        <v>94.098272998619692</v>
      </c>
    </row>
    <row r="725" spans="1:8">
      <c r="A725" s="86" t="str">
        <v>loc_sub_mail</v>
      </c>
      <c r="B725" s="239">
        <v>724</v>
      </c>
      <c r="C725" s="86" t="s">
        <v>1570</v>
      </c>
      <c r="D725" s="241">
        <f>COUNTIF($C$1:$C725,C725)</f>
        <v>5</v>
      </c>
      <c r="E725" s="241" t="str">
        <f t="shared" si="31"/>
        <v>Submit info to local services, events, news5</v>
      </c>
      <c r="F725" s="86" t="s">
        <v>1500</v>
      </c>
      <c r="G725" s="242">
        <v>0.11680542986425339</v>
      </c>
      <c r="H725" s="245">
        <v>93.095659092042339</v>
      </c>
    </row>
    <row r="726" spans="1:8">
      <c r="A726" s="86" t="str">
        <v>loc_sub_txt</v>
      </c>
      <c r="B726" s="239">
        <v>725</v>
      </c>
      <c r="C726" s="86" t="s">
        <v>1570</v>
      </c>
      <c r="D726" s="241">
        <f>COUNTIF($C$1:$C726,C726)</f>
        <v>6</v>
      </c>
      <c r="E726" s="241" t="str">
        <f t="shared" si="31"/>
        <v>Submit info to local services, events, news6</v>
      </c>
      <c r="F726" s="86" t="s">
        <v>1502</v>
      </c>
      <c r="G726" s="242">
        <v>7.4484162895927616E-2</v>
      </c>
      <c r="H726" s="245">
        <v>88.464703574135228</v>
      </c>
    </row>
    <row r="727" spans="1:8">
      <c r="A727" s="86" t="str">
        <v>loc_sub_web</v>
      </c>
      <c r="B727" s="239">
        <v>726</v>
      </c>
      <c r="C727" s="86" t="s">
        <v>1570</v>
      </c>
      <c r="D727" s="241">
        <f>COUNTIF($C$1:$C727,C727)</f>
        <v>7</v>
      </c>
      <c r="E727" s="241" t="str">
        <f t="shared" si="31"/>
        <v>Submit info to local services, events, news7</v>
      </c>
      <c r="F727" s="86" t="s">
        <v>1504</v>
      </c>
      <c r="G727" s="242">
        <v>0.28538009049773755</v>
      </c>
      <c r="H727" s="245">
        <v>100.98926017879153</v>
      </c>
    </row>
    <row r="728" spans="1:8">
      <c r="A728" s="86" t="str">
        <v>loc_mark_app</v>
      </c>
      <c r="B728" s="239">
        <v>727</v>
      </c>
      <c r="C728" s="86" t="s">
        <v>1578</v>
      </c>
      <c r="D728" s="241">
        <f>COUNTIF($C$1:$C728,C728)</f>
        <v>1</v>
      </c>
      <c r="E728" s="241" t="str">
        <f t="shared" si="31"/>
        <v>Get info/marketing on local services, events, news1</v>
      </c>
      <c r="F728" s="86" t="s">
        <v>1493</v>
      </c>
      <c r="G728" s="242">
        <v>0.11930316742081448</v>
      </c>
      <c r="H728" s="245">
        <v>90.419644969072692</v>
      </c>
    </row>
    <row r="729" spans="1:8">
      <c r="A729" s="86" t="str">
        <v>loc_mark_call</v>
      </c>
      <c r="B729" s="239">
        <v>728</v>
      </c>
      <c r="C729" s="86" t="s">
        <v>1578</v>
      </c>
      <c r="D729" s="241">
        <f>COUNTIF($C$1:$C729,C729)</f>
        <v>2</v>
      </c>
      <c r="E729" s="241" t="str">
        <f t="shared" si="31"/>
        <v>Get info/marketing on local services, events, news2</v>
      </c>
      <c r="F729" s="86" t="s">
        <v>1495</v>
      </c>
      <c r="G729" s="242">
        <v>0.15748416289592757</v>
      </c>
      <c r="H729" s="245">
        <v>99.460100225212543</v>
      </c>
    </row>
    <row r="730" spans="1:8">
      <c r="A730" s="86" t="str">
        <v>loc_mark_email</v>
      </c>
      <c r="B730" s="239">
        <v>729</v>
      </c>
      <c r="C730" s="86" t="s">
        <v>1578</v>
      </c>
      <c r="D730" s="241">
        <f>COUNTIF($C$1:$C730,C730)</f>
        <v>3</v>
      </c>
      <c r="E730" s="241" t="str">
        <f t="shared" si="31"/>
        <v>Get info/marketing on local services, events, news3</v>
      </c>
      <c r="F730" s="86" t="s">
        <v>1050</v>
      </c>
      <c r="G730" s="242">
        <v>0.33867420814479637</v>
      </c>
      <c r="H730" s="245">
        <v>99.370541365396448</v>
      </c>
    </row>
    <row r="731" spans="1:8">
      <c r="A731" s="86" t="str">
        <v>loc_mark_f2f</v>
      </c>
      <c r="B731" s="239">
        <v>730</v>
      </c>
      <c r="C731" s="86" t="s">
        <v>1578</v>
      </c>
      <c r="D731" s="241">
        <f>COUNTIF($C$1:$C731,C731)</f>
        <v>4</v>
      </c>
      <c r="E731" s="241" t="str">
        <f t="shared" si="31"/>
        <v>Get info/marketing on local services, events, news4</v>
      </c>
      <c r="F731" s="86" t="s">
        <v>1498</v>
      </c>
      <c r="G731" s="242">
        <v>0.12551131221719458</v>
      </c>
      <c r="H731" s="245">
        <v>92.046131834631325</v>
      </c>
    </row>
    <row r="732" spans="1:8">
      <c r="A732" s="86" t="str">
        <v>loc_mark_mail</v>
      </c>
      <c r="B732" s="239">
        <v>731</v>
      </c>
      <c r="C732" s="86" t="s">
        <v>1578</v>
      </c>
      <c r="D732" s="241">
        <f>COUNTIF($C$1:$C732,C732)</f>
        <v>5</v>
      </c>
      <c r="E732" s="241" t="str">
        <f t="shared" si="31"/>
        <v>Get info/marketing on local services, events, news5</v>
      </c>
      <c r="F732" s="86" t="s">
        <v>1500</v>
      </c>
      <c r="G732" s="242">
        <v>0.15640723981900453</v>
      </c>
      <c r="H732" s="245">
        <v>99.685068056754133</v>
      </c>
    </row>
    <row r="733" spans="1:8">
      <c r="A733" s="86" t="str">
        <v>loc_mark_txt</v>
      </c>
      <c r="B733" s="239">
        <v>732</v>
      </c>
      <c r="C733" s="86" t="s">
        <v>1578</v>
      </c>
      <c r="D733" s="241">
        <f>COUNTIF($C$1:$C733,C733)</f>
        <v>6</v>
      </c>
      <c r="E733" s="241" t="str">
        <f t="shared" si="31"/>
        <v>Get info/marketing on local services, events, news6</v>
      </c>
      <c r="F733" s="86" t="s">
        <v>1502</v>
      </c>
      <c r="G733" s="242">
        <v>9.5592760180995481E-2</v>
      </c>
      <c r="H733" s="245">
        <v>90.533603602050803</v>
      </c>
    </row>
    <row r="734" spans="1:8">
      <c r="A734" s="86" t="str">
        <v>loc_mark_web</v>
      </c>
      <c r="B734" s="239">
        <v>733</v>
      </c>
      <c r="C734" s="86" t="s">
        <v>1578</v>
      </c>
      <c r="D734" s="241">
        <f>COUNTIF($C$1:$C734,C734)</f>
        <v>7</v>
      </c>
      <c r="E734" s="241" t="str">
        <f t="shared" si="31"/>
        <v>Get info/marketing on local services, events, news7</v>
      </c>
      <c r="F734" s="86" t="s">
        <v>1504</v>
      </c>
      <c r="G734" s="242">
        <v>0.24083710407239819</v>
      </c>
      <c r="H734" s="245">
        <v>98.293842625352212</v>
      </c>
    </row>
    <row r="735" spans="1:8">
      <c r="A735" s="86" t="str">
        <v>loc_res_app</v>
      </c>
      <c r="B735" s="239">
        <v>734</v>
      </c>
      <c r="C735" s="86" t="s">
        <v>1586</v>
      </c>
      <c r="D735" s="241">
        <f>COUNTIF($C$1:$C735,C735)</f>
        <v>1</v>
      </c>
      <c r="E735" s="241" t="str">
        <f t="shared" si="31"/>
        <v>Research local services, events, news1</v>
      </c>
      <c r="F735" s="86" t="s">
        <v>1493</v>
      </c>
      <c r="G735" s="242">
        <v>0.10750226244343891</v>
      </c>
      <c r="H735" s="245">
        <v>87.508624107587892</v>
      </c>
    </row>
    <row r="736" spans="1:8">
      <c r="A736" s="86" t="str">
        <v>loc_res_call</v>
      </c>
      <c r="B736" s="239">
        <v>735</v>
      </c>
      <c r="C736" s="86" t="s">
        <v>1586</v>
      </c>
      <c r="D736" s="241">
        <f>COUNTIF($C$1:$C736,C736)</f>
        <v>2</v>
      </c>
      <c r="E736" s="241" t="str">
        <f t="shared" si="31"/>
        <v>Research local services, events, news2</v>
      </c>
      <c r="F736" s="86" t="s">
        <v>1495</v>
      </c>
      <c r="G736" s="242">
        <v>0.16372398190045251</v>
      </c>
      <c r="H736" s="245">
        <v>99.833642092969114</v>
      </c>
    </row>
    <row r="737" spans="1:8">
      <c r="A737" s="86" t="str">
        <v>loc_res_email</v>
      </c>
      <c r="B737" s="239">
        <v>736</v>
      </c>
      <c r="C737" s="86" t="s">
        <v>1586</v>
      </c>
      <c r="D737" s="241">
        <f>COUNTIF($C$1:$C737,C737)</f>
        <v>3</v>
      </c>
      <c r="E737" s="241" t="str">
        <f t="shared" si="31"/>
        <v>Research local services, events, news3</v>
      </c>
      <c r="F737" s="86" t="s">
        <v>1050</v>
      </c>
      <c r="G737" s="242">
        <v>0.25383257918552032</v>
      </c>
      <c r="H737" s="245">
        <v>99.427005661980019</v>
      </c>
    </row>
    <row r="738" spans="1:8">
      <c r="A738" s="86" t="str">
        <v>loc_res_f2f</v>
      </c>
      <c r="B738" s="239">
        <v>737</v>
      </c>
      <c r="C738" s="86" t="s">
        <v>1586</v>
      </c>
      <c r="D738" s="241">
        <f>COUNTIF($C$1:$C738,C738)</f>
        <v>4</v>
      </c>
      <c r="E738" s="241" t="str">
        <f t="shared" si="31"/>
        <v>Research local services, events, news4</v>
      </c>
      <c r="F738" s="86" t="s">
        <v>1498</v>
      </c>
      <c r="G738" s="242">
        <v>0.10970588235294118</v>
      </c>
      <c r="H738" s="245">
        <v>96.256912867940741</v>
      </c>
    </row>
    <row r="739" spans="1:8">
      <c r="A739" s="86" t="str">
        <v>loc_res_mail</v>
      </c>
      <c r="B739" s="239">
        <v>738</v>
      </c>
      <c r="C739" s="86" t="s">
        <v>1586</v>
      </c>
      <c r="D739" s="241">
        <f>COUNTIF($C$1:$C739,C739)</f>
        <v>5</v>
      </c>
      <c r="E739" s="241" t="str">
        <f t="shared" si="31"/>
        <v>Research local services, events, news5</v>
      </c>
      <c r="F739" s="86" t="s">
        <v>1500</v>
      </c>
      <c r="G739" s="242">
        <v>6.8095022624434384E-2</v>
      </c>
      <c r="H739" s="245">
        <v>89.634348791214776</v>
      </c>
    </row>
    <row r="740" spans="1:8">
      <c r="A740" s="86" t="str">
        <v>loc_res_txt</v>
      </c>
      <c r="B740" s="239">
        <v>739</v>
      </c>
      <c r="C740" s="86" t="s">
        <v>1586</v>
      </c>
      <c r="D740" s="241">
        <f>COUNTIF($C$1:$C740,C740)</f>
        <v>6</v>
      </c>
      <c r="E740" s="241" t="str">
        <f t="shared" si="31"/>
        <v>Research local services, events, news6</v>
      </c>
      <c r="F740" s="86" t="s">
        <v>1502</v>
      </c>
      <c r="G740" s="242">
        <v>5.2986425339366525E-2</v>
      </c>
      <c r="H740" s="245">
        <v>79.002582268920747</v>
      </c>
    </row>
    <row r="741" spans="1:8">
      <c r="A741" s="86" t="str">
        <v>loc_res_web</v>
      </c>
      <c r="B741" s="239">
        <v>740</v>
      </c>
      <c r="C741" s="86" t="s">
        <v>1586</v>
      </c>
      <c r="D741" s="241">
        <f>COUNTIF($C$1:$C741,C741)</f>
        <v>7</v>
      </c>
      <c r="E741" s="241" t="str">
        <f t="shared" si="31"/>
        <v>Research local services, events, news7</v>
      </c>
      <c r="F741" s="86" t="s">
        <v>1504</v>
      </c>
      <c r="G741" s="242">
        <v>0.31450678733031673</v>
      </c>
      <c r="H741" s="245">
        <v>101.00203476874641</v>
      </c>
    </row>
    <row r="742" spans="1:8">
      <c r="A742" s="86" t="str">
        <v>utl_enqc_app</v>
      </c>
      <c r="B742" s="239">
        <v>741</v>
      </c>
      <c r="C742" s="86" t="s">
        <v>1594</v>
      </c>
      <c r="D742" s="241">
        <f>COUNTIF($C$1:$C742,C742)</f>
        <v>1</v>
      </c>
      <c r="E742" s="241" t="str">
        <f t="shared" si="31"/>
        <v>Make enquiry on utilities1</v>
      </c>
      <c r="F742" s="86" t="s">
        <v>1493</v>
      </c>
      <c r="G742" s="242">
        <v>0.13563348416289592</v>
      </c>
      <c r="H742" s="245">
        <v>96.391394024583704</v>
      </c>
    </row>
    <row r="743" spans="1:8">
      <c r="A743" s="86" t="str">
        <v>utl_enqc_call</v>
      </c>
      <c r="B743" s="239">
        <v>742</v>
      </c>
      <c r="C743" s="86" t="s">
        <v>1594</v>
      </c>
      <c r="D743" s="241">
        <f>COUNTIF($C$1:$C743,C743)</f>
        <v>2</v>
      </c>
      <c r="E743" s="241" t="str">
        <f t="shared" si="31"/>
        <v>Make enquiry on utilities2</v>
      </c>
      <c r="F743" s="86" t="s">
        <v>1495</v>
      </c>
      <c r="G743" s="242">
        <v>0.36210859728506795</v>
      </c>
      <c r="H743" s="245">
        <v>100.98969893869993</v>
      </c>
    </row>
    <row r="744" spans="1:8">
      <c r="A744" s="86" t="str">
        <v>utl_enqc_email</v>
      </c>
      <c r="B744" s="239">
        <v>743</v>
      </c>
      <c r="C744" s="86" t="s">
        <v>1594</v>
      </c>
      <c r="D744" s="241">
        <f>COUNTIF($C$1:$C744,C744)</f>
        <v>3</v>
      </c>
      <c r="E744" s="241" t="str">
        <f t="shared" si="31"/>
        <v>Make enquiry on utilities3</v>
      </c>
      <c r="F744" s="86" t="s">
        <v>1050</v>
      </c>
      <c r="G744" s="242">
        <v>0.37</v>
      </c>
      <c r="H744" s="245">
        <v>100.00833452472351</v>
      </c>
    </row>
    <row r="745" spans="1:8">
      <c r="A745" s="86" t="str">
        <v>utl_enqc_f2f</v>
      </c>
      <c r="B745" s="239">
        <v>744</v>
      </c>
      <c r="C745" s="86" t="s">
        <v>1594</v>
      </c>
      <c r="D745" s="241">
        <f>COUNTIF($C$1:$C745,C745)</f>
        <v>4</v>
      </c>
      <c r="E745" s="241" t="str">
        <f t="shared" si="31"/>
        <v>Make enquiry on utilities4</v>
      </c>
      <c r="F745" s="86" t="s">
        <v>1498</v>
      </c>
      <c r="G745" s="242">
        <v>0.19838009049773758</v>
      </c>
      <c r="H745" s="245">
        <v>97.85003714042594</v>
      </c>
    </row>
    <row r="746" spans="1:8">
      <c r="A746" s="86" t="str">
        <v>utl_enqc_mail</v>
      </c>
      <c r="B746" s="239">
        <v>745</v>
      </c>
      <c r="C746" s="86" t="s">
        <v>1594</v>
      </c>
      <c r="D746" s="241">
        <f>COUNTIF($C$1:$C746,C746)</f>
        <v>5</v>
      </c>
      <c r="E746" s="241" t="str">
        <f t="shared" si="31"/>
        <v>Make enquiry on utilities5</v>
      </c>
      <c r="F746" s="86" t="s">
        <v>1500</v>
      </c>
      <c r="G746" s="242">
        <v>0.14748868778280541</v>
      </c>
      <c r="H746" s="245">
        <v>107.72040849738036</v>
      </c>
    </row>
    <row r="747" spans="1:8">
      <c r="A747" s="86" t="str">
        <v>utl_enqc_txt</v>
      </c>
      <c r="B747" s="239">
        <v>746</v>
      </c>
      <c r="C747" s="86" t="s">
        <v>1594</v>
      </c>
      <c r="D747" s="241">
        <f>COUNTIF($C$1:$C747,C747)</f>
        <v>6</v>
      </c>
      <c r="E747" s="241" t="str">
        <f t="shared" si="31"/>
        <v>Make enquiry on utilities6</v>
      </c>
      <c r="F747" s="86" t="s">
        <v>1502</v>
      </c>
      <c r="G747" s="242">
        <v>6.9140271493212654E-2</v>
      </c>
      <c r="H747" s="245">
        <v>92.189772509568257</v>
      </c>
    </row>
    <row r="748" spans="1:8">
      <c r="A748" s="86" t="str">
        <v>utl_enqc_web</v>
      </c>
      <c r="B748" s="239">
        <v>747</v>
      </c>
      <c r="C748" s="86" t="s">
        <v>1594</v>
      </c>
      <c r="D748" s="241">
        <f>COUNTIF($C$1:$C748,C748)</f>
        <v>7</v>
      </c>
      <c r="E748" s="241" t="str">
        <f t="shared" si="31"/>
        <v>Make enquiry on utilities7</v>
      </c>
      <c r="F748" s="86" t="s">
        <v>1504</v>
      </c>
      <c r="G748" s="242">
        <v>0.29132126696832583</v>
      </c>
      <c r="H748" s="245">
        <v>99.746220080588728</v>
      </c>
    </row>
    <row r="749" spans="1:8">
      <c r="A749" s="86" t="str">
        <v>utl_sub_app</v>
      </c>
      <c r="B749" s="239">
        <v>748</v>
      </c>
      <c r="C749" s="86" t="s">
        <v>1602</v>
      </c>
      <c r="D749" s="241">
        <f>COUNTIF($C$1:$C749,C749)</f>
        <v>1</v>
      </c>
      <c r="E749" s="241" t="str">
        <f t="shared" si="31"/>
        <v>Submit info to on utilities1</v>
      </c>
      <c r="F749" s="86" t="s">
        <v>1493</v>
      </c>
      <c r="G749" s="242">
        <v>0.18813574660633489</v>
      </c>
      <c r="H749" s="245">
        <v>97.157989916238662</v>
      </c>
    </row>
    <row r="750" spans="1:8">
      <c r="A750" s="86" t="str">
        <v>utl_sub_call</v>
      </c>
      <c r="B750" s="239">
        <v>749</v>
      </c>
      <c r="C750" s="86" t="s">
        <v>1602</v>
      </c>
      <c r="D750" s="241">
        <f>COUNTIF($C$1:$C750,C750)</f>
        <v>2</v>
      </c>
      <c r="E750" s="241" t="str">
        <f t="shared" si="31"/>
        <v>Submit info to on utilities2</v>
      </c>
      <c r="F750" s="86" t="s">
        <v>1495</v>
      </c>
      <c r="G750" s="242">
        <v>0.25728506787330319</v>
      </c>
      <c r="H750" s="245">
        <v>97.25498891344337</v>
      </c>
    </row>
    <row r="751" spans="1:8">
      <c r="A751" s="86" t="str">
        <v>utl_sub_email</v>
      </c>
      <c r="B751" s="239">
        <v>750</v>
      </c>
      <c r="C751" s="86" t="s">
        <v>1602</v>
      </c>
      <c r="D751" s="241">
        <f>COUNTIF($C$1:$C751,C751)</f>
        <v>3</v>
      </c>
      <c r="E751" s="241" t="str">
        <f t="shared" si="31"/>
        <v>Submit info to on utilities3</v>
      </c>
      <c r="F751" s="86" t="s">
        <v>1050</v>
      </c>
      <c r="G751" s="242">
        <v>0.28890045248868784</v>
      </c>
      <c r="H751" s="245">
        <v>100.59577053833004</v>
      </c>
    </row>
    <row r="752" spans="1:8">
      <c r="A752" s="86" t="str">
        <v>utl_sub_f2f</v>
      </c>
      <c r="B752" s="239">
        <v>751</v>
      </c>
      <c r="C752" s="86" t="s">
        <v>1602</v>
      </c>
      <c r="D752" s="241">
        <f>COUNTIF($C$1:$C752,C752)</f>
        <v>4</v>
      </c>
      <c r="E752" s="241" t="str">
        <f t="shared" si="31"/>
        <v>Submit info to on utilities4</v>
      </c>
      <c r="F752" s="86" t="s">
        <v>1498</v>
      </c>
      <c r="G752" s="242">
        <v>0.18857918552036196</v>
      </c>
      <c r="H752" s="245">
        <v>98.544194662929698</v>
      </c>
    </row>
    <row r="753" spans="1:8">
      <c r="A753" s="86" t="str">
        <v>utl_sub_mail</v>
      </c>
      <c r="B753" s="239">
        <v>752</v>
      </c>
      <c r="C753" s="86" t="s">
        <v>1602</v>
      </c>
      <c r="D753" s="241">
        <f>COUNTIF($C$1:$C753,C753)</f>
        <v>5</v>
      </c>
      <c r="E753" s="241" t="str">
        <f t="shared" si="31"/>
        <v>Submit info to on utilities5</v>
      </c>
      <c r="F753" s="86" t="s">
        <v>1500</v>
      </c>
      <c r="G753" s="242">
        <v>0.12358371040723981</v>
      </c>
      <c r="H753" s="245">
        <v>99.639436186056685</v>
      </c>
    </row>
    <row r="754" spans="1:8">
      <c r="A754" s="86" t="str">
        <v>utl_sub_txt</v>
      </c>
      <c r="B754" s="239">
        <v>753</v>
      </c>
      <c r="C754" s="86" t="s">
        <v>1602</v>
      </c>
      <c r="D754" s="241">
        <f>COUNTIF($C$1:$C754,C754)</f>
        <v>6</v>
      </c>
      <c r="E754" s="241" t="str">
        <f t="shared" si="31"/>
        <v>Submit info to on utilities6</v>
      </c>
      <c r="F754" s="86" t="s">
        <v>1502</v>
      </c>
      <c r="G754" s="242">
        <v>7.9049773755656139E-2</v>
      </c>
      <c r="H754" s="245">
        <v>94.505331951630296</v>
      </c>
    </row>
    <row r="755" spans="1:8">
      <c r="A755" s="86" t="str">
        <v>utl_sub_web</v>
      </c>
      <c r="B755" s="239">
        <v>754</v>
      </c>
      <c r="C755" s="86" t="s">
        <v>1602</v>
      </c>
      <c r="D755" s="241">
        <f>COUNTIF($C$1:$C755,C755)</f>
        <v>7</v>
      </c>
      <c r="E755" s="241" t="str">
        <f t="shared" si="31"/>
        <v>Submit info to on utilities7</v>
      </c>
      <c r="F755" s="86" t="s">
        <v>1504</v>
      </c>
      <c r="G755" s="242">
        <v>0.33251583710407234</v>
      </c>
      <c r="H755" s="245">
        <v>100.78109588657172</v>
      </c>
    </row>
    <row r="756" spans="1:8">
      <c r="A756" s="86" t="str">
        <v>utl_mark_app</v>
      </c>
      <c r="B756" s="239">
        <v>755</v>
      </c>
      <c r="C756" s="86" t="s">
        <v>1610</v>
      </c>
      <c r="D756" s="241">
        <f>COUNTIF($C$1:$C756,C756)</f>
        <v>1</v>
      </c>
      <c r="E756" s="241" t="str">
        <f t="shared" si="31"/>
        <v>Get info/marketing on utilities1</v>
      </c>
      <c r="F756" s="86" t="s">
        <v>1493</v>
      </c>
      <c r="G756" s="242">
        <v>0.14668778280542985</v>
      </c>
      <c r="H756" s="245">
        <v>95.986314122457912</v>
      </c>
    </row>
    <row r="757" spans="1:8">
      <c r="A757" s="86" t="str">
        <v>utl_mark_call</v>
      </c>
      <c r="B757" s="239">
        <v>756</v>
      </c>
      <c r="C757" s="86" t="s">
        <v>1610</v>
      </c>
      <c r="D757" s="241">
        <f>COUNTIF($C$1:$C757,C757)</f>
        <v>2</v>
      </c>
      <c r="E757" s="241" t="str">
        <f t="shared" si="31"/>
        <v>Get info/marketing on utilities2</v>
      </c>
      <c r="F757" s="86" t="s">
        <v>1495</v>
      </c>
      <c r="G757" s="242">
        <v>0.20738009049773756</v>
      </c>
      <c r="H757" s="245">
        <v>95.152012521654839</v>
      </c>
    </row>
    <row r="758" spans="1:8">
      <c r="A758" s="86" t="str">
        <v>utl_mark_email</v>
      </c>
      <c r="B758" s="239">
        <v>757</v>
      </c>
      <c r="C758" s="86" t="s">
        <v>1610</v>
      </c>
      <c r="D758" s="241">
        <f>COUNTIF($C$1:$C758,C758)</f>
        <v>3</v>
      </c>
      <c r="E758" s="241" t="str">
        <f t="shared" si="31"/>
        <v>Get info/marketing on utilities3</v>
      </c>
      <c r="F758" s="86" t="s">
        <v>1050</v>
      </c>
      <c r="G758" s="242">
        <v>0.31779185520361997</v>
      </c>
      <c r="H758" s="245">
        <v>96.976780407848679</v>
      </c>
    </row>
    <row r="759" spans="1:8">
      <c r="A759" s="86" t="str">
        <v>utl_mark_f2f</v>
      </c>
      <c r="B759" s="239">
        <v>758</v>
      </c>
      <c r="C759" s="86" t="s">
        <v>1610</v>
      </c>
      <c r="D759" s="241">
        <f>COUNTIF($C$1:$C759,C759)</f>
        <v>4</v>
      </c>
      <c r="E759" s="241" t="str">
        <f t="shared" si="31"/>
        <v>Get info/marketing on utilities4</v>
      </c>
      <c r="F759" s="86" t="s">
        <v>1498</v>
      </c>
      <c r="G759" s="242">
        <v>0.15969230769230769</v>
      </c>
      <c r="H759" s="245">
        <v>95.149450316463927</v>
      </c>
    </row>
    <row r="760" spans="1:8">
      <c r="A760" s="86" t="str">
        <v>utl_mark_mail</v>
      </c>
      <c r="B760" s="239">
        <v>759</v>
      </c>
      <c r="C760" s="86" t="s">
        <v>1610</v>
      </c>
      <c r="D760" s="241">
        <f>COUNTIF($C$1:$C760,C760)</f>
        <v>5</v>
      </c>
      <c r="E760" s="241" t="str">
        <f t="shared" si="31"/>
        <v>Get info/marketing on utilities5</v>
      </c>
      <c r="F760" s="86" t="s">
        <v>1500</v>
      </c>
      <c r="G760" s="242">
        <v>0.19524434389140274</v>
      </c>
      <c r="H760" s="245">
        <v>101.14635260418872</v>
      </c>
    </row>
    <row r="761" spans="1:8">
      <c r="A761" s="86" t="str">
        <v>utl_mark_txt</v>
      </c>
      <c r="B761" s="239">
        <v>760</v>
      </c>
      <c r="C761" s="86" t="s">
        <v>1610</v>
      </c>
      <c r="D761" s="241">
        <f>COUNTIF($C$1:$C761,C761)</f>
        <v>6</v>
      </c>
      <c r="E761" s="241" t="str">
        <f t="shared" si="31"/>
        <v>Get info/marketing on utilities6</v>
      </c>
      <c r="F761" s="86" t="s">
        <v>1502</v>
      </c>
      <c r="G761" s="242">
        <v>8.6701357466063333E-2</v>
      </c>
      <c r="H761" s="245">
        <v>97.146991165156521</v>
      </c>
    </row>
    <row r="762" spans="1:8">
      <c r="A762" s="86" t="str">
        <v>utl_mark_web</v>
      </c>
      <c r="B762" s="239">
        <v>761</v>
      </c>
      <c r="C762" s="86" t="s">
        <v>1610</v>
      </c>
      <c r="D762" s="241">
        <f>COUNTIF($C$1:$C762,C762)</f>
        <v>7</v>
      </c>
      <c r="E762" s="241" t="str">
        <f t="shared" si="31"/>
        <v>Get info/marketing on utilities7</v>
      </c>
      <c r="F762" s="86" t="s">
        <v>1504</v>
      </c>
      <c r="G762" s="242">
        <v>0.30792760180995471</v>
      </c>
      <c r="H762" s="245">
        <v>99.231155235935873</v>
      </c>
    </row>
    <row r="763" spans="1:8">
      <c r="A763" s="86" t="str">
        <v>utl_res_app</v>
      </c>
      <c r="B763" s="239">
        <v>762</v>
      </c>
      <c r="C763" s="86" t="s">
        <v>1618</v>
      </c>
      <c r="D763" s="241">
        <f>COUNTIF($C$1:$C763,C763)</f>
        <v>1</v>
      </c>
      <c r="E763" s="241" t="str">
        <f t="shared" si="31"/>
        <v>Research utilities1</v>
      </c>
      <c r="F763" s="86" t="s">
        <v>1493</v>
      </c>
      <c r="G763" s="242">
        <v>0.12829864253393664</v>
      </c>
      <c r="H763" s="245">
        <v>89.85017537477087</v>
      </c>
    </row>
    <row r="764" spans="1:8">
      <c r="A764" s="86" t="str">
        <v>utl_res_call</v>
      </c>
      <c r="B764" s="239">
        <v>763</v>
      </c>
      <c r="C764" s="86" t="s">
        <v>1618</v>
      </c>
      <c r="D764" s="241">
        <f>COUNTIF($C$1:$C764,C764)</f>
        <v>2</v>
      </c>
      <c r="E764" s="241" t="str">
        <f t="shared" si="31"/>
        <v>Research utilities2</v>
      </c>
      <c r="F764" s="86" t="s">
        <v>1495</v>
      </c>
      <c r="G764" s="242">
        <v>0.21012217194570135</v>
      </c>
      <c r="H764" s="245">
        <v>93.119826428209336</v>
      </c>
    </row>
    <row r="765" spans="1:8">
      <c r="A765" s="86" t="str">
        <v>utl_res_email</v>
      </c>
      <c r="B765" s="239">
        <v>764</v>
      </c>
      <c r="C765" s="86" t="s">
        <v>1618</v>
      </c>
      <c r="D765" s="241">
        <f>COUNTIF($C$1:$C765,C765)</f>
        <v>3</v>
      </c>
      <c r="E765" s="241" t="str">
        <f t="shared" si="31"/>
        <v>Research utilities3</v>
      </c>
      <c r="F765" s="86" t="s">
        <v>1050</v>
      </c>
      <c r="G765" s="242">
        <v>0.22961990950226246</v>
      </c>
      <c r="H765" s="245">
        <v>99.40586914440712</v>
      </c>
    </row>
    <row r="766" spans="1:8">
      <c r="A766" s="86" t="str">
        <v>utl_res_f2f</v>
      </c>
      <c r="B766" s="239">
        <v>765</v>
      </c>
      <c r="C766" s="86" t="s">
        <v>1618</v>
      </c>
      <c r="D766" s="241">
        <f>COUNTIF($C$1:$C766,C766)</f>
        <v>4</v>
      </c>
      <c r="E766" s="241" t="str">
        <f t="shared" si="31"/>
        <v>Research utilities4</v>
      </c>
      <c r="F766" s="86" t="s">
        <v>1498</v>
      </c>
      <c r="G766" s="242">
        <v>0.12647963800904977</v>
      </c>
      <c r="H766" s="245">
        <v>95.414579618582167</v>
      </c>
    </row>
    <row r="767" spans="1:8">
      <c r="A767" s="86" t="str">
        <v>utl_res_mail</v>
      </c>
      <c r="B767" s="239">
        <v>766</v>
      </c>
      <c r="C767" s="86" t="s">
        <v>1618</v>
      </c>
      <c r="D767" s="241">
        <f>COUNTIF($C$1:$C767,C767)</f>
        <v>5</v>
      </c>
      <c r="E767" s="241" t="str">
        <f t="shared" si="31"/>
        <v>Research utilities5</v>
      </c>
      <c r="F767" s="86" t="s">
        <v>1500</v>
      </c>
      <c r="G767" s="242">
        <v>7.8728506787330302E-2</v>
      </c>
      <c r="H767" s="245">
        <v>95.481630210540729</v>
      </c>
    </row>
    <row r="768" spans="1:8">
      <c r="A768" s="86" t="str">
        <v>utl_res_txt</v>
      </c>
      <c r="B768" s="239">
        <v>767</v>
      </c>
      <c r="C768" s="86" t="s">
        <v>1618</v>
      </c>
      <c r="D768" s="241">
        <f>COUNTIF($C$1:$C768,C768)</f>
        <v>6</v>
      </c>
      <c r="E768" s="241" t="str">
        <f t="shared" si="31"/>
        <v>Research utilities6</v>
      </c>
      <c r="F768" s="86" t="s">
        <v>1502</v>
      </c>
      <c r="G768" s="242">
        <v>6.5407239819004523E-2</v>
      </c>
      <c r="H768" s="245">
        <v>95.399271922108326</v>
      </c>
    </row>
    <row r="769" spans="1:8">
      <c r="A769" s="86" t="str">
        <v>utl_res_web</v>
      </c>
      <c r="B769" s="239">
        <v>768</v>
      </c>
      <c r="C769" s="86" t="s">
        <v>1618</v>
      </c>
      <c r="D769" s="241">
        <f>COUNTIF($C$1:$C769,C769)</f>
        <v>7</v>
      </c>
      <c r="E769" s="241" t="str">
        <f t="shared" si="31"/>
        <v>Research utilities7</v>
      </c>
      <c r="F769" s="86" t="s">
        <v>1504</v>
      </c>
      <c r="G769" s="242">
        <v>0.42340723981900458</v>
      </c>
      <c r="H769" s="245">
        <v>101.13114166684799</v>
      </c>
    </row>
    <row r="770" spans="1:8">
      <c r="A770" s="86" t="str">
        <v>retles_enqc_app</v>
      </c>
      <c r="B770" s="239">
        <v>769</v>
      </c>
      <c r="C770" s="86" t="s">
        <v>1626</v>
      </c>
      <c r="D770" s="241">
        <f>COUNTIF($C$1:$C770,C770)</f>
        <v>1</v>
      </c>
      <c r="E770" s="241" t="str">
        <f t="shared" si="31"/>
        <v>Make enquiry on retail and leisure1</v>
      </c>
      <c r="F770" s="86" t="s">
        <v>1493</v>
      </c>
      <c r="G770" s="242">
        <v>0.17771493212669684</v>
      </c>
      <c r="H770" s="245">
        <v>91.315022664513904</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0.40132126696832582</v>
      </c>
      <c r="H771" s="245">
        <v>100.49827625673318</v>
      </c>
    </row>
    <row r="772" spans="1:8">
      <c r="A772" s="86" t="str">
        <v>retles_enqc_eml</v>
      </c>
      <c r="B772" s="239">
        <v>771</v>
      </c>
      <c r="C772" s="86" t="s">
        <v>1626</v>
      </c>
      <c r="D772" s="241">
        <f>COUNTIF($C$1:$C772,C772)</f>
        <v>3</v>
      </c>
      <c r="E772" s="241" t="str">
        <f t="shared" si="32"/>
        <v>Make enquiry on retail and leisure3</v>
      </c>
      <c r="F772" s="86" t="s">
        <v>1050</v>
      </c>
      <c r="G772" s="242">
        <v>0.46225339366515833</v>
      </c>
      <c r="H772" s="245">
        <v>100.01393089693048</v>
      </c>
    </row>
    <row r="773" spans="1:8">
      <c r="A773" s="86" t="str">
        <v>retles_enqc_f2f</v>
      </c>
      <c r="B773" s="239">
        <v>772</v>
      </c>
      <c r="C773" s="86" t="s">
        <v>1626</v>
      </c>
      <c r="D773" s="241">
        <f>COUNTIF($C$1:$C773,C773)</f>
        <v>4</v>
      </c>
      <c r="E773" s="241" t="str">
        <f t="shared" si="32"/>
        <v>Make enquiry on retail and leisure4</v>
      </c>
      <c r="F773" s="86" t="s">
        <v>1498</v>
      </c>
      <c r="G773" s="242">
        <v>0.37398190045248864</v>
      </c>
      <c r="H773" s="245">
        <v>97.054127523947272</v>
      </c>
    </row>
    <row r="774" spans="1:8">
      <c r="A774" s="86" t="str">
        <v>retles_enqc_mail</v>
      </c>
      <c r="B774" s="239">
        <v>773</v>
      </c>
      <c r="C774" s="86" t="s">
        <v>1626</v>
      </c>
      <c r="D774" s="241">
        <f>COUNTIF($C$1:$C774,C774)</f>
        <v>5</v>
      </c>
      <c r="E774" s="241" t="str">
        <f t="shared" si="32"/>
        <v>Make enquiry on retail and leisure5</v>
      </c>
      <c r="F774" s="86" t="s">
        <v>1500</v>
      </c>
      <c r="G774" s="242">
        <v>0.15760633484162895</v>
      </c>
      <c r="H774" s="245">
        <v>95.78321924652758</v>
      </c>
    </row>
    <row r="775" spans="1:8">
      <c r="A775" s="86" t="str">
        <v>retles_enqc_txt</v>
      </c>
      <c r="B775" s="239">
        <v>774</v>
      </c>
      <c r="C775" s="86" t="s">
        <v>1626</v>
      </c>
      <c r="D775" s="241">
        <f>COUNTIF($C$1:$C775,C775)</f>
        <v>6</v>
      </c>
      <c r="E775" s="241" t="str">
        <f t="shared" si="32"/>
        <v>Make enquiry on retail and leisure6</v>
      </c>
      <c r="F775" s="86" t="s">
        <v>1502</v>
      </c>
      <c r="G775" s="242">
        <v>9.9230769230769234E-2</v>
      </c>
      <c r="H775" s="245">
        <v>87.453856299304093</v>
      </c>
    </row>
    <row r="776" spans="1:8">
      <c r="A776" s="86" t="str">
        <v>retles_enqc_web</v>
      </c>
      <c r="B776" s="239">
        <v>775</v>
      </c>
      <c r="C776" s="86" t="s">
        <v>1626</v>
      </c>
      <c r="D776" s="241">
        <f>COUNTIF($C$1:$C776,C776)</f>
        <v>7</v>
      </c>
      <c r="E776" s="241" t="str">
        <f t="shared" si="32"/>
        <v>Make enquiry on retail and leisure7</v>
      </c>
      <c r="F776" s="86" t="s">
        <v>1504</v>
      </c>
      <c r="G776" s="242">
        <v>0.39202714932126692</v>
      </c>
      <c r="H776" s="245">
        <v>101.0658621800157</v>
      </c>
    </row>
    <row r="777" spans="1:8">
      <c r="A777" s="86" t="str">
        <v>retles_sub_app</v>
      </c>
      <c r="B777" s="239">
        <v>776</v>
      </c>
      <c r="C777" s="86" t="s">
        <v>1634</v>
      </c>
      <c r="D777" s="241">
        <f>COUNTIF($C$1:$C777,C777)</f>
        <v>1</v>
      </c>
      <c r="E777" s="241" t="str">
        <f t="shared" si="32"/>
        <v>Submit info to retail and leisure1</v>
      </c>
      <c r="F777" s="86" t="s">
        <v>1493</v>
      </c>
      <c r="G777" s="242">
        <v>0.25138914027149323</v>
      </c>
      <c r="H777" s="245">
        <v>97.272643676637045</v>
      </c>
    </row>
    <row r="778" spans="1:8">
      <c r="A778" s="86" t="str">
        <v>retles_sub_call</v>
      </c>
      <c r="B778" s="239">
        <v>777</v>
      </c>
      <c r="C778" s="86" t="s">
        <v>1634</v>
      </c>
      <c r="D778" s="241">
        <f>COUNTIF($C$1:$C778,C778)</f>
        <v>2</v>
      </c>
      <c r="E778" s="241" t="str">
        <f t="shared" si="32"/>
        <v>Submit info to retail and leisure2</v>
      </c>
      <c r="F778" s="86" t="s">
        <v>1495</v>
      </c>
      <c r="G778" s="242">
        <v>0.37474660633484164</v>
      </c>
      <c r="H778" s="245">
        <v>99.932231243154845</v>
      </c>
    </row>
    <row r="779" spans="1:8">
      <c r="A779" s="86" t="str">
        <v>retles_sub_eml</v>
      </c>
      <c r="B779" s="239">
        <v>778</v>
      </c>
      <c r="C779" s="86" t="s">
        <v>1634</v>
      </c>
      <c r="D779" s="241">
        <f>COUNTIF($C$1:$C779,C779)</f>
        <v>3</v>
      </c>
      <c r="E779" s="241" t="str">
        <f t="shared" si="32"/>
        <v>Submit info to retail and leisure3</v>
      </c>
      <c r="F779" s="86" t="s">
        <v>1050</v>
      </c>
      <c r="G779" s="242">
        <v>0.36651131221719457</v>
      </c>
      <c r="H779" s="245">
        <v>99.433516364300573</v>
      </c>
    </row>
    <row r="780" spans="1:8">
      <c r="A780" s="86" t="str">
        <v>retles_sub_f2f</v>
      </c>
      <c r="B780" s="239">
        <v>779</v>
      </c>
      <c r="C780" s="86" t="s">
        <v>1634</v>
      </c>
      <c r="D780" s="241">
        <f>COUNTIF($C$1:$C780,C780)</f>
        <v>4</v>
      </c>
      <c r="E780" s="241" t="str">
        <f t="shared" si="32"/>
        <v>Submit info to retail and leisure4</v>
      </c>
      <c r="F780" s="86" t="s">
        <v>1498</v>
      </c>
      <c r="G780" s="242">
        <v>0.38401357466063346</v>
      </c>
      <c r="H780" s="245">
        <v>97.639500782268357</v>
      </c>
    </row>
    <row r="781" spans="1:8">
      <c r="A781" s="86" t="str">
        <v>retles_sub_mail</v>
      </c>
      <c r="B781" s="239">
        <v>780</v>
      </c>
      <c r="C781" s="86" t="s">
        <v>1634</v>
      </c>
      <c r="D781" s="241">
        <f>COUNTIF($C$1:$C781,C781)</f>
        <v>5</v>
      </c>
      <c r="E781" s="241" t="str">
        <f t="shared" si="32"/>
        <v>Submit info to retail and leisure5</v>
      </c>
      <c r="F781" s="86" t="s">
        <v>1500</v>
      </c>
      <c r="G781" s="242">
        <v>0.11842986425339368</v>
      </c>
      <c r="H781" s="245">
        <v>93.280791630017561</v>
      </c>
    </row>
    <row r="782" spans="1:8">
      <c r="A782" s="86" t="str">
        <v>retles_sub_txt</v>
      </c>
      <c r="B782" s="239">
        <v>781</v>
      </c>
      <c r="C782" s="86" t="s">
        <v>1634</v>
      </c>
      <c r="D782" s="241">
        <f>COUNTIF($C$1:$C782,C782)</f>
        <v>6</v>
      </c>
      <c r="E782" s="241" t="str">
        <f t="shared" si="32"/>
        <v>Submit info to retail and leisure6</v>
      </c>
      <c r="F782" s="86" t="s">
        <v>1502</v>
      </c>
      <c r="G782" s="242">
        <v>0.10702262443438915</v>
      </c>
      <c r="H782" s="245">
        <v>91.554695164456433</v>
      </c>
    </row>
    <row r="783" spans="1:8">
      <c r="A783" s="86" t="str">
        <v>retles_sub_web</v>
      </c>
      <c r="B783" s="239">
        <v>782</v>
      </c>
      <c r="C783" s="86" t="s">
        <v>1634</v>
      </c>
      <c r="D783" s="241">
        <f>COUNTIF($C$1:$C783,C783)</f>
        <v>7</v>
      </c>
      <c r="E783" s="241" t="str">
        <f t="shared" si="32"/>
        <v>Submit info to retail and leisure7</v>
      </c>
      <c r="F783" s="86" t="s">
        <v>1504</v>
      </c>
      <c r="G783" s="242">
        <v>0.44330316742081455</v>
      </c>
      <c r="H783" s="245">
        <v>101.20457181740785</v>
      </c>
    </row>
    <row r="784" spans="1:8">
      <c r="A784" s="86" t="str">
        <v>retles_mark_app</v>
      </c>
      <c r="B784" s="239">
        <v>783</v>
      </c>
      <c r="C784" s="86" t="s">
        <v>1642</v>
      </c>
      <c r="D784" s="241">
        <f>COUNTIF($C$1:$C784,C784)</f>
        <v>1</v>
      </c>
      <c r="E784" s="241" t="str">
        <f t="shared" si="32"/>
        <v>Get info/marketing on retail and leisure1</v>
      </c>
      <c r="F784" s="86" t="s">
        <v>1493</v>
      </c>
      <c r="G784" s="242">
        <v>0.21763348416289593</v>
      </c>
      <c r="H784" s="245">
        <v>100.41524341305805</v>
      </c>
    </row>
    <row r="785" spans="1:8">
      <c r="A785" s="86" t="str">
        <v>retles_mark_call</v>
      </c>
      <c r="B785" s="239">
        <v>784</v>
      </c>
      <c r="C785" s="86" t="s">
        <v>1642</v>
      </c>
      <c r="D785" s="241">
        <f>COUNTIF($C$1:$C785,C785)</f>
        <v>2</v>
      </c>
      <c r="E785" s="241" t="str">
        <f t="shared" si="32"/>
        <v>Get info/marketing on retail and leisure2</v>
      </c>
      <c r="F785" s="86" t="s">
        <v>1495</v>
      </c>
      <c r="G785" s="242">
        <v>0.2133393665158371</v>
      </c>
      <c r="H785" s="245">
        <v>96.979598100539022</v>
      </c>
    </row>
    <row r="786" spans="1:8">
      <c r="A786" s="86" t="str">
        <v>retles_mark_eml</v>
      </c>
      <c r="B786" s="239">
        <v>785</v>
      </c>
      <c r="C786" s="86" t="s">
        <v>1642</v>
      </c>
      <c r="D786" s="241">
        <f>COUNTIF($C$1:$C786,C786)</f>
        <v>3</v>
      </c>
      <c r="E786" s="241" t="str">
        <f t="shared" si="32"/>
        <v>Get info/marketing on retail and leisure3</v>
      </c>
      <c r="F786" s="86" t="s">
        <v>1050</v>
      </c>
      <c r="G786" s="242">
        <v>0.38090950226244341</v>
      </c>
      <c r="H786" s="245">
        <v>99.540340560433961</v>
      </c>
    </row>
    <row r="787" spans="1:8">
      <c r="A787" s="86" t="str">
        <v>retles_mark_f2f</v>
      </c>
      <c r="B787" s="239">
        <v>786</v>
      </c>
      <c r="C787" s="86" t="s">
        <v>1642</v>
      </c>
      <c r="D787" s="241">
        <f>COUNTIF($C$1:$C787,C787)</f>
        <v>4</v>
      </c>
      <c r="E787" s="241" t="str">
        <f t="shared" si="32"/>
        <v>Get info/marketing on retail and leisure4</v>
      </c>
      <c r="F787" s="86" t="s">
        <v>1498</v>
      </c>
      <c r="G787" s="242">
        <v>0.29589592760180994</v>
      </c>
      <c r="H787" s="245">
        <v>96.590399203602644</v>
      </c>
    </row>
    <row r="788" spans="1:8">
      <c r="A788" s="86" t="str">
        <v>retles_mark_mail</v>
      </c>
      <c r="B788" s="239">
        <v>787</v>
      </c>
      <c r="C788" s="86" t="s">
        <v>1642</v>
      </c>
      <c r="D788" s="241">
        <f>COUNTIF($C$1:$C788,C788)</f>
        <v>5</v>
      </c>
      <c r="E788" s="241" t="str">
        <f t="shared" si="32"/>
        <v>Get info/marketing on retail and leisure5</v>
      </c>
      <c r="F788" s="86" t="s">
        <v>1500</v>
      </c>
      <c r="G788" s="242">
        <v>0.20195927601809957</v>
      </c>
      <c r="H788" s="247">
        <v>99.458378307741995</v>
      </c>
    </row>
    <row r="789" spans="1:8">
      <c r="A789" s="86" t="str">
        <v>retles_mark_txt</v>
      </c>
      <c r="B789" s="239">
        <v>788</v>
      </c>
      <c r="C789" s="86" t="s">
        <v>1642</v>
      </c>
      <c r="D789" s="241">
        <f>COUNTIF($C$1:$C789,C789)</f>
        <v>6</v>
      </c>
      <c r="E789" s="241" t="str">
        <f t="shared" si="32"/>
        <v>Get info/marketing on retail and leisure6</v>
      </c>
      <c r="F789" s="86" t="s">
        <v>1502</v>
      </c>
      <c r="G789" s="242">
        <v>0.11642986425339366</v>
      </c>
      <c r="H789" s="247">
        <v>94.755723697509481</v>
      </c>
    </row>
    <row r="790" spans="1:8">
      <c r="A790" s="86" t="str">
        <v>retles_mark_web</v>
      </c>
      <c r="B790" s="239">
        <v>789</v>
      </c>
      <c r="C790" s="86" t="s">
        <v>1642</v>
      </c>
      <c r="D790" s="241">
        <f>COUNTIF($C$1:$C790,C790)</f>
        <v>7</v>
      </c>
      <c r="E790" s="241" t="str">
        <f t="shared" si="32"/>
        <v>Get info/marketing on retail and leisure7</v>
      </c>
      <c r="F790" s="86" t="s">
        <v>1504</v>
      </c>
      <c r="G790" s="242">
        <v>0.37786877828054305</v>
      </c>
      <c r="H790" s="247">
        <v>100.48748798781351</v>
      </c>
    </row>
    <row r="791" spans="1:8">
      <c r="A791" s="86" t="str">
        <v>retles_res_app</v>
      </c>
      <c r="B791" s="239">
        <v>790</v>
      </c>
      <c r="C791" s="86" t="s">
        <v>1650</v>
      </c>
      <c r="D791" s="241">
        <f>COUNTIF($C$1:$C791,C791)</f>
        <v>1</v>
      </c>
      <c r="E791" s="241" t="str">
        <f t="shared" si="32"/>
        <v>Research retail and leisure1</v>
      </c>
      <c r="F791" s="86" t="s">
        <v>1493</v>
      </c>
      <c r="G791" s="242">
        <v>0.22205882352941178</v>
      </c>
      <c r="H791" s="247">
        <v>95.340776508420788</v>
      </c>
    </row>
    <row r="792" spans="1:8">
      <c r="A792" s="86" t="str">
        <v>retles_res_call</v>
      </c>
      <c r="B792" s="239">
        <v>791</v>
      </c>
      <c r="C792" s="86" t="s">
        <v>1650</v>
      </c>
      <c r="D792" s="241">
        <f>COUNTIF($C$1:$C792,C792)</f>
        <v>2</v>
      </c>
      <c r="E792" s="241" t="str">
        <f t="shared" si="32"/>
        <v>Research retail and leisure2</v>
      </c>
      <c r="F792" s="86" t="s">
        <v>1495</v>
      </c>
      <c r="G792" s="242">
        <v>0.22102262443438908</v>
      </c>
      <c r="H792" s="247">
        <v>97.614942499559575</v>
      </c>
    </row>
    <row r="793" spans="1:8">
      <c r="A793" s="86" t="str">
        <v>retles_res_eml</v>
      </c>
      <c r="B793" s="239">
        <v>792</v>
      </c>
      <c r="C793" s="86" t="s">
        <v>1650</v>
      </c>
      <c r="D793" s="241">
        <f>COUNTIF($C$1:$C793,C793)</f>
        <v>3</v>
      </c>
      <c r="E793" s="241" t="str">
        <f t="shared" si="32"/>
        <v>Research retail and leisure3</v>
      </c>
      <c r="F793" s="86" t="s">
        <v>1050</v>
      </c>
      <c r="G793" s="242">
        <v>0.25361990950226243</v>
      </c>
      <c r="H793" s="247">
        <v>98.983553244012512</v>
      </c>
    </row>
    <row r="794" spans="1:8">
      <c r="A794" s="86" t="str">
        <v>retles_res_f2f</v>
      </c>
      <c r="B794" s="239">
        <v>793</v>
      </c>
      <c r="C794" s="86" t="s">
        <v>1650</v>
      </c>
      <c r="D794" s="241">
        <f>COUNTIF($C$1:$C794,C794)</f>
        <v>4</v>
      </c>
      <c r="E794" s="241" t="str">
        <f t="shared" si="32"/>
        <v>Research retail and leisure4</v>
      </c>
      <c r="F794" s="86" t="s">
        <v>1498</v>
      </c>
      <c r="G794" s="242">
        <v>0.3808597285067874</v>
      </c>
      <c r="H794" s="247">
        <v>99.281356310464915</v>
      </c>
    </row>
    <row r="795" spans="1:8">
      <c r="A795" s="86" t="str">
        <v>retles_res_mail</v>
      </c>
      <c r="B795" s="239">
        <v>794</v>
      </c>
      <c r="C795" s="86" t="s">
        <v>1650</v>
      </c>
      <c r="D795" s="241">
        <f>COUNTIF($C$1:$C795,C795)</f>
        <v>5</v>
      </c>
      <c r="E795" s="241" t="str">
        <f t="shared" si="32"/>
        <v>Research retail and leisure5</v>
      </c>
      <c r="F795" s="86" t="s">
        <v>1500</v>
      </c>
      <c r="G795" s="242">
        <v>8.9180995475113115E-2</v>
      </c>
      <c r="H795" s="247">
        <v>88.218617966955719</v>
      </c>
    </row>
    <row r="796" spans="1:8">
      <c r="A796" s="86" t="str">
        <v>retles_res_txt</v>
      </c>
      <c r="B796" s="240">
        <v>795</v>
      </c>
      <c r="C796" s="86" t="s">
        <v>1650</v>
      </c>
      <c r="D796" s="241">
        <f>COUNTIF($C$1:$C796,C796)</f>
        <v>6</v>
      </c>
      <c r="E796" s="241" t="str">
        <f t="shared" si="32"/>
        <v>Research retail and leisure6</v>
      </c>
      <c r="F796" s="86" t="s">
        <v>1502</v>
      </c>
      <c r="G796" s="244">
        <v>6.9864253393665157E-2</v>
      </c>
      <c r="H796" s="248">
        <v>81.911366324594468</v>
      </c>
    </row>
    <row r="797" spans="1:8">
      <c r="A797" s="86" t="str">
        <v>retles_res_web</v>
      </c>
      <c r="B797" s="1">
        <v>796</v>
      </c>
      <c r="C797" s="86" t="s">
        <v>1650</v>
      </c>
      <c r="D797" s="241">
        <f>COUNTIF($C$1:$C797,C797)</f>
        <v>7</v>
      </c>
      <c r="E797" s="241" t="str">
        <f t="shared" si="32"/>
        <v>Research retail and leisure7</v>
      </c>
      <c r="F797" s="86" t="s">
        <v>1504</v>
      </c>
      <c r="G797" s="68">
        <v>0.52156561085972841</v>
      </c>
      <c r="H797" s="70">
        <v>101.97298039714187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C5C85-72FA-4F7D-9526-CA348B299CD6}">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Gowy Rural Ward</v>
      </c>
      <c r="C7" s="1" t="str">
        <f>BASE_PROFILE_DESC</f>
        <v>Associated Base - Cheshire West and Chester</v>
      </c>
      <c r="E7" s="1" t="str">
        <f>"Profile Title: "&amp;B7</f>
        <v>Profile Title: Ward: Gowy Rural Ward</v>
      </c>
      <c r="F7" s="1" t="str">
        <f>"Base Title: "&amp;C7</f>
        <v>Base Title: Associated Base - Cheshire West and Chester</v>
      </c>
    </row>
    <row r="8" spans="1:6">
      <c r="A8" s="1">
        <v>1</v>
      </c>
      <c r="B8" s="1">
        <v>3</v>
      </c>
      <c r="C8" s="1">
        <v>2777</v>
      </c>
      <c r="D8" s="1">
        <v>1</v>
      </c>
    </row>
    <row r="9" spans="1:6">
      <c r="A9" s="1">
        <v>2</v>
      </c>
      <c r="B9" s="1">
        <v>2</v>
      </c>
      <c r="C9" s="1">
        <v>5698</v>
      </c>
      <c r="D9" s="1">
        <v>2</v>
      </c>
    </row>
    <row r="10" spans="1:6">
      <c r="A10" s="1">
        <v>3</v>
      </c>
      <c r="B10" s="1">
        <v>0</v>
      </c>
      <c r="C10" s="1">
        <v>8390</v>
      </c>
      <c r="D10" s="1">
        <v>3</v>
      </c>
    </row>
    <row r="11" spans="1:6">
      <c r="A11" s="1">
        <v>4</v>
      </c>
      <c r="B11" s="1">
        <v>6</v>
      </c>
      <c r="C11" s="1">
        <v>7426</v>
      </c>
      <c r="D11" s="1">
        <v>4</v>
      </c>
    </row>
    <row r="12" spans="1:6">
      <c r="A12" s="1">
        <v>5</v>
      </c>
      <c r="B12" s="1">
        <v>11</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4</v>
      </c>
      <c r="C16" s="1">
        <v>7561</v>
      </c>
      <c r="D16" s="1">
        <v>9</v>
      </c>
    </row>
    <row r="17" spans="1:4">
      <c r="A17" s="1">
        <v>10</v>
      </c>
      <c r="B17" s="1">
        <v>0</v>
      </c>
      <c r="C17" s="1">
        <v>5238</v>
      </c>
      <c r="D17" s="1">
        <v>10</v>
      </c>
    </row>
    <row r="18" spans="1:4">
      <c r="A18" s="1">
        <v>11</v>
      </c>
      <c r="B18" s="1">
        <v>0</v>
      </c>
      <c r="C18" s="1">
        <v>2655</v>
      </c>
      <c r="D18" s="1">
        <v>11</v>
      </c>
    </row>
    <row r="19" spans="1:4">
      <c r="A19" s="1">
        <v>12</v>
      </c>
      <c r="B19" s="1">
        <v>1</v>
      </c>
      <c r="C19" s="1">
        <v>2709</v>
      </c>
      <c r="D19" s="1">
        <v>12</v>
      </c>
    </row>
    <row r="20" spans="1:4">
      <c r="A20" s="1">
        <v>13</v>
      </c>
      <c r="B20" s="1">
        <v>0</v>
      </c>
      <c r="C20" s="1">
        <v>3938</v>
      </c>
      <c r="D20" s="1">
        <v>13</v>
      </c>
    </row>
    <row r="21" spans="1:4">
      <c r="A21" s="1">
        <v>14</v>
      </c>
      <c r="B21" s="1">
        <v>3</v>
      </c>
      <c r="C21" s="1">
        <v>6104</v>
      </c>
      <c r="D21" s="1">
        <v>14</v>
      </c>
    </row>
    <row r="22" spans="1:4">
      <c r="A22" s="1">
        <v>15</v>
      </c>
      <c r="B22" s="1">
        <v>6</v>
      </c>
      <c r="C22" s="1">
        <v>6716</v>
      </c>
      <c r="D22" s="1">
        <v>15</v>
      </c>
    </row>
    <row r="23" spans="1:4">
      <c r="A23" s="1">
        <v>16</v>
      </c>
      <c r="B23" s="1">
        <v>10</v>
      </c>
      <c r="C23" s="1">
        <v>9356</v>
      </c>
      <c r="D23" s="1">
        <v>16</v>
      </c>
    </row>
    <row r="24" spans="1:4">
      <c r="A24" s="1">
        <v>17</v>
      </c>
      <c r="B24" s="1">
        <v>13</v>
      </c>
      <c r="C24" s="1">
        <v>11016</v>
      </c>
      <c r="D24" s="1">
        <v>17</v>
      </c>
    </row>
    <row r="25" spans="1:4">
      <c r="A25" s="1">
        <v>18</v>
      </c>
      <c r="B25" s="1">
        <v>0</v>
      </c>
      <c r="C25" s="1">
        <v>57</v>
      </c>
      <c r="D25" s="1">
        <v>18</v>
      </c>
    </row>
    <row r="26" spans="1:4">
      <c r="A26" s="1">
        <v>19</v>
      </c>
      <c r="B26" s="1">
        <v>53</v>
      </c>
      <c r="C26" s="1">
        <v>21269</v>
      </c>
      <c r="D26" s="1">
        <v>19</v>
      </c>
    </row>
    <row r="27" spans="1:4">
      <c r="A27" s="1">
        <v>20</v>
      </c>
      <c r="B27" s="1">
        <v>43</v>
      </c>
      <c r="C27" s="1">
        <v>11244</v>
      </c>
      <c r="D27" s="1">
        <v>20</v>
      </c>
    </row>
    <row r="28" spans="1:4">
      <c r="A28" s="1">
        <v>21</v>
      </c>
      <c r="B28" s="1">
        <v>0</v>
      </c>
      <c r="C28" s="1">
        <v>2716</v>
      </c>
      <c r="D28" s="1">
        <v>21</v>
      </c>
    </row>
    <row r="29" spans="1:4">
      <c r="A29" s="1">
        <v>22</v>
      </c>
      <c r="B29" s="1">
        <v>0</v>
      </c>
      <c r="C29" s="1">
        <v>667</v>
      </c>
      <c r="D29" s="1">
        <v>22</v>
      </c>
    </row>
    <row r="30" spans="1:4">
      <c r="A30" s="1">
        <v>23</v>
      </c>
      <c r="B30" s="1">
        <v>10</v>
      </c>
      <c r="C30" s="1">
        <v>6358</v>
      </c>
      <c r="D30" s="1">
        <v>23</v>
      </c>
    </row>
    <row r="31" spans="1:4">
      <c r="A31" s="1">
        <v>24</v>
      </c>
      <c r="B31" s="1">
        <v>43</v>
      </c>
      <c r="C31" s="1">
        <v>11759</v>
      </c>
      <c r="D31" s="1">
        <v>24</v>
      </c>
    </row>
    <row r="32" spans="1:4">
      <c r="A32" s="1">
        <v>25</v>
      </c>
      <c r="B32" s="1">
        <v>13</v>
      </c>
      <c r="C32" s="1">
        <v>8487</v>
      </c>
      <c r="D32" s="1">
        <v>25</v>
      </c>
    </row>
    <row r="33" spans="1:4">
      <c r="A33" s="1">
        <v>26</v>
      </c>
      <c r="B33" s="1">
        <v>0</v>
      </c>
      <c r="C33" s="1">
        <v>71</v>
      </c>
      <c r="D33" s="1">
        <v>26</v>
      </c>
    </row>
    <row r="34" spans="1:4">
      <c r="A34" s="1">
        <v>27</v>
      </c>
      <c r="B34" s="1">
        <v>2</v>
      </c>
      <c r="C34" s="1">
        <v>339</v>
      </c>
      <c r="D34" s="1">
        <v>27</v>
      </c>
    </row>
    <row r="35" spans="1:4">
      <c r="A35" s="1">
        <v>28</v>
      </c>
      <c r="B35" s="1">
        <v>0</v>
      </c>
      <c r="C35" s="1">
        <v>0</v>
      </c>
      <c r="D35" s="1">
        <v>28</v>
      </c>
    </row>
    <row r="37" spans="1:4">
      <c r="B37" s="1">
        <f>SUM(B8:B35)</f>
        <v>223</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A638A33D-A88A-463C-BD8E-36E35BB81C62}"/>
</file>

<file path=customXml/itemProps2.xml><?xml version="1.0" encoding="utf-8"?>
<ds:datastoreItem xmlns:ds="http://schemas.openxmlformats.org/officeDocument/2006/customXml" ds:itemID="{3D59A442-2C0E-46E3-A032-2336EF19947F}"/>
</file>

<file path=customXml/itemProps3.xml><?xml version="1.0" encoding="utf-8"?>
<ds:datastoreItem xmlns:ds="http://schemas.openxmlformats.org/officeDocument/2006/customXml" ds:itemID="{3012524D-D97D-4A71-8ECE-0461DCAB225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Gowy Wellbeing Ward Profile</dc:title>
  <dc:creator>HUXLEY, Lee</dc:creator>
  <cp:lastModifiedBy>HUXLEY, Lee</cp:lastModifiedBy>
  <dcterms:created xsi:type="dcterms:W3CDTF">2022-07-26T16:01:23Z</dcterms:created>
  <dcterms:modified xsi:type="dcterms:W3CDTF">2022-07-26T16:01:45Z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