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2572E0D7-6588-48D8-BE84-E742E71199D4}" xr6:coauthVersionLast="47" xr6:coauthVersionMax="47" xr10:uidLastSave="{2002E310-5F33-427C-9B4E-489ACD61AC17}"/>
  <bookViews>
    <workbookView xWindow="1900" yWindow="1900" windowWidth="14400" windowHeight="7360" xr2:uid="{72ECD9D4-3E7A-45C8-8831-FE9AC5756723}"/>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E632" i="14"/>
  <c r="D632" i="14"/>
  <c r="D631" i="14"/>
  <c r="E631" i="14" s="1"/>
  <c r="E630" i="14"/>
  <c r="D630" i="14"/>
  <c r="D629" i="14"/>
  <c r="E629" i="14" s="1"/>
  <c r="D628" i="14"/>
  <c r="E628" i="14" s="1"/>
  <c r="D627" i="14"/>
  <c r="E627" i="14" s="1"/>
  <c r="D626" i="14"/>
  <c r="E626" i="14" s="1"/>
  <c r="D625" i="14"/>
  <c r="E625" i="14" s="1"/>
  <c r="E624" i="14"/>
  <c r="D624" i="14"/>
  <c r="D623" i="14"/>
  <c r="E623" i="14" s="1"/>
  <c r="E622" i="14"/>
  <c r="D622" i="14"/>
  <c r="D621" i="14"/>
  <c r="E621" i="14" s="1"/>
  <c r="D620" i="14"/>
  <c r="E620" i="14" s="1"/>
  <c r="D619" i="14"/>
  <c r="E619" i="14" s="1"/>
  <c r="D618" i="14"/>
  <c r="E618" i="14" s="1"/>
  <c r="D617" i="14"/>
  <c r="E617" i="14" s="1"/>
  <c r="E616" i="14"/>
  <c r="D616" i="14"/>
  <c r="D615" i="14"/>
  <c r="E615" i="14" s="1"/>
  <c r="E614" i="14"/>
  <c r="D614" i="14"/>
  <c r="D613" i="14"/>
  <c r="E613" i="14" s="1"/>
  <c r="D612" i="14"/>
  <c r="E612" i="14" s="1"/>
  <c r="D611" i="14"/>
  <c r="E611" i="14" s="1"/>
  <c r="D610" i="14"/>
  <c r="E610" i="14" s="1"/>
  <c r="D609" i="14"/>
  <c r="E609" i="14" s="1"/>
  <c r="E608" i="14"/>
  <c r="D608" i="14"/>
  <c r="D607" i="14"/>
  <c r="E607" i="14" s="1"/>
  <c r="E606" i="14"/>
  <c r="D606" i="14"/>
  <c r="D605" i="14"/>
  <c r="E605" i="14" s="1"/>
  <c r="D604" i="14"/>
  <c r="E604" i="14" s="1"/>
  <c r="D603" i="14"/>
  <c r="E603" i="14" s="1"/>
  <c r="D602" i="14"/>
  <c r="E602" i="14" s="1"/>
  <c r="D601" i="14"/>
  <c r="E601" i="14" s="1"/>
  <c r="E600" i="14"/>
  <c r="D600" i="14"/>
  <c r="D599" i="14"/>
  <c r="E599" i="14" s="1"/>
  <c r="E598" i="14"/>
  <c r="D598" i="14"/>
  <c r="D597" i="14"/>
  <c r="E597" i="14" s="1"/>
  <c r="D596" i="14"/>
  <c r="E596" i="14" s="1"/>
  <c r="D595" i="14"/>
  <c r="E595" i="14" s="1"/>
  <c r="D594" i="14"/>
  <c r="E594" i="14" s="1"/>
  <c r="D593" i="14"/>
  <c r="E593" i="14" s="1"/>
  <c r="E592" i="14"/>
  <c r="D592" i="14"/>
  <c r="D591" i="14"/>
  <c r="E591" i="14" s="1"/>
  <c r="E590" i="14"/>
  <c r="D590" i="14"/>
  <c r="D589" i="14"/>
  <c r="E589" i="14" s="1"/>
  <c r="D588" i="14"/>
  <c r="E588" i="14" s="1"/>
  <c r="D587" i="14"/>
  <c r="E587" i="14" s="1"/>
  <c r="D586" i="14"/>
  <c r="E586" i="14" s="1"/>
  <c r="D585" i="14"/>
  <c r="E585" i="14" s="1"/>
  <c r="E584" i="14"/>
  <c r="D584" i="14"/>
  <c r="D583" i="14"/>
  <c r="E583" i="14" s="1"/>
  <c r="E582" i="14"/>
  <c r="D582" i="14"/>
  <c r="D581" i="14"/>
  <c r="E581" i="14" s="1"/>
  <c r="D580" i="14"/>
  <c r="E580" i="14" s="1"/>
  <c r="D579" i="14"/>
  <c r="E579" i="14" s="1"/>
  <c r="D578" i="14"/>
  <c r="E578" i="14" s="1"/>
  <c r="D577" i="14"/>
  <c r="E577" i="14" s="1"/>
  <c r="E576" i="14"/>
  <c r="D576" i="14"/>
  <c r="D575" i="14"/>
  <c r="E575" i="14" s="1"/>
  <c r="E574" i="14"/>
  <c r="D574" i="14"/>
  <c r="D573" i="14"/>
  <c r="E573" i="14" s="1"/>
  <c r="D572" i="14"/>
  <c r="E572" i="14" s="1"/>
  <c r="D571" i="14"/>
  <c r="E571" i="14" s="1"/>
  <c r="D570" i="14"/>
  <c r="E570" i="14" s="1"/>
  <c r="D569" i="14"/>
  <c r="E569" i="14" s="1"/>
  <c r="E568" i="14"/>
  <c r="D568" i="14"/>
  <c r="D567" i="14"/>
  <c r="E567" i="14" s="1"/>
  <c r="E566" i="14"/>
  <c r="D566" i="14"/>
  <c r="D565" i="14"/>
  <c r="E565" i="14" s="1"/>
  <c r="D564" i="14"/>
  <c r="E564" i="14" s="1"/>
  <c r="D563" i="14"/>
  <c r="E563" i="14" s="1"/>
  <c r="D562" i="14"/>
  <c r="E562" i="14" s="1"/>
  <c r="D561" i="14"/>
  <c r="E561" i="14" s="1"/>
  <c r="E560" i="14"/>
  <c r="D560" i="14"/>
  <c r="D559" i="14"/>
  <c r="E559" i="14" s="1"/>
  <c r="E558" i="14"/>
  <c r="D558" i="14"/>
  <c r="D557" i="14"/>
  <c r="E557" i="14" s="1"/>
  <c r="D556" i="14"/>
  <c r="E556" i="14" s="1"/>
  <c r="D555" i="14"/>
  <c r="E555" i="14" s="1"/>
  <c r="D554" i="14"/>
  <c r="E554" i="14" s="1"/>
  <c r="D553" i="14"/>
  <c r="E553" i="14" s="1"/>
  <c r="E552" i="14"/>
  <c r="D552" i="14"/>
  <c r="D551" i="14"/>
  <c r="E551" i="14" s="1"/>
  <c r="E550" i="14"/>
  <c r="D550" i="14"/>
  <c r="D549" i="14"/>
  <c r="E549" i="14" s="1"/>
  <c r="D548" i="14"/>
  <c r="E548" i="14" s="1"/>
  <c r="D547" i="14"/>
  <c r="E547" i="14" s="1"/>
  <c r="D546" i="14"/>
  <c r="E546" i="14" s="1"/>
  <c r="D545" i="14"/>
  <c r="E545" i="14" s="1"/>
  <c r="E544" i="14"/>
  <c r="D544" i="14"/>
  <c r="D543" i="14"/>
  <c r="E543" i="14" s="1"/>
  <c r="E542" i="14"/>
  <c r="D542" i="14"/>
  <c r="D541" i="14"/>
  <c r="E541" i="14" s="1"/>
  <c r="D540" i="14"/>
  <c r="E540" i="14" s="1"/>
  <c r="D539" i="14"/>
  <c r="E539" i="14" s="1"/>
  <c r="D538" i="14"/>
  <c r="E538" i="14" s="1"/>
  <c r="D537" i="14"/>
  <c r="E537" i="14" s="1"/>
  <c r="E536" i="14"/>
  <c r="D536" i="14"/>
  <c r="D535" i="14"/>
  <c r="E535" i="14" s="1"/>
  <c r="E534" i="14"/>
  <c r="D534" i="14"/>
  <c r="D533" i="14"/>
  <c r="E533" i="14" s="1"/>
  <c r="D532" i="14"/>
  <c r="E532" i="14" s="1"/>
  <c r="D531" i="14"/>
  <c r="E531" i="14" s="1"/>
  <c r="D530" i="14"/>
  <c r="E530" i="14" s="1"/>
  <c r="D529" i="14"/>
  <c r="E529" i="14" s="1"/>
  <c r="E528" i="14"/>
  <c r="D528" i="14"/>
  <c r="D527" i="14"/>
  <c r="E527" i="14" s="1"/>
  <c r="E526" i="14"/>
  <c r="D526" i="14"/>
  <c r="D525" i="14"/>
  <c r="E525" i="14" s="1"/>
  <c r="D524" i="14"/>
  <c r="E524" i="14" s="1"/>
  <c r="D523" i="14"/>
  <c r="E523" i="14" s="1"/>
  <c r="D522" i="14"/>
  <c r="E522" i="14" s="1"/>
  <c r="D521" i="14"/>
  <c r="E521" i="14" s="1"/>
  <c r="E520" i="14"/>
  <c r="D520" i="14"/>
  <c r="D519" i="14"/>
  <c r="E519" i="14" s="1"/>
  <c r="E518" i="14"/>
  <c r="D518" i="14"/>
  <c r="D517" i="14"/>
  <c r="E517" i="14" s="1"/>
  <c r="D516" i="14"/>
  <c r="E516" i="14" s="1"/>
  <c r="D515" i="14"/>
  <c r="E515" i="14" s="1"/>
  <c r="D514" i="14"/>
  <c r="E514" i="14" s="1"/>
  <c r="D513" i="14"/>
  <c r="E513" i="14" s="1"/>
  <c r="E512" i="14"/>
  <c r="D512" i="14"/>
  <c r="D511" i="14"/>
  <c r="E511" i="14" s="1"/>
  <c r="E510" i="14"/>
  <c r="D510" i="14"/>
  <c r="D509" i="14"/>
  <c r="E509" i="14" s="1"/>
  <c r="D508" i="14"/>
  <c r="E508" i="14" s="1"/>
  <c r="D507" i="14"/>
  <c r="E507" i="14" s="1"/>
  <c r="D506" i="14"/>
  <c r="E506" i="14" s="1"/>
  <c r="D505" i="14"/>
  <c r="E505" i="14" s="1"/>
  <c r="E504" i="14"/>
  <c r="D504" i="14"/>
  <c r="D503" i="14"/>
  <c r="E503" i="14" s="1"/>
  <c r="E502" i="14"/>
  <c r="D502" i="14"/>
  <c r="D501" i="14"/>
  <c r="E501" i="14" s="1"/>
  <c r="D500" i="14"/>
  <c r="E500" i="14" s="1"/>
  <c r="D499" i="14"/>
  <c r="E499" i="14" s="1"/>
  <c r="D498" i="14"/>
  <c r="E498" i="14" s="1"/>
  <c r="D497" i="14"/>
  <c r="E497" i="14" s="1"/>
  <c r="E496" i="14"/>
  <c r="D496" i="14"/>
  <c r="D495" i="14"/>
  <c r="E495" i="14" s="1"/>
  <c r="E494" i="14"/>
  <c r="D494" i="14"/>
  <c r="D493" i="14"/>
  <c r="E493" i="14" s="1"/>
  <c r="D492" i="14"/>
  <c r="E492" i="14" s="1"/>
  <c r="D491" i="14"/>
  <c r="E491" i="14" s="1"/>
  <c r="D490" i="14"/>
  <c r="E490" i="14" s="1"/>
  <c r="D489" i="14"/>
  <c r="E489" i="14" s="1"/>
  <c r="E488" i="14"/>
  <c r="D488" i="14"/>
  <c r="D487" i="14"/>
  <c r="E487" i="14" s="1"/>
  <c r="E486" i="14"/>
  <c r="D486" i="14"/>
  <c r="D485" i="14"/>
  <c r="E485" i="14" s="1"/>
  <c r="D484" i="14"/>
  <c r="E484" i="14" s="1"/>
  <c r="D483" i="14"/>
  <c r="E483" i="14" s="1"/>
  <c r="D482" i="14"/>
  <c r="E482" i="14" s="1"/>
  <c r="D481" i="14"/>
  <c r="E481" i="14" s="1"/>
  <c r="E480" i="14"/>
  <c r="D480" i="14"/>
  <c r="D479" i="14"/>
  <c r="E479" i="14" s="1"/>
  <c r="E478" i="14"/>
  <c r="D478" i="14"/>
  <c r="D477" i="14"/>
  <c r="E477" i="14" s="1"/>
  <c r="D476" i="14"/>
  <c r="E476" i="14" s="1"/>
  <c r="D475" i="14"/>
  <c r="E475" i="14" s="1"/>
  <c r="D474" i="14"/>
  <c r="E474" i="14" s="1"/>
  <c r="D473" i="14"/>
  <c r="E473" i="14" s="1"/>
  <c r="E472" i="14"/>
  <c r="D472" i="14"/>
  <c r="D471" i="14"/>
  <c r="E471" i="14" s="1"/>
  <c r="D470" i="14"/>
  <c r="E470" i="14" s="1"/>
  <c r="D469" i="14"/>
  <c r="E469" i="14" s="1"/>
  <c r="E468" i="14"/>
  <c r="D468" i="14"/>
  <c r="D467" i="14"/>
  <c r="E467" i="14" s="1"/>
  <c r="D466" i="14"/>
  <c r="E466" i="14" s="1"/>
  <c r="D465" i="14"/>
  <c r="E465" i="14" s="1"/>
  <c r="E464" i="14"/>
  <c r="D464" i="14"/>
  <c r="D463" i="14"/>
  <c r="E463" i="14" s="1"/>
  <c r="E462" i="14"/>
  <c r="D462" i="14"/>
  <c r="D461" i="14"/>
  <c r="E461" i="14" s="1"/>
  <c r="D460" i="14"/>
  <c r="E460" i="14" s="1"/>
  <c r="D459" i="14"/>
  <c r="E459" i="14" s="1"/>
  <c r="D458" i="14"/>
  <c r="E458" i="14" s="1"/>
  <c r="D457" i="14"/>
  <c r="E457" i="14" s="1"/>
  <c r="D456" i="14"/>
  <c r="E456" i="14" s="1"/>
  <c r="D455" i="14"/>
  <c r="E455" i="14" s="1"/>
  <c r="D454" i="14"/>
  <c r="E454" i="14" s="1"/>
  <c r="D453" i="14"/>
  <c r="E453" i="14" s="1"/>
  <c r="D452" i="14"/>
  <c r="E452" i="14" s="1"/>
  <c r="E451" i="14"/>
  <c r="D451" i="14"/>
  <c r="D450" i="14"/>
  <c r="E450" i="14" s="1"/>
  <c r="D449" i="14"/>
  <c r="E449" i="14" s="1"/>
  <c r="D448" i="14"/>
  <c r="E448" i="14" s="1"/>
  <c r="D447" i="14"/>
  <c r="E447" i="14" s="1"/>
  <c r="D446" i="14"/>
  <c r="E446" i="14" s="1"/>
  <c r="D445" i="14"/>
  <c r="E445" i="14" s="1"/>
  <c r="D444" i="14"/>
  <c r="E444" i="14" s="1"/>
  <c r="E443" i="14"/>
  <c r="D443" i="14"/>
  <c r="D442" i="14"/>
  <c r="E442" i="14" s="1"/>
  <c r="D441" i="14"/>
  <c r="E441" i="14" s="1"/>
  <c r="D440" i="14"/>
  <c r="E440" i="14" s="1"/>
  <c r="D439" i="14"/>
  <c r="E439" i="14" s="1"/>
  <c r="D438" i="14"/>
  <c r="E438" i="14" s="1"/>
  <c r="D437" i="14"/>
  <c r="E437" i="14" s="1"/>
  <c r="D436" i="14"/>
  <c r="E436" i="14" s="1"/>
  <c r="E435" i="14"/>
  <c r="D435" i="14"/>
  <c r="D434" i="14"/>
  <c r="E434" i="14" s="1"/>
  <c r="D433" i="14"/>
  <c r="E433" i="14" s="1"/>
  <c r="D432" i="14"/>
  <c r="E432" i="14" s="1"/>
  <c r="D431" i="14"/>
  <c r="E431" i="14" s="1"/>
  <c r="D430" i="14"/>
  <c r="E430" i="14" s="1"/>
  <c r="D429" i="14"/>
  <c r="E429" i="14" s="1"/>
  <c r="D428" i="14"/>
  <c r="E428" i="14" s="1"/>
  <c r="E427" i="14"/>
  <c r="D427" i="14"/>
  <c r="D426" i="14"/>
  <c r="E426" i="14" s="1"/>
  <c r="D425" i="14"/>
  <c r="E425" i="14" s="1"/>
  <c r="D424" i="14"/>
  <c r="E424" i="14" s="1"/>
  <c r="D423" i="14"/>
  <c r="E423" i="14" s="1"/>
  <c r="D422" i="14"/>
  <c r="E422" i="14" s="1"/>
  <c r="D421" i="14"/>
  <c r="E421" i="14" s="1"/>
  <c r="D420" i="14"/>
  <c r="E420" i="14" s="1"/>
  <c r="E419" i="14"/>
  <c r="D419" i="14"/>
  <c r="D418" i="14"/>
  <c r="E418" i="14" s="1"/>
  <c r="D417" i="14"/>
  <c r="E417" i="14" s="1"/>
  <c r="D416" i="14"/>
  <c r="E416" i="14" s="1"/>
  <c r="D415" i="14"/>
  <c r="E415" i="14" s="1"/>
  <c r="D414" i="14"/>
  <c r="E414" i="14" s="1"/>
  <c r="D413" i="14"/>
  <c r="E413" i="14" s="1"/>
  <c r="D412" i="14"/>
  <c r="E412" i="14" s="1"/>
  <c r="E411" i="14"/>
  <c r="D411" i="14"/>
  <c r="D410" i="14"/>
  <c r="E410" i="14" s="1"/>
  <c r="D409" i="14"/>
  <c r="E409" i="14" s="1"/>
  <c r="D408" i="14"/>
  <c r="E408" i="14" s="1"/>
  <c r="D407" i="14"/>
  <c r="E407" i="14" s="1"/>
  <c r="D406" i="14"/>
  <c r="E406" i="14" s="1"/>
  <c r="D405" i="14"/>
  <c r="E405" i="14" s="1"/>
  <c r="D404" i="14"/>
  <c r="E404" i="14" s="1"/>
  <c r="E403" i="14"/>
  <c r="D403" i="14"/>
  <c r="D402" i="14"/>
  <c r="E402" i="14" s="1"/>
  <c r="D401" i="14"/>
  <c r="E401" i="14" s="1"/>
  <c r="D400" i="14"/>
  <c r="E400" i="14" s="1"/>
  <c r="D399" i="14"/>
  <c r="E399" i="14" s="1"/>
  <c r="D398" i="14"/>
  <c r="E398" i="14" s="1"/>
  <c r="D397" i="14"/>
  <c r="E397" i="14" s="1"/>
  <c r="D396" i="14"/>
  <c r="E396" i="14" s="1"/>
  <c r="E395" i="14"/>
  <c r="D395" i="14"/>
  <c r="D394" i="14"/>
  <c r="E394" i="14" s="1"/>
  <c r="D393" i="14"/>
  <c r="E393" i="14" s="1"/>
  <c r="D392" i="14"/>
  <c r="E392" i="14" s="1"/>
  <c r="E391" i="14"/>
  <c r="D391" i="14"/>
  <c r="D390" i="14"/>
  <c r="E390" i="14" s="1"/>
  <c r="D389" i="14"/>
  <c r="E389" i="14" s="1"/>
  <c r="D388" i="14"/>
  <c r="E388" i="14" s="1"/>
  <c r="E387" i="14"/>
  <c r="D387" i="14"/>
  <c r="D386" i="14"/>
  <c r="E386" i="14" s="1"/>
  <c r="D385" i="14"/>
  <c r="E385" i="14" s="1"/>
  <c r="D384" i="14"/>
  <c r="E384" i="14" s="1"/>
  <c r="E383" i="14"/>
  <c r="D383" i="14"/>
  <c r="D382" i="14"/>
  <c r="E382" i="14" s="1"/>
  <c r="D381" i="14"/>
  <c r="E381" i="14" s="1"/>
  <c r="D380" i="14"/>
  <c r="E380" i="14" s="1"/>
  <c r="E379" i="14"/>
  <c r="D379" i="14"/>
  <c r="D378" i="14"/>
  <c r="E378" i="14" s="1"/>
  <c r="D377" i="14"/>
  <c r="E377" i="14" s="1"/>
  <c r="D376" i="14"/>
  <c r="E376" i="14" s="1"/>
  <c r="E375" i="14"/>
  <c r="D375" i="14"/>
  <c r="D374" i="14"/>
  <c r="E374" i="14" s="1"/>
  <c r="D373" i="14"/>
  <c r="E373" i="14" s="1"/>
  <c r="D372" i="14"/>
  <c r="E372" i="14" s="1"/>
  <c r="E371" i="14"/>
  <c r="D371" i="14"/>
  <c r="D370" i="14"/>
  <c r="E370" i="14" s="1"/>
  <c r="D369" i="14"/>
  <c r="E369" i="14" s="1"/>
  <c r="D368" i="14"/>
  <c r="E368" i="14" s="1"/>
  <c r="E367" i="14"/>
  <c r="D367" i="14"/>
  <c r="D366" i="14"/>
  <c r="E366" i="14" s="1"/>
  <c r="D365" i="14"/>
  <c r="E365" i="14" s="1"/>
  <c r="D364" i="14"/>
  <c r="E364" i="14" s="1"/>
  <c r="E363" i="14"/>
  <c r="D363" i="14"/>
  <c r="D362" i="14"/>
  <c r="E362" i="14" s="1"/>
  <c r="D361" i="14"/>
  <c r="E361" i="14" s="1"/>
  <c r="D360" i="14"/>
  <c r="E360" i="14" s="1"/>
  <c r="E359" i="14"/>
  <c r="D359" i="14"/>
  <c r="D358" i="14"/>
  <c r="E358" i="14" s="1"/>
  <c r="D357" i="14"/>
  <c r="E357" i="14" s="1"/>
  <c r="D356" i="14"/>
  <c r="E356" i="14" s="1"/>
  <c r="E355" i="14"/>
  <c r="D355" i="14"/>
  <c r="D354" i="14"/>
  <c r="E354" i="14" s="1"/>
  <c r="D353" i="14"/>
  <c r="E353" i="14" s="1"/>
  <c r="D352" i="14"/>
  <c r="E352" i="14" s="1"/>
  <c r="E351" i="14"/>
  <c r="D351" i="14"/>
  <c r="D350" i="14"/>
  <c r="E350" i="14" s="1"/>
  <c r="D349" i="14"/>
  <c r="E349" i="14" s="1"/>
  <c r="D348" i="14"/>
  <c r="E348" i="14" s="1"/>
  <c r="E347" i="14"/>
  <c r="D347" i="14"/>
  <c r="D346" i="14"/>
  <c r="E346" i="14" s="1"/>
  <c r="D345" i="14"/>
  <c r="E345" i="14" s="1"/>
  <c r="D344" i="14"/>
  <c r="E344" i="14" s="1"/>
  <c r="E343" i="14"/>
  <c r="D343" i="14"/>
  <c r="D342" i="14"/>
  <c r="E342" i="14" s="1"/>
  <c r="D341" i="14"/>
  <c r="E341" i="14" s="1"/>
  <c r="D340" i="14"/>
  <c r="E340" i="14" s="1"/>
  <c r="E339" i="14"/>
  <c r="D339" i="14"/>
  <c r="D338" i="14"/>
  <c r="E338" i="14" s="1"/>
  <c r="D337" i="14"/>
  <c r="E337" i="14" s="1"/>
  <c r="D336" i="14"/>
  <c r="E336" i="14" s="1"/>
  <c r="E335" i="14"/>
  <c r="D335" i="14"/>
  <c r="D334" i="14"/>
  <c r="E334" i="14" s="1"/>
  <c r="D333" i="14"/>
  <c r="E333" i="14" s="1"/>
  <c r="D332" i="14"/>
  <c r="E332" i="14" s="1"/>
  <c r="E331" i="14"/>
  <c r="D331" i="14"/>
  <c r="D330" i="14"/>
  <c r="E330" i="14" s="1"/>
  <c r="D329" i="14"/>
  <c r="E329" i="14" s="1"/>
  <c r="D328" i="14"/>
  <c r="E328" i="14" s="1"/>
  <c r="E327" i="14"/>
  <c r="D327" i="14"/>
  <c r="D326" i="14"/>
  <c r="E326" i="14" s="1"/>
  <c r="D325" i="14"/>
  <c r="E325" i="14" s="1"/>
  <c r="D324" i="14"/>
  <c r="E324" i="14" s="1"/>
  <c r="E323" i="14"/>
  <c r="D323" i="14"/>
  <c r="D322" i="14"/>
  <c r="E322" i="14" s="1"/>
  <c r="D321" i="14"/>
  <c r="E321" i="14" s="1"/>
  <c r="D320" i="14"/>
  <c r="E320" i="14" s="1"/>
  <c r="E319" i="14"/>
  <c r="D319" i="14"/>
  <c r="D318" i="14"/>
  <c r="E318" i="14" s="1"/>
  <c r="D317" i="14"/>
  <c r="E317" i="14" s="1"/>
  <c r="D316" i="14"/>
  <c r="E316" i="14" s="1"/>
  <c r="E315" i="14"/>
  <c r="D315" i="14"/>
  <c r="D314" i="14"/>
  <c r="E314" i="14" s="1"/>
  <c r="D313" i="14"/>
  <c r="E313" i="14" s="1"/>
  <c r="D312" i="14"/>
  <c r="E312" i="14" s="1"/>
  <c r="E311" i="14"/>
  <c r="D311" i="14"/>
  <c r="D310" i="14"/>
  <c r="E310" i="14" s="1"/>
  <c r="D309" i="14"/>
  <c r="E309" i="14" s="1"/>
  <c r="D308" i="14"/>
  <c r="E308" i="14" s="1"/>
  <c r="E307" i="14"/>
  <c r="D307" i="14"/>
  <c r="D306" i="14"/>
  <c r="E306" i="14" s="1"/>
  <c r="D305" i="14"/>
  <c r="E305" i="14" s="1"/>
  <c r="D304" i="14"/>
  <c r="E304" i="14" s="1"/>
  <c r="E303" i="14"/>
  <c r="D303" i="14"/>
  <c r="D302" i="14"/>
  <c r="E302" i="14" s="1"/>
  <c r="D301" i="14"/>
  <c r="E301" i="14" s="1"/>
  <c r="D300" i="14"/>
  <c r="E300" i="14" s="1"/>
  <c r="E299" i="14"/>
  <c r="D299" i="14"/>
  <c r="D298" i="14"/>
  <c r="E298" i="14" s="1"/>
  <c r="D297" i="14"/>
  <c r="E297" i="14" s="1"/>
  <c r="D296" i="14"/>
  <c r="E296" i="14" s="1"/>
  <c r="E295" i="14"/>
  <c r="D295" i="14"/>
  <c r="D294" i="14"/>
  <c r="E294" i="14" s="1"/>
  <c r="D293" i="14"/>
  <c r="E293" i="14" s="1"/>
  <c r="D292" i="14"/>
  <c r="E292" i="14" s="1"/>
  <c r="E291" i="14"/>
  <c r="D291" i="14"/>
  <c r="D290" i="14"/>
  <c r="E290" i="14" s="1"/>
  <c r="D289" i="14"/>
  <c r="E289" i="14" s="1"/>
  <c r="D288" i="14"/>
  <c r="E288" i="14" s="1"/>
  <c r="E287" i="14"/>
  <c r="D287" i="14"/>
  <c r="D286" i="14"/>
  <c r="E286" i="14" s="1"/>
  <c r="D285" i="14"/>
  <c r="E285" i="14" s="1"/>
  <c r="D284" i="14"/>
  <c r="E284" i="14" s="1"/>
  <c r="E283" i="14"/>
  <c r="D283" i="14"/>
  <c r="D282" i="14"/>
  <c r="E282" i="14" s="1"/>
  <c r="D281" i="14"/>
  <c r="E281" i="14" s="1"/>
  <c r="D280" i="14"/>
  <c r="E280" i="14" s="1"/>
  <c r="E279" i="14"/>
  <c r="D279" i="14"/>
  <c r="D278" i="14"/>
  <c r="E278" i="14" s="1"/>
  <c r="D277" i="14"/>
  <c r="E277" i="14" s="1"/>
  <c r="D276" i="14"/>
  <c r="E276" i="14" s="1"/>
  <c r="E275" i="14"/>
  <c r="D275" i="14"/>
  <c r="D274" i="14"/>
  <c r="E274" i="14" s="1"/>
  <c r="D273" i="14"/>
  <c r="E273" i="14" s="1"/>
  <c r="D272" i="14"/>
  <c r="E272" i="14" s="1"/>
  <c r="E271" i="14"/>
  <c r="D271" i="14"/>
  <c r="D270" i="14"/>
  <c r="E270" i="14" s="1"/>
  <c r="D269" i="14"/>
  <c r="E269" i="14" s="1"/>
  <c r="D268" i="14"/>
  <c r="E268" i="14" s="1"/>
  <c r="E267" i="14"/>
  <c r="D267" i="14"/>
  <c r="D266" i="14"/>
  <c r="E266" i="14" s="1"/>
  <c r="D265" i="14"/>
  <c r="E265" i="14" s="1"/>
  <c r="D264" i="14"/>
  <c r="E264" i="14" s="1"/>
  <c r="E263" i="14"/>
  <c r="D263" i="14"/>
  <c r="D262" i="14"/>
  <c r="E262" i="14" s="1"/>
  <c r="D261" i="14"/>
  <c r="E261" i="14" s="1"/>
  <c r="D260" i="14"/>
  <c r="E260" i="14" s="1"/>
  <c r="E259" i="14"/>
  <c r="D259" i="14"/>
  <c r="D258" i="14"/>
  <c r="E258" i="14" s="1"/>
  <c r="D257" i="14"/>
  <c r="E257" i="14" s="1"/>
  <c r="D256" i="14"/>
  <c r="E256" i="14" s="1"/>
  <c r="E255" i="14"/>
  <c r="D255" i="14"/>
  <c r="D254" i="14"/>
  <c r="E254" i="14" s="1"/>
  <c r="D253" i="14"/>
  <c r="E253" i="14" s="1"/>
  <c r="D252" i="14"/>
  <c r="E252" i="14" s="1"/>
  <c r="E251" i="14"/>
  <c r="D251" i="14"/>
  <c r="D250" i="14"/>
  <c r="E250" i="14" s="1"/>
  <c r="D249" i="14"/>
  <c r="E249" i="14" s="1"/>
  <c r="D248" i="14"/>
  <c r="E248" i="14" s="1"/>
  <c r="E247" i="14"/>
  <c r="D247" i="14"/>
  <c r="D246" i="14"/>
  <c r="E246" i="14" s="1"/>
  <c r="D245" i="14"/>
  <c r="E245" i="14" s="1"/>
  <c r="D244" i="14"/>
  <c r="E244" i="14" s="1"/>
  <c r="E243" i="14"/>
  <c r="D243" i="14"/>
  <c r="D242" i="14"/>
  <c r="E242" i="14" s="1"/>
  <c r="D241" i="14"/>
  <c r="E241" i="14" s="1"/>
  <c r="D240" i="14"/>
  <c r="E240" i="14" s="1"/>
  <c r="E239" i="14"/>
  <c r="D239" i="14"/>
  <c r="D238" i="14"/>
  <c r="E238" i="14" s="1"/>
  <c r="D237" i="14"/>
  <c r="E237" i="14" s="1"/>
  <c r="D236" i="14"/>
  <c r="E236" i="14" s="1"/>
  <c r="E235" i="14"/>
  <c r="D235" i="14"/>
  <c r="D234" i="14"/>
  <c r="E234" i="14" s="1"/>
  <c r="D233" i="14"/>
  <c r="E233" i="14" s="1"/>
  <c r="D232" i="14"/>
  <c r="E232" i="14" s="1"/>
  <c r="E231" i="14"/>
  <c r="D231" i="14"/>
  <c r="D230" i="14"/>
  <c r="E230" i="14" s="1"/>
  <c r="D229" i="14"/>
  <c r="E229" i="14" s="1"/>
  <c r="D228" i="14"/>
  <c r="E228" i="14" s="1"/>
  <c r="E227" i="14"/>
  <c r="D227" i="14"/>
  <c r="D226" i="14"/>
  <c r="E226" i="14" s="1"/>
  <c r="D225" i="14"/>
  <c r="E225" i="14" s="1"/>
  <c r="D224" i="14"/>
  <c r="E224" i="14" s="1"/>
  <c r="E223" i="14"/>
  <c r="D223" i="14"/>
  <c r="D222" i="14"/>
  <c r="E222" i="14" s="1"/>
  <c r="D221" i="14"/>
  <c r="E221" i="14" s="1"/>
  <c r="D220" i="14"/>
  <c r="E220" i="14" s="1"/>
  <c r="E219" i="14"/>
  <c r="D219" i="14"/>
  <c r="D218" i="14"/>
  <c r="E218" i="14" s="1"/>
  <c r="D217" i="14"/>
  <c r="E217" i="14" s="1"/>
  <c r="D216" i="14"/>
  <c r="E216" i="14" s="1"/>
  <c r="E215" i="14"/>
  <c r="D215" i="14"/>
  <c r="D214" i="14"/>
  <c r="E214" i="14" s="1"/>
  <c r="D213" i="14"/>
  <c r="E213" i="14" s="1"/>
  <c r="D212" i="14"/>
  <c r="E212" i="14" s="1"/>
  <c r="E211" i="14"/>
  <c r="D211" i="14"/>
  <c r="D210" i="14"/>
  <c r="E210" i="14" s="1"/>
  <c r="D209" i="14"/>
  <c r="E209" i="14" s="1"/>
  <c r="D208" i="14"/>
  <c r="E208" i="14" s="1"/>
  <c r="E207" i="14"/>
  <c r="D207" i="14"/>
  <c r="D206" i="14"/>
  <c r="E206" i="14" s="1"/>
  <c r="D205" i="14"/>
  <c r="E205" i="14" s="1"/>
  <c r="D204" i="14"/>
  <c r="E204" i="14" s="1"/>
  <c r="E203" i="14"/>
  <c r="D203" i="14"/>
  <c r="D202" i="14"/>
  <c r="E202" i="14" s="1"/>
  <c r="D201" i="14"/>
  <c r="E201" i="14" s="1"/>
  <c r="D200" i="14"/>
  <c r="E200" i="14" s="1"/>
  <c r="E199" i="14"/>
  <c r="D199" i="14"/>
  <c r="D198" i="14"/>
  <c r="E198" i="14" s="1"/>
  <c r="D197" i="14"/>
  <c r="E197" i="14" s="1"/>
  <c r="D196" i="14"/>
  <c r="E196" i="14" s="1"/>
  <c r="E195" i="14"/>
  <c r="D195" i="14"/>
  <c r="D194" i="14"/>
  <c r="E194" i="14" s="1"/>
  <c r="D193" i="14"/>
  <c r="E193" i="14" s="1"/>
  <c r="D192" i="14"/>
  <c r="E192" i="14" s="1"/>
  <c r="E191" i="14"/>
  <c r="D191" i="14"/>
  <c r="D190" i="14"/>
  <c r="E190" i="14" s="1"/>
  <c r="D189" i="14"/>
  <c r="E189" i="14" s="1"/>
  <c r="D188" i="14"/>
  <c r="E188" i="14" s="1"/>
  <c r="E187" i="14"/>
  <c r="D187" i="14"/>
  <c r="D186" i="14"/>
  <c r="E186" i="14" s="1"/>
  <c r="D185" i="14"/>
  <c r="E185" i="14" s="1"/>
  <c r="D184" i="14"/>
  <c r="E184" i="14" s="1"/>
  <c r="E183" i="14"/>
  <c r="D183" i="14"/>
  <c r="D182" i="14"/>
  <c r="E182" i="14" s="1"/>
  <c r="D181" i="14"/>
  <c r="E181" i="14" s="1"/>
  <c r="D180" i="14"/>
  <c r="E180" i="14" s="1"/>
  <c r="E179" i="14"/>
  <c r="D179" i="14"/>
  <c r="D178" i="14"/>
  <c r="E178" i="14" s="1"/>
  <c r="D177" i="14"/>
  <c r="E177" i="14" s="1"/>
  <c r="D176" i="14"/>
  <c r="E176" i="14" s="1"/>
  <c r="E175" i="14"/>
  <c r="D175" i="14"/>
  <c r="D174" i="14"/>
  <c r="E174" i="14" s="1"/>
  <c r="D173" i="14"/>
  <c r="E173" i="14" s="1"/>
  <c r="D172" i="14"/>
  <c r="E172" i="14" s="1"/>
  <c r="E171" i="14"/>
  <c r="D171" i="14"/>
  <c r="D170" i="14"/>
  <c r="E170" i="14" s="1"/>
  <c r="D169" i="14"/>
  <c r="E169" i="14" s="1"/>
  <c r="D168" i="14"/>
  <c r="E168" i="14" s="1"/>
  <c r="E167" i="14"/>
  <c r="D167" i="14"/>
  <c r="D166" i="14"/>
  <c r="E166" i="14" s="1"/>
  <c r="D165" i="14"/>
  <c r="E165" i="14" s="1"/>
  <c r="D164" i="14"/>
  <c r="E164" i="14" s="1"/>
  <c r="E163" i="14"/>
  <c r="D163" i="14"/>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E81" i="14"/>
  <c r="D81" i="14"/>
  <c r="J80" i="14"/>
  <c r="E80" i="14"/>
  <c r="D80" i="14"/>
  <c r="J79" i="14"/>
  <c r="E79" i="14"/>
  <c r="D79" i="14"/>
  <c r="J78" i="14"/>
  <c r="E78" i="14"/>
  <c r="D78" i="14"/>
  <c r="J77" i="14"/>
  <c r="E77" i="14"/>
  <c r="D77" i="14"/>
  <c r="J76" i="14"/>
  <c r="E76" i="14"/>
  <c r="D76" i="14"/>
  <c r="J75" i="14"/>
  <c r="E75" i="14"/>
  <c r="D75" i="14"/>
  <c r="J74" i="14"/>
  <c r="E74" i="14"/>
  <c r="D74" i="14"/>
  <c r="J73" i="14"/>
  <c r="E73" i="14"/>
  <c r="D73" i="14"/>
  <c r="J72" i="14"/>
  <c r="E72" i="14"/>
  <c r="D72" i="14"/>
  <c r="J71" i="14"/>
  <c r="E71" i="14"/>
  <c r="D71" i="14"/>
  <c r="J70" i="14"/>
  <c r="E70" i="14"/>
  <c r="D70" i="14"/>
  <c r="J69" i="14"/>
  <c r="E69" i="14"/>
  <c r="D69" i="14"/>
  <c r="J68" i="14"/>
  <c r="E68" i="14"/>
  <c r="D68" i="14"/>
  <c r="J67" i="14"/>
  <c r="E67" i="14"/>
  <c r="D67" i="14"/>
  <c r="J66" i="14"/>
  <c r="E66" i="14"/>
  <c r="D66" i="14"/>
  <c r="J65" i="14"/>
  <c r="E65" i="14"/>
  <c r="D65" i="14"/>
  <c r="J64" i="14"/>
  <c r="E64" i="14"/>
  <c r="D64" i="14"/>
  <c r="J63" i="14"/>
  <c r="E63" i="14"/>
  <c r="D63" i="14"/>
  <c r="J62" i="14"/>
  <c r="E62" i="14"/>
  <c r="D62" i="14"/>
  <c r="J61" i="14"/>
  <c r="E61" i="14"/>
  <c r="D61" i="14"/>
  <c r="J60" i="14"/>
  <c r="E60" i="14"/>
  <c r="D60" i="14"/>
  <c r="J59" i="14"/>
  <c r="E59" i="14"/>
  <c r="D59" i="14"/>
  <c r="J58" i="14"/>
  <c r="E58" i="14"/>
  <c r="D58" i="14"/>
  <c r="J57" i="14"/>
  <c r="E57" i="14"/>
  <c r="D57" i="14"/>
  <c r="J56" i="14"/>
  <c r="E56" i="14"/>
  <c r="D56" i="14"/>
  <c r="J55" i="14"/>
  <c r="E55" i="14"/>
  <c r="D55" i="14"/>
  <c r="J54" i="14"/>
  <c r="E54" i="14"/>
  <c r="D54" i="14"/>
  <c r="J53" i="14"/>
  <c r="E53" i="14"/>
  <c r="D53" i="14"/>
  <c r="J52" i="14"/>
  <c r="E52" i="14"/>
  <c r="D52" i="14"/>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D24" i="14"/>
  <c r="E24" i="14" s="1"/>
  <c r="J23" i="14"/>
  <c r="E23" i="14"/>
  <c r="D23" i="14"/>
  <c r="J22" i="14"/>
  <c r="D22" i="14"/>
  <c r="E22" i="14" s="1"/>
  <c r="J21" i="14"/>
  <c r="E21" i="14"/>
  <c r="D21" i="14"/>
  <c r="J20" i="14"/>
  <c r="D20" i="14"/>
  <c r="E20" i="14" s="1"/>
  <c r="J19" i="14"/>
  <c r="D19" i="14"/>
  <c r="E19" i="14" s="1"/>
  <c r="J18" i="14"/>
  <c r="D18" i="14"/>
  <c r="E18" i="14" s="1"/>
  <c r="J17" i="14"/>
  <c r="D17" i="14"/>
  <c r="E17" i="14" s="1"/>
  <c r="AH16" i="14"/>
  <c r="AF16" i="14"/>
  <c r="AD16" i="14"/>
  <c r="J16" i="14"/>
  <c r="D16" i="14"/>
  <c r="E16" i="14" s="1"/>
  <c r="J15" i="14"/>
  <c r="E15" i="14"/>
  <c r="D15" i="14"/>
  <c r="J14" i="14"/>
  <c r="E14" i="14"/>
  <c r="D14" i="14"/>
  <c r="J13" i="14"/>
  <c r="D13" i="14"/>
  <c r="E13" i="14" s="1"/>
  <c r="J12" i="14"/>
  <c r="D12" i="14"/>
  <c r="E12" i="14" s="1"/>
  <c r="J11" i="14"/>
  <c r="D11" i="14"/>
  <c r="E11" i="14" s="1"/>
  <c r="J10" i="14"/>
  <c r="E10" i="14"/>
  <c r="D10" i="14"/>
  <c r="J9" i="14"/>
  <c r="D9" i="14"/>
  <c r="E9" i="14" s="1"/>
  <c r="J8" i="14"/>
  <c r="D8" i="14"/>
  <c r="E8" i="14" s="1"/>
  <c r="J7" i="14"/>
  <c r="D7" i="14"/>
  <c r="E7" i="14" s="1"/>
  <c r="J6" i="14"/>
  <c r="E6" i="14"/>
  <c r="D6" i="14"/>
  <c r="J5" i="14"/>
  <c r="D5" i="14"/>
  <c r="E5" i="14" s="1"/>
  <c r="J4" i="14"/>
  <c r="E4" i="14"/>
  <c r="D4" i="14"/>
  <c r="J3" i="14"/>
  <c r="D3" i="14"/>
  <c r="E3" i="14" s="1"/>
  <c r="Y2" i="14"/>
  <c r="X2" i="14"/>
  <c r="W2" i="14"/>
  <c r="R2" i="14" a="1"/>
  <c r="R2" i="14" s="1"/>
  <c r="Q2" i="14" s="1" a="1"/>
  <c r="Q2" i="14" s="1"/>
  <c r="N2" i="14" a="1"/>
  <c r="O26" i="14" s="1"/>
  <c r="K2" i="14" a="1"/>
  <c r="J2" i="14"/>
  <c r="H2" i="14" a="1"/>
  <c r="H2" i="14" s="1"/>
  <c r="G2" i="14"/>
  <c r="G2" i="14" a="1"/>
  <c r="D2" i="14"/>
  <c r="E2" i="14" s="1"/>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G42" i="11"/>
  <c r="E42" i="11"/>
  <c r="I42" i="11" s="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I32" i="11" s="1"/>
  <c r="E32" i="11"/>
  <c r="G31" i="11"/>
  <c r="E31" i="11"/>
  <c r="I31" i="11" s="1"/>
  <c r="P30" i="11"/>
  <c r="P29" i="11"/>
  <c r="G28" i="11"/>
  <c r="I28" i="11" s="1"/>
  <c r="E28" i="11"/>
  <c r="G27" i="11"/>
  <c r="I27" i="11" s="1"/>
  <c r="E27" i="11"/>
  <c r="G26" i="11"/>
  <c r="I26" i="11" s="1"/>
  <c r="E26" i="11"/>
  <c r="G25" i="11"/>
  <c r="E25" i="11"/>
  <c r="I25" i="11" s="1"/>
  <c r="G24" i="11"/>
  <c r="I24" i="11" s="1"/>
  <c r="E24" i="11"/>
  <c r="G23" i="11"/>
  <c r="I23" i="11" s="1"/>
  <c r="E23" i="11"/>
  <c r="G22" i="11"/>
  <c r="I22" i="11" s="1"/>
  <c r="E22" i="11"/>
  <c r="G21" i="11"/>
  <c r="E21" i="11"/>
  <c r="I21" i="11" s="1"/>
  <c r="P20" i="11"/>
  <c r="P19" i="11"/>
  <c r="G18" i="11"/>
  <c r="I18" i="11" s="1"/>
  <c r="E18" i="11"/>
  <c r="G17" i="11"/>
  <c r="I17" i="11" s="1"/>
  <c r="E17" i="11"/>
  <c r="G16" i="11"/>
  <c r="I16" i="11" s="1"/>
  <c r="E16" i="11"/>
  <c r="G15" i="11"/>
  <c r="E15" i="11"/>
  <c r="I15" i="11" s="1"/>
  <c r="G14" i="11"/>
  <c r="I14" i="11" s="1"/>
  <c r="E14" i="11"/>
  <c r="E51" i="11" s="1"/>
  <c r="N50" i="10"/>
  <c r="G17" i="10"/>
  <c r="E17" i="10"/>
  <c r="I17" i="10" s="1"/>
  <c r="G16" i="10"/>
  <c r="I16" i="10" s="1"/>
  <c r="E16" i="10"/>
  <c r="G15" i="10"/>
  <c r="I15" i="10" s="1"/>
  <c r="E15" i="10"/>
  <c r="G14" i="10"/>
  <c r="E14" i="10"/>
  <c r="E19" i="10" s="1"/>
  <c r="G13" i="10"/>
  <c r="E13" i="10"/>
  <c r="I13"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D72" i="8"/>
  <c r="F72" i="8" s="1"/>
  <c r="C72" i="8"/>
  <c r="E72" i="8" s="1"/>
  <c r="B72" i="8"/>
  <c r="E71" i="8"/>
  <c r="D71" i="8"/>
  <c r="F71" i="8" s="1"/>
  <c r="C71" i="8"/>
  <c r="B71" i="8"/>
  <c r="F70" i="8"/>
  <c r="D70" i="8"/>
  <c r="C70" i="8"/>
  <c r="E70" i="8" s="1"/>
  <c r="B70" i="8"/>
  <c r="D69" i="8"/>
  <c r="F69" i="8" s="1"/>
  <c r="C69" i="8"/>
  <c r="E69" i="8" s="1"/>
  <c r="B69" i="8"/>
  <c r="D68" i="8"/>
  <c r="F68" i="8" s="1"/>
  <c r="C68" i="8"/>
  <c r="E68" i="8" s="1"/>
  <c r="B68" i="8"/>
  <c r="E67" i="8"/>
  <c r="D67" i="8"/>
  <c r="F67" i="8" s="1"/>
  <c r="C67" i="8"/>
  <c r="B67" i="8"/>
  <c r="F66" i="8"/>
  <c r="D66" i="8"/>
  <c r="C66" i="8"/>
  <c r="E66" i="8" s="1"/>
  <c r="B66" i="8"/>
  <c r="D65" i="8"/>
  <c r="F65" i="8" s="1"/>
  <c r="C65" i="8"/>
  <c r="E65" i="8" s="1"/>
  <c r="B65" i="8"/>
  <c r="D64" i="8"/>
  <c r="F64" i="8" s="1"/>
  <c r="C64" i="8"/>
  <c r="E64" i="8" s="1"/>
  <c r="B64" i="8"/>
  <c r="E63" i="8"/>
  <c r="D63" i="8"/>
  <c r="F63" i="8" s="1"/>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c r="L796" i="6" a="1"/>
  <c r="K796" i="6" a="1"/>
  <c r="K796" i="6" s="1"/>
  <c r="AI795" i="6" a="1"/>
  <c r="AI795" i="6" s="1"/>
  <c r="AH795" i="6"/>
  <c r="AH795" i="6" a="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a="1"/>
  <c r="W794" i="6" s="1"/>
  <c r="V794" i="6" a="1"/>
  <c r="V794" i="6" s="1"/>
  <c r="U794" i="6" a="1"/>
  <c r="U794" i="6" s="1"/>
  <c r="T794" i="6" a="1"/>
  <c r="T794" i="6" s="1"/>
  <c r="S794" i="6" a="1"/>
  <c r="S794" i="6" s="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c r="AH790" i="6" a="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c r="AB779" i="6" a="1"/>
  <c r="AA779" i="6" a="1"/>
  <c r="AA779" i="6" s="1"/>
  <c r="Z779" i="6" a="1"/>
  <c r="Z779" i="6" s="1"/>
  <c r="Y779" i="6" a="1"/>
  <c r="Y779" i="6" s="1"/>
  <c r="X779" i="6" a="1"/>
  <c r="X779" i="6" s="1"/>
  <c r="W779" i="6" a="1"/>
  <c r="W779" i="6" s="1"/>
  <c r="V779" i="6" a="1"/>
  <c r="V779" i="6" s="1"/>
  <c r="U779" i="6" a="1"/>
  <c r="U779" i="6" s="1"/>
  <c r="T779" i="6"/>
  <c r="T779" i="6" a="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c r="Q756" i="6" a="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c r="AF729" i="6" a="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c r="AF695" i="6" a="1"/>
  <c r="AE695" i="6" a="1"/>
  <c r="AE695" i="6" s="1"/>
  <c r="AD695" i="6" a="1"/>
  <c r="AD695" i="6" s="1"/>
  <c r="AC695" i="6" a="1"/>
  <c r="AC695" i="6" s="1"/>
  <c r="AB695" i="6"/>
  <c r="AB695" i="6" a="1"/>
  <c r="AA695" i="6" a="1"/>
  <c r="AA695" i="6" s="1"/>
  <c r="Z695" i="6" a="1"/>
  <c r="Z695" i="6" s="1"/>
  <c r="Y695" i="6" a="1"/>
  <c r="Y695" i="6" s="1"/>
  <c r="X695" i="6"/>
  <c r="X695" i="6" a="1"/>
  <c r="W695" i="6" a="1"/>
  <c r="W695" i="6" s="1"/>
  <c r="V695" i="6" a="1"/>
  <c r="V695" i="6" s="1"/>
  <c r="U695" i="6" a="1"/>
  <c r="U695" i="6" s="1"/>
  <c r="T695" i="6"/>
  <c r="T695" i="6" a="1"/>
  <c r="S695" i="6" a="1"/>
  <c r="S695" i="6" s="1"/>
  <c r="R695" i="6" a="1"/>
  <c r="R695" i="6" s="1"/>
  <c r="Q695" i="6" a="1"/>
  <c r="Q695" i="6" s="1"/>
  <c r="P695" i="6"/>
  <c r="P695" i="6" a="1"/>
  <c r="O695" i="6" a="1"/>
  <c r="O695" i="6" s="1"/>
  <c r="N695" i="6" a="1"/>
  <c r="N695" i="6" s="1"/>
  <c r="M695" i="6" a="1"/>
  <c r="M695" i="6" s="1"/>
  <c r="L695" i="6"/>
  <c r="L695" i="6" a="1"/>
  <c r="K695" i="6" a="1"/>
  <c r="K695" i="6" s="1"/>
  <c r="AI694" i="6" a="1"/>
  <c r="AI694" i="6" s="1"/>
  <c r="AH694" i="6"/>
  <c r="AH694" i="6" a="1"/>
  <c r="AG694" i="6" a="1"/>
  <c r="AG694" i="6" s="1"/>
  <c r="AF694" i="6" a="1"/>
  <c r="AF694" i="6" s="1"/>
  <c r="AE694" i="6" a="1"/>
  <c r="AE694" i="6" s="1"/>
  <c r="AD694" i="6"/>
  <c r="AD694" i="6" a="1"/>
  <c r="AC694" i="6" a="1"/>
  <c r="AC694" i="6" s="1"/>
  <c r="AB694" i="6" a="1"/>
  <c r="AB694" i="6" s="1"/>
  <c r="AA694" i="6" a="1"/>
  <c r="AA694" i="6" s="1"/>
  <c r="Z694" i="6"/>
  <c r="Z694" i="6" a="1"/>
  <c r="Y694" i="6" a="1"/>
  <c r="Y694" i="6" s="1"/>
  <c r="X694" i="6" a="1"/>
  <c r="X694" i="6" s="1"/>
  <c r="W694" i="6" a="1"/>
  <c r="W694" i="6" s="1"/>
  <c r="V694" i="6"/>
  <c r="V694" i="6" a="1"/>
  <c r="U694" i="6" a="1"/>
  <c r="U694" i="6" s="1"/>
  <c r="T694" i="6" a="1"/>
  <c r="T694" i="6" s="1"/>
  <c r="S694" i="6" a="1"/>
  <c r="S694" i="6" s="1"/>
  <c r="R694" i="6"/>
  <c r="R694" i="6" a="1"/>
  <c r="Q694" i="6" a="1"/>
  <c r="Q694" i="6" s="1"/>
  <c r="P694" i="6" a="1"/>
  <c r="P694" i="6" s="1"/>
  <c r="O694" i="6" a="1"/>
  <c r="O694" i="6" s="1"/>
  <c r="N694" i="6"/>
  <c r="N694" i="6" a="1"/>
  <c r="M694" i="6" a="1"/>
  <c r="M694" i="6" s="1"/>
  <c r="L694" i="6" a="1"/>
  <c r="L694" i="6" s="1"/>
  <c r="K694" i="6" a="1"/>
  <c r="K694" i="6" s="1"/>
  <c r="AI693" i="6" a="1"/>
  <c r="AI693" i="6" s="1"/>
  <c r="AH693" i="6" a="1"/>
  <c r="AH693" i="6" s="1"/>
  <c r="AG693" i="6" a="1"/>
  <c r="AG693" i="6" s="1"/>
  <c r="AF693" i="6"/>
  <c r="AF693" i="6" a="1"/>
  <c r="AE693" i="6" a="1"/>
  <c r="AE693" i="6" s="1"/>
  <c r="AD693" i="6" a="1"/>
  <c r="AD693" i="6" s="1"/>
  <c r="AC693" i="6" a="1"/>
  <c r="AC693" i="6" s="1"/>
  <c r="AB693" i="6"/>
  <c r="AB693" i="6" a="1"/>
  <c r="AA693" i="6" a="1"/>
  <c r="AA693" i="6" s="1"/>
  <c r="Z693" i="6" a="1"/>
  <c r="Z693" i="6" s="1"/>
  <c r="Y693" i="6" a="1"/>
  <c r="Y693" i="6" s="1"/>
  <c r="X693" i="6"/>
  <c r="X693" i="6" a="1"/>
  <c r="W693" i="6" a="1"/>
  <c r="W693" i="6" s="1"/>
  <c r="V693" i="6" a="1"/>
  <c r="V693" i="6" s="1"/>
  <c r="U693" i="6" a="1"/>
  <c r="U693" i="6" s="1"/>
  <c r="T693" i="6"/>
  <c r="T693" i="6" a="1"/>
  <c r="S693" i="6" a="1"/>
  <c r="S693" i="6" s="1"/>
  <c r="R693" i="6" a="1"/>
  <c r="R693" i="6" s="1"/>
  <c r="Q693" i="6" a="1"/>
  <c r="Q693" i="6" s="1"/>
  <c r="P693" i="6"/>
  <c r="P693" i="6" a="1"/>
  <c r="O693" i="6" a="1"/>
  <c r="O693" i="6" s="1"/>
  <c r="N693" i="6" a="1"/>
  <c r="N693" i="6" s="1"/>
  <c r="M693" i="6" a="1"/>
  <c r="M693" i="6" s="1"/>
  <c r="L693" i="6"/>
  <c r="L693" i="6" a="1"/>
  <c r="K693" i="6" a="1"/>
  <c r="K693" i="6" s="1"/>
  <c r="AI692" i="6" a="1"/>
  <c r="AI692" i="6" s="1"/>
  <c r="AH692" i="6"/>
  <c r="AH692" i="6" a="1"/>
  <c r="AG692" i="6" a="1"/>
  <c r="AG692" i="6" s="1"/>
  <c r="AF692" i="6" a="1"/>
  <c r="AF692" i="6" s="1"/>
  <c r="AE692" i="6" a="1"/>
  <c r="AE692" i="6" s="1"/>
  <c r="AD692" i="6" a="1"/>
  <c r="AD692" i="6" s="1"/>
  <c r="AC692" i="6" a="1"/>
  <c r="AC692" i="6" s="1"/>
  <c r="AB692" i="6"/>
  <c r="AB692" i="6" a="1"/>
  <c r="AA692" i="6" a="1"/>
  <c r="AA692" i="6" s="1"/>
  <c r="Z692" i="6" a="1"/>
  <c r="Z692" i="6" s="1"/>
  <c r="Y692" i="6" a="1"/>
  <c r="Y692" i="6" s="1"/>
  <c r="X692" i="6" a="1"/>
  <c r="X692" i="6" s="1"/>
  <c r="W692" i="6" a="1"/>
  <c r="W692" i="6" s="1"/>
  <c r="V692" i="6" a="1"/>
  <c r="V692" i="6" s="1"/>
  <c r="U692" i="6" a="1"/>
  <c r="U692" i="6" s="1"/>
  <c r="T692" i="6"/>
  <c r="T692" i="6" a="1"/>
  <c r="S692" i="6" a="1"/>
  <c r="S692" i="6" s="1"/>
  <c r="R692" i="6" a="1"/>
  <c r="R692" i="6" s="1"/>
  <c r="Q692" i="6" a="1"/>
  <c r="Q692" i="6" s="1"/>
  <c r="P692" i="6" a="1"/>
  <c r="P692" i="6" s="1"/>
  <c r="O692" i="6" a="1"/>
  <c r="O692" i="6" s="1"/>
  <c r="N692" i="6" a="1"/>
  <c r="N692" i="6" s="1"/>
  <c r="M692" i="6" a="1"/>
  <c r="M692" i="6" s="1"/>
  <c r="L692" i="6"/>
  <c r="L692" i="6" a="1"/>
  <c r="K692" i="6" a="1"/>
  <c r="K692" i="6" s="1"/>
  <c r="AI691" i="6" a="1"/>
  <c r="AI691" i="6" s="1"/>
  <c r="AH691" i="6" a="1"/>
  <c r="AH691" i="6" s="1"/>
  <c r="AG691" i="6" a="1"/>
  <c r="AG691" i="6" s="1"/>
  <c r="AF691" i="6"/>
  <c r="AF691" i="6" a="1"/>
  <c r="AE691" i="6" a="1"/>
  <c r="AE691" i="6" s="1"/>
  <c r="AD691" i="6" a="1"/>
  <c r="AD691" i="6" s="1"/>
  <c r="AC691" i="6" a="1"/>
  <c r="AC691" i="6" s="1"/>
  <c r="AB691" i="6" a="1"/>
  <c r="AB691" i="6" s="1"/>
  <c r="AA691" i="6" a="1"/>
  <c r="AA691" i="6" s="1"/>
  <c r="Z691" i="6" a="1"/>
  <c r="Z691" i="6" s="1"/>
  <c r="Y691" i="6" a="1"/>
  <c r="Y691" i="6" s="1"/>
  <c r="X691" i="6"/>
  <c r="X691" i="6" a="1"/>
  <c r="W691" i="6" a="1"/>
  <c r="W691" i="6" s="1"/>
  <c r="V691" i="6" a="1"/>
  <c r="V691" i="6" s="1"/>
  <c r="U691" i="6" a="1"/>
  <c r="U691" i="6" s="1"/>
  <c r="T691" i="6" a="1"/>
  <c r="T691" i="6" s="1"/>
  <c r="S691" i="6" a="1"/>
  <c r="S691" i="6" s="1"/>
  <c r="R691" i="6" a="1"/>
  <c r="R691" i="6" s="1"/>
  <c r="Q691" i="6" a="1"/>
  <c r="Q691" i="6" s="1"/>
  <c r="P691" i="6"/>
  <c r="P691" i="6" a="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c r="AB690" i="6" a="1"/>
  <c r="AA690" i="6" a="1"/>
  <c r="AA690" i="6" s="1"/>
  <c r="Z690" i="6" a="1"/>
  <c r="Z690" i="6" s="1"/>
  <c r="Y690" i="6" a="1"/>
  <c r="Y690" i="6" s="1"/>
  <c r="X690" i="6" a="1"/>
  <c r="X690" i="6" s="1"/>
  <c r="W690" i="6" a="1"/>
  <c r="W690" i="6" s="1"/>
  <c r="V690" i="6" a="1"/>
  <c r="V690" i="6" s="1"/>
  <c r="U690" i="6" a="1"/>
  <c r="U690" i="6" s="1"/>
  <c r="T690" i="6"/>
  <c r="T690" i="6" a="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c r="AF689" i="6" a="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c r="P689" i="6" a="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c r="AB688" i="6" a="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c r="L688" i="6" a="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c r="X687" i="6" a="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c r="T686" i="6" a="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c r="AF685" i="6" a="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c r="P685" i="6" a="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c r="AB684" i="6" a="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c r="L684" i="6" a="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c r="X683" i="6" a="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c r="T682" i="6" a="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c r="AF681" i="6" a="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c r="P681" i="6" a="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c r="AB680" i="6" a="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c r="L680" i="6" a="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c r="X679" i="6" a="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c r="T678" i="6" a="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c r="AF677" i="6" a="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c r="P677" i="6" a="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c r="AB676" i="6" a="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c r="L676" i="6" a="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c r="X675" i="6" a="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c r="T674" i="6" a="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c r="AF673" i="6" a="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c r="P673" i="6" a="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c r="AB672" i="6" a="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c r="L672" i="6" a="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c r="AC629" i="6" a="1"/>
  <c r="AB629" i="6" a="1"/>
  <c r="AB629" i="6" s="1"/>
  <c r="AA629" i="6" a="1"/>
  <c r="AA629" i="6" s="1"/>
  <c r="Z629" i="6" a="1"/>
  <c r="Z629" i="6" s="1"/>
  <c r="Y629" i="6" a="1"/>
  <c r="Y629" i="6" s="1"/>
  <c r="X629" i="6" a="1"/>
  <c r="X629" i="6" s="1"/>
  <c r="W629" i="6"/>
  <c r="W629" i="6" a="1"/>
  <c r="V629" i="6" a="1"/>
  <c r="V629" i="6" s="1"/>
  <c r="U629" i="6"/>
  <c r="U629" i="6" a="1"/>
  <c r="T629" i="6" a="1"/>
  <c r="T629" i="6" s="1"/>
  <c r="S629" i="6" a="1"/>
  <c r="S629" i="6" s="1"/>
  <c r="R629" i="6" a="1"/>
  <c r="R629" i="6" s="1"/>
  <c r="Q629" i="6" a="1"/>
  <c r="Q629" i="6" s="1"/>
  <c r="P629" i="6" a="1"/>
  <c r="P629" i="6" s="1"/>
  <c r="O629" i="6" a="1"/>
  <c r="O629" i="6" s="1"/>
  <c r="N629" i="6" a="1"/>
  <c r="N629" i="6" s="1"/>
  <c r="M629" i="6"/>
  <c r="M629" i="6" a="1"/>
  <c r="L629" i="6" a="1"/>
  <c r="L629" i="6" s="1"/>
  <c r="K629" i="6" a="1"/>
  <c r="K629" i="6" s="1"/>
  <c r="AI628" i="6" a="1"/>
  <c r="AI628" i="6" s="1"/>
  <c r="AH628" i="6" a="1"/>
  <c r="AH628" i="6" s="1"/>
  <c r="AG628" i="6"/>
  <c r="AG628" i="6" a="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c r="W616" i="6" a="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c r="AA615" i="6" a="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c r="AE614" i="6" a="1"/>
  <c r="AD614" i="6" a="1"/>
  <c r="AD614" i="6" s="1"/>
  <c r="AC614" i="6"/>
  <c r="AC614" i="6" a="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c r="O614" i="6" a="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c r="AA613" i="6" a="1"/>
  <c r="Z613" i="6" a="1"/>
  <c r="Z613" i="6" s="1"/>
  <c r="Y613" i="6" a="1"/>
  <c r="Y613" i="6" s="1"/>
  <c r="X613" i="6" a="1"/>
  <c r="X613" i="6" s="1"/>
  <c r="W613" i="6" a="1"/>
  <c r="W613" i="6" s="1"/>
  <c r="V613" i="6" a="1"/>
  <c r="V613" i="6" s="1"/>
  <c r="U613" i="6" a="1"/>
  <c r="U613" i="6" s="1"/>
  <c r="T613" i="6" a="1"/>
  <c r="T613" i="6" s="1"/>
  <c r="S613" i="6" a="1"/>
  <c r="S613" i="6" s="1"/>
  <c r="R613" i="6" a="1"/>
  <c r="R613" i="6" s="1"/>
  <c r="Q613" i="6"/>
  <c r="Q613" i="6" a="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c r="AC612" i="6" a="1"/>
  <c r="AB612" i="6" a="1"/>
  <c r="AB612" i="6" s="1"/>
  <c r="AA612" i="6" a="1"/>
  <c r="AA612" i="6" s="1"/>
  <c r="Z612" i="6" a="1"/>
  <c r="Z612" i="6" s="1"/>
  <c r="Y612" i="6" a="1"/>
  <c r="Y612" i="6" s="1"/>
  <c r="X612" i="6" a="1"/>
  <c r="X612" i="6" s="1"/>
  <c r="W612" i="6"/>
  <c r="W612" i="6" a="1"/>
  <c r="V612" i="6" a="1"/>
  <c r="V612" i="6" s="1"/>
  <c r="U612" i="6" a="1"/>
  <c r="U612" i="6" s="1"/>
  <c r="T612" i="6" a="1"/>
  <c r="T612" i="6" s="1"/>
  <c r="S612" i="6" a="1"/>
  <c r="S612" i="6" s="1"/>
  <c r="R612" i="6" a="1"/>
  <c r="R612" i="6" s="1"/>
  <c r="Q612" i="6" a="1"/>
  <c r="Q612" i="6" s="1"/>
  <c r="P612" i="6" a="1"/>
  <c r="P612" i="6" s="1"/>
  <c r="O612" i="6" a="1"/>
  <c r="O612" i="6" s="1"/>
  <c r="N612" i="6" a="1"/>
  <c r="N612" i="6" s="1"/>
  <c r="M612" i="6"/>
  <c r="M612" i="6" a="1"/>
  <c r="L612" i="6" a="1"/>
  <c r="L612" i="6" s="1"/>
  <c r="K612" i="6" a="1"/>
  <c r="K612" i="6" s="1"/>
  <c r="AI611" i="6"/>
  <c r="AI611" i="6" a="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c r="Q611" i="6" a="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c r="AC610" i="6" a="1"/>
  <c r="AB610" i="6" a="1"/>
  <c r="AB610" i="6" s="1"/>
  <c r="AA610" i="6" a="1"/>
  <c r="AA610" i="6" s="1"/>
  <c r="Z610" i="6" a="1"/>
  <c r="Z610" i="6" s="1"/>
  <c r="Y610" i="6" a="1"/>
  <c r="Y610" i="6" s="1"/>
  <c r="X610" i="6" a="1"/>
  <c r="X610" i="6" s="1"/>
  <c r="W610" i="6"/>
  <c r="W610" i="6" a="1"/>
  <c r="V610" i="6" a="1"/>
  <c r="V610" i="6" s="1"/>
  <c r="U610" i="6"/>
  <c r="U610" i="6" a="1"/>
  <c r="T610" i="6" a="1"/>
  <c r="T610" i="6" s="1"/>
  <c r="S610" i="6" a="1"/>
  <c r="S610" i="6" s="1"/>
  <c r="R610" i="6" a="1"/>
  <c r="R610" i="6" s="1"/>
  <c r="Q610" i="6"/>
  <c r="Q610" i="6" a="1"/>
  <c r="P610" i="6" a="1"/>
  <c r="P610" i="6" s="1"/>
  <c r="O610" i="6"/>
  <c r="O610" i="6" a="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c r="Y609" i="6" a="1"/>
  <c r="X609" i="6" a="1"/>
  <c r="X609" i="6" s="1"/>
  <c r="W609" i="6" a="1"/>
  <c r="W609" i="6" s="1"/>
  <c r="V609" i="6" a="1"/>
  <c r="V609" i="6" s="1"/>
  <c r="U609" i="6" a="1"/>
  <c r="U609" i="6" s="1"/>
  <c r="T609" i="6" a="1"/>
  <c r="T609" i="6" s="1"/>
  <c r="S609" i="6"/>
  <c r="S609" i="6" a="1"/>
  <c r="R609" i="6" a="1"/>
  <c r="R609" i="6" s="1"/>
  <c r="Q609" i="6" a="1"/>
  <c r="Q609" i="6" s="1"/>
  <c r="P609" i="6" a="1"/>
  <c r="P609" i="6" s="1"/>
  <c r="O609" i="6" a="1"/>
  <c r="O609" i="6" s="1"/>
  <c r="N609" i="6" a="1"/>
  <c r="N609" i="6" s="1"/>
  <c r="M609" i="6"/>
  <c r="M609" i="6" a="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c r="U608" i="6" a="1"/>
  <c r="T608" i="6" a="1"/>
  <c r="T608" i="6" s="1"/>
  <c r="S608" i="6" a="1"/>
  <c r="S608" i="6" s="1"/>
  <c r="R608" i="6" a="1"/>
  <c r="R608" i="6" s="1"/>
  <c r="Q608" i="6" a="1"/>
  <c r="Q608" i="6" s="1"/>
  <c r="P608" i="6" a="1"/>
  <c r="P608" i="6" s="1"/>
  <c r="O608" i="6"/>
  <c r="O608" i="6" a="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c r="AC607" i="6" a="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c r="Q607" i="6" a="1"/>
  <c r="P607" i="6" a="1"/>
  <c r="P607" i="6" s="1"/>
  <c r="O607" i="6" a="1"/>
  <c r="O607" i="6" s="1"/>
  <c r="N607" i="6" a="1"/>
  <c r="N607" i="6" s="1"/>
  <c r="M607" i="6" a="1"/>
  <c r="M607" i="6" s="1"/>
  <c r="L607" i="6" a="1"/>
  <c r="L607" i="6" s="1"/>
  <c r="K607" i="6"/>
  <c r="K607" i="6" a="1"/>
  <c r="AI606" i="6" a="1"/>
  <c r="AI606" i="6" s="1"/>
  <c r="AH606" i="6" a="1"/>
  <c r="AH606" i="6" s="1"/>
  <c r="AG606" i="6"/>
  <c r="AG606" i="6" a="1"/>
  <c r="AF606" i="6" a="1"/>
  <c r="AF606" i="6" s="1"/>
  <c r="AE606" i="6"/>
  <c r="AE606" i="6" a="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c r="P606" i="6" a="1"/>
  <c r="O606" i="6" a="1"/>
  <c r="O606" i="6" s="1"/>
  <c r="N606" i="6"/>
  <c r="N606" i="6" a="1"/>
  <c r="M606" i="6" a="1"/>
  <c r="M606" i="6" s="1"/>
  <c r="L606" i="6" a="1"/>
  <c r="L606" i="6" s="1"/>
  <c r="K606" i="6" a="1"/>
  <c r="K606" i="6" s="1"/>
  <c r="AI605" i="6" a="1"/>
  <c r="AI605" i="6" s="1"/>
  <c r="AH605" i="6" a="1"/>
  <c r="AH605" i="6" s="1"/>
  <c r="AG605" i="6" a="1"/>
  <c r="AG605" i="6" s="1"/>
  <c r="AF605" i="6" a="1"/>
  <c r="AF605" i="6" s="1"/>
  <c r="AE605" i="6" a="1"/>
  <c r="AE605" i="6" s="1"/>
  <c r="AD605" i="6"/>
  <c r="AD605" i="6" a="1"/>
  <c r="AC605" i="6" a="1"/>
  <c r="AC605" i="6" s="1"/>
  <c r="AB605" i="6"/>
  <c r="AB605" i="6" a="1"/>
  <c r="AA605" i="6" a="1"/>
  <c r="AA605" i="6" s="1"/>
  <c r="Z605" i="6" a="1"/>
  <c r="Z605" i="6" s="1"/>
  <c r="Y605" i="6" a="1"/>
  <c r="Y605" i="6" s="1"/>
  <c r="X605" i="6" a="1"/>
  <c r="X605" i="6" s="1"/>
  <c r="W605" i="6" a="1"/>
  <c r="W605" i="6" s="1"/>
  <c r="V605" i="6"/>
  <c r="V605" i="6" a="1"/>
  <c r="U605" i="6" a="1"/>
  <c r="U605" i="6" s="1"/>
  <c r="T605" i="6" a="1"/>
  <c r="T605" i="6" s="1"/>
  <c r="S605" i="6" a="1"/>
  <c r="S605" i="6" s="1"/>
  <c r="R605" i="6" a="1"/>
  <c r="R605" i="6" s="1"/>
  <c r="Q605" i="6" a="1"/>
  <c r="Q605" i="6" s="1"/>
  <c r="P605" i="6" a="1"/>
  <c r="P605" i="6" s="1"/>
  <c r="O605" i="6" a="1"/>
  <c r="O605" i="6" s="1"/>
  <c r="N605" i="6"/>
  <c r="N605" i="6" a="1"/>
  <c r="M605" i="6" a="1"/>
  <c r="M605" i="6" s="1"/>
  <c r="L605" i="6"/>
  <c r="L605" i="6" a="1"/>
  <c r="K605" i="6" a="1"/>
  <c r="K605" i="6" s="1"/>
  <c r="AI604" i="6" a="1"/>
  <c r="AI604" i="6" s="1"/>
  <c r="AH604" i="6"/>
  <c r="AH604" i="6" a="1"/>
  <c r="AG604" i="6" a="1"/>
  <c r="AG604" i="6" s="1"/>
  <c r="AF604" i="6" a="1"/>
  <c r="AF604" i="6" s="1"/>
  <c r="AE604" i="6" a="1"/>
  <c r="AE604" i="6" s="1"/>
  <c r="AD604" i="6" a="1"/>
  <c r="AD604" i="6" s="1"/>
  <c r="AC604" i="6" a="1"/>
  <c r="AC604" i="6" s="1"/>
  <c r="AB604" i="6"/>
  <c r="AB604" i="6" a="1"/>
  <c r="AA604" i="6" a="1"/>
  <c r="AA604" i="6" s="1"/>
  <c r="Z604" i="6" a="1"/>
  <c r="Z604" i="6" s="1"/>
  <c r="Y604" i="6" a="1"/>
  <c r="Y604" i="6" s="1"/>
  <c r="X604" i="6" a="1"/>
  <c r="X604" i="6" s="1"/>
  <c r="W604" i="6" a="1"/>
  <c r="W604" i="6" s="1"/>
  <c r="V604" i="6" a="1"/>
  <c r="V604" i="6" s="1"/>
  <c r="U604" i="6" a="1"/>
  <c r="U604" i="6" s="1"/>
  <c r="T604" i="6"/>
  <c r="T604" i="6" a="1"/>
  <c r="S604" i="6" a="1"/>
  <c r="S604" i="6" s="1"/>
  <c r="R604" i="6"/>
  <c r="R604" i="6" a="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c r="T581" i="6" a="1"/>
  <c r="S581" i="6" a="1"/>
  <c r="S581" i="6" s="1"/>
  <c r="R581" i="6" a="1"/>
  <c r="R581" i="6" s="1"/>
  <c r="Q581" i="6" a="1"/>
  <c r="Q581" i="6" s="1"/>
  <c r="P581" i="6" a="1"/>
  <c r="P581" i="6" s="1"/>
  <c r="O581" i="6" a="1"/>
  <c r="O581" i="6" s="1"/>
  <c r="N581" i="6"/>
  <c r="N581" i="6" a="1"/>
  <c r="M581" i="6" a="1"/>
  <c r="M581" i="6" s="1"/>
  <c r="L581" i="6"/>
  <c r="L581" i="6" a="1"/>
  <c r="K581" i="6" a="1"/>
  <c r="K581" i="6" s="1"/>
  <c r="AI580" i="6" a="1"/>
  <c r="AI580" i="6" s="1"/>
  <c r="AH580" i="6"/>
  <c r="AH580" i="6" a="1"/>
  <c r="AG580" i="6" a="1"/>
  <c r="AG580" i="6" s="1"/>
  <c r="AF580" i="6" a="1"/>
  <c r="AF580" i="6" s="1"/>
  <c r="AE580" i="6" a="1"/>
  <c r="AE580" i="6" s="1"/>
  <c r="AD580" i="6" a="1"/>
  <c r="AD580" i="6" s="1"/>
  <c r="AC580" i="6" a="1"/>
  <c r="AC580" i="6" s="1"/>
  <c r="AB580" i="6"/>
  <c r="AB580" i="6" a="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c r="P580" i="6" a="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c r="T579" i="6" a="1"/>
  <c r="S579" i="6" a="1"/>
  <c r="S579" i="6" s="1"/>
  <c r="R579" i="6" a="1"/>
  <c r="R579" i="6" s="1"/>
  <c r="Q579" i="6" a="1"/>
  <c r="Q579" i="6" s="1"/>
  <c r="P579" i="6" a="1"/>
  <c r="P579" i="6" s="1"/>
  <c r="O579" i="6" a="1"/>
  <c r="O579" i="6" s="1"/>
  <c r="N579" i="6"/>
  <c r="N579" i="6" a="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c r="AB578" i="6" a="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c r="P578" i="6" a="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c r="T577" i="6" a="1"/>
  <c r="S577" i="6" a="1"/>
  <c r="S577" i="6" s="1"/>
  <c r="R577" i="6" a="1"/>
  <c r="R577" i="6" s="1"/>
  <c r="Q577" i="6" a="1"/>
  <c r="Q577" i="6" s="1"/>
  <c r="P577" i="6" a="1"/>
  <c r="P577" i="6" s="1"/>
  <c r="O577" i="6" a="1"/>
  <c r="O577" i="6" s="1"/>
  <c r="N577" i="6"/>
  <c r="N577" i="6" a="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c r="P576" i="6" a="1"/>
  <c r="O576" i="6" a="1"/>
  <c r="O576" i="6" s="1"/>
  <c r="N576" i="6" a="1"/>
  <c r="N576" i="6" s="1"/>
  <c r="M576" i="6" a="1"/>
  <c r="M576" i="6" s="1"/>
  <c r="L576" i="6" a="1"/>
  <c r="L576" i="6" s="1"/>
  <c r="K576" i="6" a="1"/>
  <c r="K576" i="6" s="1"/>
  <c r="AI575" i="6" a="1"/>
  <c r="AI575" i="6" s="1"/>
  <c r="AH575" i="6" a="1"/>
  <c r="AH575" i="6" s="1"/>
  <c r="AG575" i="6" a="1"/>
  <c r="AG575" i="6" s="1"/>
  <c r="AF575" i="6"/>
  <c r="AF575" i="6" a="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c r="T575" i="6" a="1"/>
  <c r="S575" i="6" a="1"/>
  <c r="S575" i="6" s="1"/>
  <c r="R575" i="6" a="1"/>
  <c r="R575" i="6" s="1"/>
  <c r="Q575" i="6" a="1"/>
  <c r="Q575" i="6" s="1"/>
  <c r="P575" i="6" a="1"/>
  <c r="P575" i="6" s="1"/>
  <c r="O575" i="6" a="1"/>
  <c r="O575" i="6" s="1"/>
  <c r="N575" i="6"/>
  <c r="N575" i="6" a="1"/>
  <c r="M575" i="6" a="1"/>
  <c r="M575" i="6" s="1"/>
  <c r="L575" i="6"/>
  <c r="L575" i="6" a="1"/>
  <c r="K575" i="6" a="1"/>
  <c r="K575" i="6" s="1"/>
  <c r="AI574" i="6" a="1"/>
  <c r="AI574" i="6" s="1"/>
  <c r="AH574" i="6"/>
  <c r="AH574" i="6" a="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c r="P574" i="6" a="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c r="T573" i="6" a="1"/>
  <c r="S573" i="6" a="1"/>
  <c r="S573" i="6" s="1"/>
  <c r="R573" i="6" a="1"/>
  <c r="R573" i="6" s="1"/>
  <c r="Q573" i="6" a="1"/>
  <c r="Q573" i="6" s="1"/>
  <c r="P573" i="6" a="1"/>
  <c r="P573" i="6" s="1"/>
  <c r="O573" i="6" a="1"/>
  <c r="O573" i="6" s="1"/>
  <c r="N573" i="6"/>
  <c r="N573" i="6" a="1"/>
  <c r="M573" i="6" a="1"/>
  <c r="M573" i="6" s="1"/>
  <c r="L573" i="6" a="1"/>
  <c r="L573" i="6" s="1"/>
  <c r="K573" i="6" a="1"/>
  <c r="K573" i="6" s="1"/>
  <c r="AI572" i="6" a="1"/>
  <c r="AI572" i="6" s="1"/>
  <c r="AH572" i="6" a="1"/>
  <c r="AH572" i="6" s="1"/>
  <c r="AG572" i="6" a="1"/>
  <c r="AG572" i="6" s="1"/>
  <c r="AF572" i="6"/>
  <c r="AF572" i="6" a="1"/>
  <c r="AE572" i="6" a="1"/>
  <c r="AE572" i="6" s="1"/>
  <c r="AD572" i="6" a="1"/>
  <c r="AD572" i="6" s="1"/>
  <c r="AC572" i="6" a="1"/>
  <c r="AC572" i="6" s="1"/>
  <c r="AB572" i="6" a="1"/>
  <c r="AB572" i="6" s="1"/>
  <c r="AA572" i="6" a="1"/>
  <c r="AA572" i="6" s="1"/>
  <c r="Z572" i="6"/>
  <c r="Z572" i="6" a="1"/>
  <c r="Y572" i="6" a="1"/>
  <c r="Y572" i="6" s="1"/>
  <c r="X572" i="6" a="1"/>
  <c r="X572" i="6" s="1"/>
  <c r="W572" i="6" a="1"/>
  <c r="W572" i="6" s="1"/>
  <c r="V572" i="6" a="1"/>
  <c r="V572" i="6" s="1"/>
  <c r="U572" i="6" a="1"/>
  <c r="U572" i="6" s="1"/>
  <c r="T572" i="6"/>
  <c r="T572" i="6" a="1"/>
  <c r="S572" i="6" a="1"/>
  <c r="S572" i="6" s="1"/>
  <c r="R572" i="6" a="1"/>
  <c r="R572" i="6" s="1"/>
  <c r="Q572" i="6" a="1"/>
  <c r="Q572" i="6" s="1"/>
  <c r="P572" i="6"/>
  <c r="P572" i="6" a="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c r="T571" i="6" a="1"/>
  <c r="S571" i="6" a="1"/>
  <c r="S571" i="6" s="1"/>
  <c r="R571" i="6" a="1"/>
  <c r="R571" i="6" s="1"/>
  <c r="Q571" i="6" a="1"/>
  <c r="Q571" i="6" s="1"/>
  <c r="P571" i="6" a="1"/>
  <c r="P571" i="6" s="1"/>
  <c r="O571" i="6" a="1"/>
  <c r="O571" i="6" s="1"/>
  <c r="N571" i="6"/>
  <c r="N571" i="6" a="1"/>
  <c r="M571" i="6" a="1"/>
  <c r="M571" i="6" s="1"/>
  <c r="L571" i="6"/>
  <c r="L571" i="6" a="1"/>
  <c r="K571" i="6" a="1"/>
  <c r="K571" i="6" s="1"/>
  <c r="AI570" i="6" a="1"/>
  <c r="AI570" i="6" s="1"/>
  <c r="AH570" i="6"/>
  <c r="AH570" i="6" a="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c r="P570" i="6" a="1"/>
  <c r="O570" i="6" a="1"/>
  <c r="O570" i="6" s="1"/>
  <c r="N570" i="6" a="1"/>
  <c r="N570" i="6" s="1"/>
  <c r="M570" i="6" a="1"/>
  <c r="M570" i="6" s="1"/>
  <c r="L570" i="6" a="1"/>
  <c r="L570" i="6" s="1"/>
  <c r="K570" i="6" a="1"/>
  <c r="K570" i="6" s="1"/>
  <c r="AI569" i="6" a="1"/>
  <c r="AI569" i="6" s="1"/>
  <c r="AH569" i="6" a="1"/>
  <c r="AH569" i="6" s="1"/>
  <c r="AG569" i="6" a="1"/>
  <c r="AG569" i="6" s="1"/>
  <c r="AF569" i="6"/>
  <c r="AF569" i="6" a="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c r="T569" i="6" a="1"/>
  <c r="S569" i="6" a="1"/>
  <c r="S569" i="6" s="1"/>
  <c r="R569" i="6" a="1"/>
  <c r="R569" i="6" s="1"/>
  <c r="Q569" i="6" a="1"/>
  <c r="Q569" i="6" s="1"/>
  <c r="P569" i="6" a="1"/>
  <c r="P569" i="6" s="1"/>
  <c r="O569" i="6" a="1"/>
  <c r="O569" i="6" s="1"/>
  <c r="N569" i="6"/>
  <c r="N569" i="6" a="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c r="AB568" i="6" a="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c r="P568" i="6" a="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c r="T567" i="6" a="1"/>
  <c r="S567" i="6" a="1"/>
  <c r="S567" i="6" s="1"/>
  <c r="R567" i="6" a="1"/>
  <c r="R567" i="6" s="1"/>
  <c r="Q567" i="6" a="1"/>
  <c r="Q567" i="6" s="1"/>
  <c r="P567" i="6" a="1"/>
  <c r="P567" i="6" s="1"/>
  <c r="O567" i="6" a="1"/>
  <c r="O567" i="6" s="1"/>
  <c r="N567" i="6"/>
  <c r="N567" i="6" a="1"/>
  <c r="M567" i="6" a="1"/>
  <c r="M567" i="6" s="1"/>
  <c r="L567" i="6"/>
  <c r="L567" i="6" a="1"/>
  <c r="K567" i="6" a="1"/>
  <c r="K567" i="6" s="1"/>
  <c r="AI566" i="6" a="1"/>
  <c r="AI566" i="6" s="1"/>
  <c r="AH566" i="6"/>
  <c r="AH566" i="6" a="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c r="P566" i="6" a="1"/>
  <c r="O566" i="6" a="1"/>
  <c r="O566" i="6" s="1"/>
  <c r="N566" i="6" a="1"/>
  <c r="N566" i="6" s="1"/>
  <c r="M566" i="6" a="1"/>
  <c r="M566" i="6" s="1"/>
  <c r="L566" i="6" a="1"/>
  <c r="L566" i="6" s="1"/>
  <c r="K566" i="6" a="1"/>
  <c r="K566" i="6" s="1"/>
  <c r="AI565" i="6" a="1"/>
  <c r="AI565" i="6" s="1"/>
  <c r="AH565" i="6" a="1"/>
  <c r="AH565" i="6" s="1"/>
  <c r="AG565" i="6" a="1"/>
  <c r="AG565" i="6" s="1"/>
  <c r="AF565" i="6"/>
  <c r="AF565" i="6" a="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c r="T565" i="6" a="1"/>
  <c r="S565" i="6" a="1"/>
  <c r="S565" i="6" s="1"/>
  <c r="R565" i="6" a="1"/>
  <c r="R565" i="6" s="1"/>
  <c r="Q565" i="6" a="1"/>
  <c r="Q565" i="6" s="1"/>
  <c r="P565" i="6" a="1"/>
  <c r="P565" i="6" s="1"/>
  <c r="O565" i="6" a="1"/>
  <c r="O565" i="6" s="1"/>
  <c r="N565" i="6"/>
  <c r="N565" i="6" a="1"/>
  <c r="M565" i="6" a="1"/>
  <c r="M565" i="6" s="1"/>
  <c r="L565" i="6" a="1"/>
  <c r="L565" i="6" s="1"/>
  <c r="K565" i="6" a="1"/>
  <c r="K565" i="6" s="1"/>
  <c r="AI564" i="6" a="1"/>
  <c r="AI564" i="6" s="1"/>
  <c r="AH564" i="6"/>
  <c r="AH564" i="6" a="1"/>
  <c r="AG564" i="6" a="1"/>
  <c r="AG564" i="6" s="1"/>
  <c r="AF564" i="6"/>
  <c r="AF564" i="6" a="1"/>
  <c r="AE564" i="6" a="1"/>
  <c r="AE564" i="6" s="1"/>
  <c r="AD564" i="6"/>
  <c r="AD564" i="6" a="1"/>
  <c r="AC564" i="6" a="1"/>
  <c r="AC564" i="6" s="1"/>
  <c r="AB564" i="6"/>
  <c r="AB564" i="6" a="1"/>
  <c r="AA564" i="6" a="1"/>
  <c r="AA564" i="6" s="1"/>
  <c r="Z564" i="6"/>
  <c r="Z564" i="6" a="1"/>
  <c r="Y564" i="6" a="1"/>
  <c r="Y564" i="6" s="1"/>
  <c r="X564" i="6"/>
  <c r="X564" i="6" a="1"/>
  <c r="W564" i="6" a="1"/>
  <c r="W564" i="6" s="1"/>
  <c r="V564" i="6"/>
  <c r="V564" i="6" a="1"/>
  <c r="U564" i="6" a="1"/>
  <c r="U564" i="6" s="1"/>
  <c r="T564" i="6"/>
  <c r="T564" i="6" a="1"/>
  <c r="S564" i="6" a="1"/>
  <c r="S564" i="6" s="1"/>
  <c r="R564" i="6"/>
  <c r="R564" i="6" a="1"/>
  <c r="Q564" i="6" a="1"/>
  <c r="Q564" i="6" s="1"/>
  <c r="P564" i="6"/>
  <c r="P564" i="6" a="1"/>
  <c r="O564" i="6" a="1"/>
  <c r="O564" i="6" s="1"/>
  <c r="N564" i="6"/>
  <c r="N564" i="6" a="1"/>
  <c r="M564" i="6" a="1"/>
  <c r="M564" i="6" s="1"/>
  <c r="L564" i="6"/>
  <c r="L564" i="6" a="1"/>
  <c r="K564" i="6" a="1"/>
  <c r="K564" i="6" s="1"/>
  <c r="AI563" i="6"/>
  <c r="AI563" i="6" a="1"/>
  <c r="AH563" i="6" a="1"/>
  <c r="AH563" i="6" s="1"/>
  <c r="AG563" i="6"/>
  <c r="AG563" i="6" a="1"/>
  <c r="AF563" i="6" a="1"/>
  <c r="AF563" i="6" s="1"/>
  <c r="AE563" i="6" a="1"/>
  <c r="AE563" i="6" s="1"/>
  <c r="AD563" i="6" a="1"/>
  <c r="AD563" i="6" s="1"/>
  <c r="AC563" i="6" a="1"/>
  <c r="AC563" i="6" s="1"/>
  <c r="AB563" i="6" a="1"/>
  <c r="AB563" i="6" s="1"/>
  <c r="AA563" i="6"/>
  <c r="AA563" i="6" a="1"/>
  <c r="Z563" i="6" a="1"/>
  <c r="Z563" i="6" s="1"/>
  <c r="Y563" i="6"/>
  <c r="Y563" i="6" a="1"/>
  <c r="X563" i="6" a="1"/>
  <c r="X563" i="6" s="1"/>
  <c r="W563" i="6"/>
  <c r="W563" i="6" a="1"/>
  <c r="V563" i="6" a="1"/>
  <c r="V563" i="6" s="1"/>
  <c r="U563" i="6" a="1"/>
  <c r="U563" i="6" s="1"/>
  <c r="T563" i="6" a="1"/>
  <c r="T563" i="6" s="1"/>
  <c r="S563" i="6"/>
  <c r="S563" i="6" a="1"/>
  <c r="R563" i="6" a="1"/>
  <c r="R563" i="6" s="1"/>
  <c r="Q563" i="6"/>
  <c r="Q563" i="6" a="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c r="Q559" i="6" a="1"/>
  <c r="P559" i="6" a="1"/>
  <c r="P559" i="6" s="1"/>
  <c r="O559" i="6" a="1"/>
  <c r="O559" i="6" s="1"/>
  <c r="N559" i="6" a="1"/>
  <c r="N559" i="6" s="1"/>
  <c r="M559" i="6" a="1"/>
  <c r="M559" i="6" s="1"/>
  <c r="L559" i="6" a="1"/>
  <c r="L559" i="6" s="1"/>
  <c r="K559" i="6" a="1"/>
  <c r="K559" i="6" s="1"/>
  <c r="AI558" i="6" a="1"/>
  <c r="AI558" i="6" s="1"/>
  <c r="AH558" i="6" a="1"/>
  <c r="AH558" i="6" s="1"/>
  <c r="AG558" i="6"/>
  <c r="AG558" i="6" a="1"/>
  <c r="AF558" i="6" a="1"/>
  <c r="AF558" i="6" s="1"/>
  <c r="AE558" i="6" a="1"/>
  <c r="AE558" i="6" s="1"/>
  <c r="AD558" i="6" a="1"/>
  <c r="AD558" i="6" s="1"/>
  <c r="AC558" i="6"/>
  <c r="AC558" i="6" a="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c r="Q558" i="6" a="1"/>
  <c r="P558" i="6" a="1"/>
  <c r="P558" i="6" s="1"/>
  <c r="O558" i="6" a="1"/>
  <c r="O558" i="6" s="1"/>
  <c r="N558" i="6" a="1"/>
  <c r="N558" i="6" s="1"/>
  <c r="M558" i="6"/>
  <c r="M558" i="6" a="1"/>
  <c r="L558" i="6" a="1"/>
  <c r="L558" i="6" s="1"/>
  <c r="K558" i="6" a="1"/>
  <c r="K558" i="6" s="1"/>
  <c r="AI557" i="6" a="1"/>
  <c r="AI557" i="6" s="1"/>
  <c r="AH557" i="6" a="1"/>
  <c r="AH557" i="6" s="1"/>
  <c r="AG557" i="6" a="1"/>
  <c r="AG557" i="6" s="1"/>
  <c r="AF557" i="6" a="1"/>
  <c r="AF557" i="6" s="1"/>
  <c r="AE557" i="6" a="1"/>
  <c r="AE557" i="6" s="1"/>
  <c r="AD557" i="6" a="1"/>
  <c r="AD557" i="6" s="1"/>
  <c r="AC557" i="6"/>
  <c r="AC557" i="6" a="1"/>
  <c r="AB557" i="6" a="1"/>
  <c r="AB557" i="6" s="1"/>
  <c r="AA557" i="6" a="1"/>
  <c r="AA557" i="6" s="1"/>
  <c r="Z557" i="6" a="1"/>
  <c r="Z557" i="6" s="1"/>
  <c r="Y557" i="6"/>
  <c r="Y557" i="6" a="1"/>
  <c r="X557" i="6" a="1"/>
  <c r="X557" i="6" s="1"/>
  <c r="W557" i="6" a="1"/>
  <c r="W557" i="6" s="1"/>
  <c r="V557" i="6" a="1"/>
  <c r="V557" i="6" s="1"/>
  <c r="U557" i="6" a="1"/>
  <c r="U557" i="6" s="1"/>
  <c r="T557" i="6" a="1"/>
  <c r="T557" i="6" s="1"/>
  <c r="S557" i="6" a="1"/>
  <c r="S557" i="6" s="1"/>
  <c r="R557" i="6" a="1"/>
  <c r="R557" i="6" s="1"/>
  <c r="Q557" i="6"/>
  <c r="Q557" i="6" a="1"/>
  <c r="P557" i="6" a="1"/>
  <c r="P557" i="6" s="1"/>
  <c r="O557" i="6" a="1"/>
  <c r="O557" i="6" s="1"/>
  <c r="N557" i="6" a="1"/>
  <c r="N557" i="6" s="1"/>
  <c r="M557" i="6"/>
  <c r="M557" i="6" a="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c r="Y556" i="6" a="1"/>
  <c r="X556" i="6" a="1"/>
  <c r="X556" i="6" s="1"/>
  <c r="W556" i="6" a="1"/>
  <c r="W556" i="6" s="1"/>
  <c r="V556" i="6" a="1"/>
  <c r="V556" i="6" s="1"/>
  <c r="U556" i="6"/>
  <c r="U556" i="6" a="1"/>
  <c r="T556" i="6" a="1"/>
  <c r="T556" i="6" s="1"/>
  <c r="S556" i="6" a="1"/>
  <c r="S556" i="6" s="1"/>
  <c r="R556" i="6" a="1"/>
  <c r="R556" i="6" s="1"/>
  <c r="Q556" i="6" a="1"/>
  <c r="Q556" i="6" s="1"/>
  <c r="P556" i="6" a="1"/>
  <c r="P556" i="6" s="1"/>
  <c r="O556" i="6" a="1"/>
  <c r="O556" i="6" s="1"/>
  <c r="N556" i="6" a="1"/>
  <c r="N556" i="6" s="1"/>
  <c r="M556" i="6"/>
  <c r="M556" i="6" a="1"/>
  <c r="L556" i="6" a="1"/>
  <c r="L556" i="6" s="1"/>
  <c r="K556" i="6" a="1"/>
  <c r="K556" i="6" s="1"/>
  <c r="AI555" i="6" a="1"/>
  <c r="AI555" i="6" s="1"/>
  <c r="AH555" i="6" a="1"/>
  <c r="AH555" i="6" s="1"/>
  <c r="AG555" i="6"/>
  <c r="AG555" i="6" a="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c r="U555" i="6" a="1"/>
  <c r="T555" i="6" a="1"/>
  <c r="T555" i="6" s="1"/>
  <c r="S555" i="6" a="1"/>
  <c r="S555" i="6" s="1"/>
  <c r="R555" i="6" a="1"/>
  <c r="R555" i="6" s="1"/>
  <c r="Q555" i="6"/>
  <c r="Q555" i="6" a="1"/>
  <c r="P555" i="6" a="1"/>
  <c r="P555" i="6" s="1"/>
  <c r="O555" i="6" a="1"/>
  <c r="O555" i="6" s="1"/>
  <c r="N555" i="6" a="1"/>
  <c r="N555" i="6" s="1"/>
  <c r="M555" i="6" a="1"/>
  <c r="M555" i="6" s="1"/>
  <c r="L555" i="6" a="1"/>
  <c r="L555" i="6" s="1"/>
  <c r="K555" i="6" a="1"/>
  <c r="K555" i="6" s="1"/>
  <c r="AI554" i="6" a="1"/>
  <c r="AI554" i="6" s="1"/>
  <c r="AH554" i="6" a="1"/>
  <c r="AH554" i="6" s="1"/>
  <c r="AG554" i="6"/>
  <c r="AG554" i="6" a="1"/>
  <c r="AF554" i="6" a="1"/>
  <c r="AF554" i="6" s="1"/>
  <c r="AE554" i="6" a="1"/>
  <c r="AE554" i="6" s="1"/>
  <c r="AD554" i="6" a="1"/>
  <c r="AD554" i="6" s="1"/>
  <c r="AC554" i="6"/>
  <c r="AC554" i="6" a="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c r="Q554" i="6" a="1"/>
  <c r="P554" i="6" a="1"/>
  <c r="P554" i="6" s="1"/>
  <c r="O554" i="6" a="1"/>
  <c r="O554" i="6" s="1"/>
  <c r="N554" i="6" a="1"/>
  <c r="N554" i="6" s="1"/>
  <c r="M554" i="6"/>
  <c r="M554" i="6" a="1"/>
  <c r="L554" i="6" a="1"/>
  <c r="L554" i="6" s="1"/>
  <c r="K554" i="6" a="1"/>
  <c r="K554" i="6" s="1"/>
  <c r="AI553" i="6" a="1"/>
  <c r="AI553" i="6" s="1"/>
  <c r="AH553" i="6" a="1"/>
  <c r="AH553" i="6" s="1"/>
  <c r="AG553" i="6" a="1"/>
  <c r="AG553" i="6" s="1"/>
  <c r="AF553" i="6" a="1"/>
  <c r="AF553" i="6" s="1"/>
  <c r="AE553" i="6" a="1"/>
  <c r="AE553" i="6" s="1"/>
  <c r="AD553" i="6" a="1"/>
  <c r="AD553" i="6" s="1"/>
  <c r="AC553" i="6"/>
  <c r="AC553" i="6" a="1"/>
  <c r="AB553" i="6" a="1"/>
  <c r="AB553" i="6" s="1"/>
  <c r="AA553" i="6" a="1"/>
  <c r="AA553" i="6" s="1"/>
  <c r="Z553" i="6" a="1"/>
  <c r="Z553" i="6" s="1"/>
  <c r="Y553" i="6"/>
  <c r="Y553" i="6" a="1"/>
  <c r="X553" i="6" a="1"/>
  <c r="X553" i="6" s="1"/>
  <c r="W553" i="6" a="1"/>
  <c r="W553" i="6" s="1"/>
  <c r="V553" i="6" a="1"/>
  <c r="V553" i="6" s="1"/>
  <c r="U553" i="6" a="1"/>
  <c r="U553" i="6" s="1"/>
  <c r="T553" i="6" a="1"/>
  <c r="T553" i="6" s="1"/>
  <c r="S553" i="6" a="1"/>
  <c r="S553" i="6" s="1"/>
  <c r="R553" i="6" a="1"/>
  <c r="R553" i="6" s="1"/>
  <c r="Q553" i="6"/>
  <c r="Q553" i="6" a="1"/>
  <c r="P553" i="6" a="1"/>
  <c r="P553" i="6" s="1"/>
  <c r="O553" i="6" a="1"/>
  <c r="O553" i="6" s="1"/>
  <c r="N553" i="6" a="1"/>
  <c r="N553" i="6" s="1"/>
  <c r="M553" i="6"/>
  <c r="M553" i="6" a="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c r="Y552" i="6" a="1"/>
  <c r="X552" i="6" a="1"/>
  <c r="X552" i="6" s="1"/>
  <c r="W552" i="6" a="1"/>
  <c r="W552" i="6" s="1"/>
  <c r="V552" i="6" a="1"/>
  <c r="V552" i="6" s="1"/>
  <c r="U552" i="6"/>
  <c r="U552" i="6" a="1"/>
  <c r="T552" i="6" a="1"/>
  <c r="T552" i="6" s="1"/>
  <c r="S552" i="6" a="1"/>
  <c r="S552" i="6" s="1"/>
  <c r="R552" i="6" a="1"/>
  <c r="R552" i="6" s="1"/>
  <c r="Q552" i="6" a="1"/>
  <c r="Q552" i="6" s="1"/>
  <c r="P552" i="6" a="1"/>
  <c r="P552" i="6" s="1"/>
  <c r="O552" i="6" a="1"/>
  <c r="O552" i="6" s="1"/>
  <c r="N552" i="6" a="1"/>
  <c r="N552" i="6" s="1"/>
  <c r="M552" i="6"/>
  <c r="M552" i="6" a="1"/>
  <c r="L552" i="6" a="1"/>
  <c r="L552" i="6" s="1"/>
  <c r="K552" i="6" a="1"/>
  <c r="K552" i="6" s="1"/>
  <c r="AI551" i="6" a="1"/>
  <c r="AI551" i="6" s="1"/>
  <c r="AH551" i="6" a="1"/>
  <c r="AH551" i="6" s="1"/>
  <c r="AG551" i="6"/>
  <c r="AG551" i="6" a="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c r="U551" i="6" a="1"/>
  <c r="T551" i="6" a="1"/>
  <c r="T551" i="6" s="1"/>
  <c r="S551" i="6" a="1"/>
  <c r="S551" i="6" s="1"/>
  <c r="R551" i="6" a="1"/>
  <c r="R551" i="6" s="1"/>
  <c r="Q551" i="6"/>
  <c r="Q551" i="6" a="1"/>
  <c r="P551" i="6" a="1"/>
  <c r="P551" i="6" s="1"/>
  <c r="O551" i="6" a="1"/>
  <c r="O551" i="6" s="1"/>
  <c r="N551" i="6" a="1"/>
  <c r="N551" i="6" s="1"/>
  <c r="M551" i="6" a="1"/>
  <c r="M551" i="6" s="1"/>
  <c r="L551" i="6" a="1"/>
  <c r="L551" i="6" s="1"/>
  <c r="K551" i="6" a="1"/>
  <c r="K551" i="6" s="1"/>
  <c r="AI550" i="6" a="1"/>
  <c r="AI550" i="6" s="1"/>
  <c r="AH550" i="6" a="1"/>
  <c r="AH550" i="6" s="1"/>
  <c r="AG550" i="6"/>
  <c r="AG550" i="6" a="1"/>
  <c r="AF550" i="6" a="1"/>
  <c r="AF550" i="6" s="1"/>
  <c r="AE550" i="6" a="1"/>
  <c r="AE550" i="6" s="1"/>
  <c r="AD550" i="6" a="1"/>
  <c r="AD550" i="6" s="1"/>
  <c r="AC550" i="6"/>
  <c r="AC550" i="6" a="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c r="Q550" i="6" a="1"/>
  <c r="P550" i="6" a="1"/>
  <c r="P550" i="6" s="1"/>
  <c r="O550" i="6" a="1"/>
  <c r="O550" i="6" s="1"/>
  <c r="N550" i="6" a="1"/>
  <c r="N550" i="6" s="1"/>
  <c r="M550" i="6"/>
  <c r="M550" i="6" a="1"/>
  <c r="L550" i="6" a="1"/>
  <c r="L550" i="6" s="1"/>
  <c r="K550" i="6" a="1"/>
  <c r="K550" i="6" s="1"/>
  <c r="AI549" i="6" a="1"/>
  <c r="AI549" i="6" s="1"/>
  <c r="AH549" i="6" a="1"/>
  <c r="AH549" i="6" s="1"/>
  <c r="AG549" i="6" a="1"/>
  <c r="AG549" i="6" s="1"/>
  <c r="AF549" i="6" a="1"/>
  <c r="AF549" i="6" s="1"/>
  <c r="AE549" i="6" a="1"/>
  <c r="AE549" i="6" s="1"/>
  <c r="AD549" i="6" a="1"/>
  <c r="AD549" i="6" s="1"/>
  <c r="AC549" i="6"/>
  <c r="AC549" i="6" a="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c r="M549" i="6" a="1"/>
  <c r="L549" i="6" a="1"/>
  <c r="L549" i="6" s="1"/>
  <c r="K549" i="6" a="1"/>
  <c r="K549" i="6" s="1"/>
  <c r="AI548" i="6" a="1"/>
  <c r="AI548" i="6" s="1"/>
  <c r="AH548" i="6" a="1"/>
  <c r="AH548" i="6" s="1"/>
  <c r="AG548" i="6" a="1"/>
  <c r="AG548" i="6" s="1"/>
  <c r="AF548" i="6" a="1"/>
  <c r="AF548" i="6" s="1"/>
  <c r="AE548" i="6" a="1"/>
  <c r="AE548" i="6" s="1"/>
  <c r="AD548" i="6" a="1"/>
  <c r="AD548" i="6" s="1"/>
  <c r="AC548" i="6"/>
  <c r="AC548" i="6" a="1"/>
  <c r="AB548" i="6" a="1"/>
  <c r="AB548" i="6" s="1"/>
  <c r="AA548" i="6" a="1"/>
  <c r="AA548" i="6" s="1"/>
  <c r="Z548" i="6" a="1"/>
  <c r="Z548" i="6" s="1"/>
  <c r="Y548" i="6"/>
  <c r="Y548" i="6" a="1"/>
  <c r="X548" i="6" a="1"/>
  <c r="X548" i="6" s="1"/>
  <c r="W548" i="6" a="1"/>
  <c r="W548" i="6" s="1"/>
  <c r="V548" i="6" a="1"/>
  <c r="V548" i="6" s="1"/>
  <c r="U548" i="6"/>
  <c r="U548" i="6" a="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c r="AG547" i="6" a="1"/>
  <c r="AF547" i="6" a="1"/>
  <c r="AF547" i="6" s="1"/>
  <c r="AE547" i="6" a="1"/>
  <c r="AE547" i="6" s="1"/>
  <c r="AD547" i="6" a="1"/>
  <c r="AD547" i="6" s="1"/>
  <c r="AC547" i="6" a="1"/>
  <c r="AC547" i="6" s="1"/>
  <c r="AB547" i="6" a="1"/>
  <c r="AB547" i="6" s="1"/>
  <c r="AA547" i="6" a="1"/>
  <c r="AA547" i="6" s="1"/>
  <c r="Z547" i="6" a="1"/>
  <c r="Z547" i="6" s="1"/>
  <c r="Y547" i="6"/>
  <c r="Y547" i="6" a="1"/>
  <c r="X547" i="6" a="1"/>
  <c r="X547" i="6" s="1"/>
  <c r="W547" i="6" a="1"/>
  <c r="W547" i="6" s="1"/>
  <c r="V547" i="6" a="1"/>
  <c r="V547" i="6" s="1"/>
  <c r="U547" i="6"/>
  <c r="U547" i="6" a="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c r="AG546" i="6" a="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c r="U546" i="6" a="1"/>
  <c r="T546" i="6" a="1"/>
  <c r="T546" i="6" s="1"/>
  <c r="S546" i="6" a="1"/>
  <c r="S546" i="6" s="1"/>
  <c r="R546" i="6" a="1"/>
  <c r="R546" i="6" s="1"/>
  <c r="Q546" i="6"/>
  <c r="Q546" i="6" a="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c r="AC545" i="6" a="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c r="M545" i="6" a="1"/>
  <c r="L545" i="6" a="1"/>
  <c r="L545" i="6" s="1"/>
  <c r="K545" i="6" a="1"/>
  <c r="K545" i="6" s="1"/>
  <c r="AI544" i="6" a="1"/>
  <c r="AI544" i="6" s="1"/>
  <c r="AH544" i="6" a="1"/>
  <c r="AH544" i="6" s="1"/>
  <c r="AG544" i="6" a="1"/>
  <c r="AG544" i="6" s="1"/>
  <c r="AF544" i="6" a="1"/>
  <c r="AF544" i="6" s="1"/>
  <c r="AE544" i="6" a="1"/>
  <c r="AE544" i="6" s="1"/>
  <c r="AD544" i="6" a="1"/>
  <c r="AD544" i="6" s="1"/>
  <c r="AC544" i="6"/>
  <c r="AC544" i="6" a="1"/>
  <c r="AB544" i="6" a="1"/>
  <c r="AB544" i="6" s="1"/>
  <c r="AA544" i="6" a="1"/>
  <c r="AA544" i="6" s="1"/>
  <c r="Z544" i="6" a="1"/>
  <c r="Z544" i="6" s="1"/>
  <c r="Y544" i="6"/>
  <c r="Y544" i="6" a="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c r="M544" i="6" a="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c r="Y543" i="6" a="1"/>
  <c r="X543" i="6" a="1"/>
  <c r="X543" i="6" s="1"/>
  <c r="W543" i="6" a="1"/>
  <c r="W543" i="6" s="1"/>
  <c r="V543" i="6" a="1"/>
  <c r="V543" i="6" s="1"/>
  <c r="U543" i="6"/>
  <c r="U543" i="6" a="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c r="AG542" i="6" a="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c r="U542" i="6" a="1"/>
  <c r="T542" i="6" a="1"/>
  <c r="T542" i="6" s="1"/>
  <c r="S542" i="6" a="1"/>
  <c r="S542" i="6" s="1"/>
  <c r="R542" i="6" a="1"/>
  <c r="R542" i="6" s="1"/>
  <c r="Q542" i="6"/>
  <c r="Q542" i="6" a="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c r="AC541" i="6" a="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c r="M541" i="6" a="1"/>
  <c r="L541" i="6" a="1"/>
  <c r="L541" i="6" s="1"/>
  <c r="K541" i="6" a="1"/>
  <c r="K541" i="6" s="1"/>
  <c r="AI540" i="6" a="1"/>
  <c r="AI540" i="6" s="1"/>
  <c r="AH540" i="6" a="1"/>
  <c r="AH540" i="6" s="1"/>
  <c r="AG540" i="6" a="1"/>
  <c r="AG540" i="6" s="1"/>
  <c r="AF540" i="6" a="1"/>
  <c r="AF540" i="6" s="1"/>
  <c r="AE540" i="6" a="1"/>
  <c r="AE540" i="6" s="1"/>
  <c r="AD540" i="6" a="1"/>
  <c r="AD540" i="6" s="1"/>
  <c r="AC540" i="6"/>
  <c r="AC540" i="6" a="1"/>
  <c r="AB540" i="6" a="1"/>
  <c r="AB540" i="6" s="1"/>
  <c r="AA540" i="6" a="1"/>
  <c r="AA540" i="6" s="1"/>
  <c r="Z540" i="6" a="1"/>
  <c r="Z540" i="6" s="1"/>
  <c r="Y540" i="6"/>
  <c r="Y540" i="6" a="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c r="M540" i="6" a="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c r="Y539" i="6" a="1"/>
  <c r="X539" i="6" a="1"/>
  <c r="X539" i="6" s="1"/>
  <c r="W539" i="6" a="1"/>
  <c r="W539" i="6" s="1"/>
  <c r="V539" i="6" a="1"/>
  <c r="V539" i="6" s="1"/>
  <c r="U539" i="6"/>
  <c r="U539" i="6" a="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c r="AG538" i="6" a="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c r="U538" i="6" a="1"/>
  <c r="T538" i="6" a="1"/>
  <c r="T538" i="6" s="1"/>
  <c r="S538" i="6" a="1"/>
  <c r="S538" i="6" s="1"/>
  <c r="R538" i="6" a="1"/>
  <c r="R538" i="6" s="1"/>
  <c r="Q538" i="6"/>
  <c r="Q538" i="6" a="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c r="AC537" i="6" a="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c r="M537" i="6" a="1"/>
  <c r="L537" i="6" a="1"/>
  <c r="L537" i="6" s="1"/>
  <c r="K537" i="6" a="1"/>
  <c r="K537" i="6" s="1"/>
  <c r="AI536" i="6" a="1"/>
  <c r="AI536" i="6" s="1"/>
  <c r="AH536" i="6" a="1"/>
  <c r="AH536" i="6" s="1"/>
  <c r="AG536" i="6" a="1"/>
  <c r="AG536" i="6" s="1"/>
  <c r="AF536" i="6" a="1"/>
  <c r="AF536" i="6" s="1"/>
  <c r="AE536" i="6" a="1"/>
  <c r="AE536" i="6" s="1"/>
  <c r="AD536" i="6" a="1"/>
  <c r="AD536" i="6" s="1"/>
  <c r="AC536" i="6"/>
  <c r="AC536" i="6" a="1"/>
  <c r="AB536" i="6" a="1"/>
  <c r="AB536" i="6" s="1"/>
  <c r="AA536" i="6" a="1"/>
  <c r="AA536" i="6" s="1"/>
  <c r="Z536" i="6" a="1"/>
  <c r="Z536" i="6" s="1"/>
  <c r="Y536" i="6"/>
  <c r="Y536" i="6" a="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c r="M536" i="6" a="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c r="Y535" i="6" a="1"/>
  <c r="X535" i="6" a="1"/>
  <c r="X535" i="6" s="1"/>
  <c r="W535" i="6" a="1"/>
  <c r="W535" i="6" s="1"/>
  <c r="V535" i="6" a="1"/>
  <c r="V535" i="6" s="1"/>
  <c r="U535" i="6" a="1"/>
  <c r="U535" i="6" s="1"/>
  <c r="T535" i="6" a="1"/>
  <c r="T535" i="6" s="1"/>
  <c r="S535" i="6" a="1"/>
  <c r="S535" i="6" s="1"/>
  <c r="R535" i="6" a="1"/>
  <c r="R535" i="6" s="1"/>
  <c r="Q535" i="6"/>
  <c r="Q535" i="6" a="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c r="AC534" i="6" a="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c r="W533" i="6" a="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c r="S532" i="6" a="1"/>
  <c r="R532" i="6" a="1"/>
  <c r="R532" i="6" s="1"/>
  <c r="Q532" i="6" a="1"/>
  <c r="Q532" i="6" s="1"/>
  <c r="P532" i="6" a="1"/>
  <c r="P532" i="6" s="1"/>
  <c r="O532" i="6" a="1"/>
  <c r="O532" i="6" s="1"/>
  <c r="N532" i="6" a="1"/>
  <c r="N532" i="6" s="1"/>
  <c r="M532" i="6" a="1"/>
  <c r="M532" i="6" s="1"/>
  <c r="L532" i="6" a="1"/>
  <c r="L532" i="6" s="1"/>
  <c r="K532" i="6"/>
  <c r="K532" i="6" a="1"/>
  <c r="AI531" i="6" a="1"/>
  <c r="AI531" i="6" s="1"/>
  <c r="AH531" i="6" a="1"/>
  <c r="AH531" i="6" s="1"/>
  <c r="AG531" i="6" a="1"/>
  <c r="AG531" i="6" s="1"/>
  <c r="AF531" i="6" a="1"/>
  <c r="AF531" i="6" s="1"/>
  <c r="AE531" i="6"/>
  <c r="AE531" i="6" a="1"/>
  <c r="AD531" i="6" a="1"/>
  <c r="AD531" i="6" s="1"/>
  <c r="AC531" i="6" a="1"/>
  <c r="AC531" i="6" s="1"/>
  <c r="AB531" i="6" a="1"/>
  <c r="AB531" i="6" s="1"/>
  <c r="AA531" i="6" a="1"/>
  <c r="AA531" i="6" s="1"/>
  <c r="Z531" i="6" a="1"/>
  <c r="Z531" i="6" s="1"/>
  <c r="Y531" i="6" a="1"/>
  <c r="Y531" i="6" s="1"/>
  <c r="X531" i="6" a="1"/>
  <c r="X531" i="6" s="1"/>
  <c r="W531" i="6"/>
  <c r="W531" i="6" a="1"/>
  <c r="V531" i="6" a="1"/>
  <c r="V531" i="6" s="1"/>
  <c r="U531" i="6" a="1"/>
  <c r="U531" i="6" s="1"/>
  <c r="T531" i="6" a="1"/>
  <c r="T531" i="6" s="1"/>
  <c r="S531" i="6" a="1"/>
  <c r="S531" i="6" s="1"/>
  <c r="R531" i="6" a="1"/>
  <c r="R531" i="6" s="1"/>
  <c r="Q531" i="6" a="1"/>
  <c r="Q531" i="6" s="1"/>
  <c r="P531" i="6" a="1"/>
  <c r="P531" i="6" s="1"/>
  <c r="O531" i="6"/>
  <c r="O531" i="6" a="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c r="Y530" i="6" a="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c r="U529" i="6" a="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c r="AC528" i="6" a="1"/>
  <c r="AB528" i="6" a="1"/>
  <c r="AB528" i="6" s="1"/>
  <c r="AA528" i="6" a="1"/>
  <c r="AA528" i="6" s="1"/>
  <c r="Z528" i="6" a="1"/>
  <c r="Z528" i="6" s="1"/>
  <c r="Y528" i="6" a="1"/>
  <c r="Y528" i="6" s="1"/>
  <c r="X528" i="6" a="1"/>
  <c r="X528" i="6" s="1"/>
  <c r="W528" i="6" a="1"/>
  <c r="W528" i="6" s="1"/>
  <c r="V528" i="6" a="1"/>
  <c r="V528" i="6" s="1"/>
  <c r="U528" i="6"/>
  <c r="U528" i="6" a="1"/>
  <c r="T528" i="6" a="1"/>
  <c r="T528" i="6" s="1"/>
  <c r="S528" i="6" a="1"/>
  <c r="S528" i="6" s="1"/>
  <c r="R528" i="6" a="1"/>
  <c r="R528" i="6" s="1"/>
  <c r="Q528" i="6" a="1"/>
  <c r="Q528" i="6" s="1"/>
  <c r="P528" i="6" a="1"/>
  <c r="P528" i="6" s="1"/>
  <c r="O528" i="6" a="1"/>
  <c r="O528" i="6" s="1"/>
  <c r="N528" i="6" a="1"/>
  <c r="N528" i="6" s="1"/>
  <c r="M528" i="6"/>
  <c r="M528" i="6" a="1"/>
  <c r="L528" i="6" a="1"/>
  <c r="L528" i="6" s="1"/>
  <c r="K528" i="6" a="1"/>
  <c r="K528" i="6" s="1"/>
  <c r="AI527" i="6" a="1"/>
  <c r="AI527" i="6" s="1"/>
  <c r="AH527" i="6" a="1"/>
  <c r="AH527" i="6" s="1"/>
  <c r="AG527" i="6"/>
  <c r="AG527" i="6" a="1"/>
  <c r="AF527" i="6" a="1"/>
  <c r="AF527" i="6" s="1"/>
  <c r="AE527" i="6" a="1"/>
  <c r="AE527" i="6" s="1"/>
  <c r="AD527" i="6" a="1"/>
  <c r="AD527" i="6" s="1"/>
  <c r="AC527" i="6" a="1"/>
  <c r="AC527" i="6" s="1"/>
  <c r="AB527" i="6" a="1"/>
  <c r="AB527" i="6" s="1"/>
  <c r="AA527" i="6" a="1"/>
  <c r="AA527" i="6" s="1"/>
  <c r="Z527" i="6" a="1"/>
  <c r="Z527" i="6" s="1"/>
  <c r="Y527" i="6"/>
  <c r="Y527" i="6" a="1"/>
  <c r="X527" i="6" a="1"/>
  <c r="X527" i="6" s="1"/>
  <c r="W527" i="6" a="1"/>
  <c r="W527" i="6" s="1"/>
  <c r="V527" i="6" a="1"/>
  <c r="V527" i="6" s="1"/>
  <c r="U527" i="6" a="1"/>
  <c r="U527" i="6" s="1"/>
  <c r="T527" i="6" a="1"/>
  <c r="T527" i="6" s="1"/>
  <c r="S527" i="6" a="1"/>
  <c r="S527" i="6" s="1"/>
  <c r="R527" i="6" a="1"/>
  <c r="R527" i="6" s="1"/>
  <c r="Q527" i="6"/>
  <c r="Q527" i="6" a="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c r="AC526" i="6" a="1"/>
  <c r="AB526" i="6" a="1"/>
  <c r="AB526" i="6" s="1"/>
  <c r="AA526" i="6" a="1"/>
  <c r="AA526" i="6" s="1"/>
  <c r="Z526" i="6" a="1"/>
  <c r="Z526" i="6" s="1"/>
  <c r="Y526" i="6" a="1"/>
  <c r="Y526" i="6" s="1"/>
  <c r="X526" i="6" a="1"/>
  <c r="X526" i="6" s="1"/>
  <c r="W526" i="6" a="1"/>
  <c r="W526" i="6" s="1"/>
  <c r="V526" i="6" a="1"/>
  <c r="V526" i="6" s="1"/>
  <c r="U526" i="6"/>
  <c r="U526" i="6" a="1"/>
  <c r="T526" i="6" a="1"/>
  <c r="T526" i="6" s="1"/>
  <c r="S526" i="6" a="1"/>
  <c r="S526" i="6" s="1"/>
  <c r="R526" i="6" a="1"/>
  <c r="R526" i="6" s="1"/>
  <c r="Q526" i="6" a="1"/>
  <c r="Q526" i="6" s="1"/>
  <c r="P526" i="6" a="1"/>
  <c r="P526" i="6" s="1"/>
  <c r="O526" i="6" a="1"/>
  <c r="O526" i="6" s="1"/>
  <c r="N526" i="6" a="1"/>
  <c r="N526" i="6" s="1"/>
  <c r="M526" i="6"/>
  <c r="M526" i="6" a="1"/>
  <c r="L526" i="6" a="1"/>
  <c r="L526" i="6" s="1"/>
  <c r="K526" i="6" a="1"/>
  <c r="K526" i="6" s="1"/>
  <c r="AI525" i="6" a="1"/>
  <c r="AI525" i="6" s="1"/>
  <c r="AH525" i="6" a="1"/>
  <c r="AH525" i="6" s="1"/>
  <c r="AG525" i="6"/>
  <c r="AG525" i="6" a="1"/>
  <c r="AF525" i="6" a="1"/>
  <c r="AF525" i="6" s="1"/>
  <c r="AE525" i="6" a="1"/>
  <c r="AE525" i="6" s="1"/>
  <c r="AD525" i="6" a="1"/>
  <c r="AD525" i="6" s="1"/>
  <c r="AC525" i="6" a="1"/>
  <c r="AC525" i="6" s="1"/>
  <c r="AB525" i="6" a="1"/>
  <c r="AB525" i="6" s="1"/>
  <c r="AA525" i="6" a="1"/>
  <c r="AA525" i="6" s="1"/>
  <c r="Z525" i="6" a="1"/>
  <c r="Z525" i="6" s="1"/>
  <c r="Y525" i="6"/>
  <c r="Y525" i="6" a="1"/>
  <c r="X525" i="6" a="1"/>
  <c r="X525" i="6" s="1"/>
  <c r="W525" i="6" a="1"/>
  <c r="W525" i="6" s="1"/>
  <c r="V525" i="6" a="1"/>
  <c r="V525" i="6" s="1"/>
  <c r="U525" i="6" a="1"/>
  <c r="U525" i="6" s="1"/>
  <c r="T525" i="6" a="1"/>
  <c r="T525" i="6" s="1"/>
  <c r="S525" i="6" a="1"/>
  <c r="S525" i="6" s="1"/>
  <c r="R525" i="6" a="1"/>
  <c r="R525" i="6" s="1"/>
  <c r="Q525" i="6"/>
  <c r="Q525" i="6" a="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c r="AC524" i="6" a="1"/>
  <c r="AB524" i="6" a="1"/>
  <c r="AB524" i="6" s="1"/>
  <c r="AA524" i="6" a="1"/>
  <c r="AA524" i="6" s="1"/>
  <c r="Z524" i="6" a="1"/>
  <c r="Z524" i="6" s="1"/>
  <c r="Y524" i="6" a="1"/>
  <c r="Y524" i="6" s="1"/>
  <c r="X524" i="6" a="1"/>
  <c r="X524" i="6" s="1"/>
  <c r="W524" i="6" a="1"/>
  <c r="W524" i="6" s="1"/>
  <c r="V524" i="6" a="1"/>
  <c r="V524" i="6" s="1"/>
  <c r="U524" i="6"/>
  <c r="U524" i="6" a="1"/>
  <c r="T524" i="6" a="1"/>
  <c r="T524" i="6" s="1"/>
  <c r="S524" i="6" a="1"/>
  <c r="S524" i="6" s="1"/>
  <c r="R524" i="6" a="1"/>
  <c r="R524" i="6" s="1"/>
  <c r="Q524" i="6" a="1"/>
  <c r="Q524" i="6" s="1"/>
  <c r="P524" i="6" a="1"/>
  <c r="P524" i="6" s="1"/>
  <c r="O524" i="6" a="1"/>
  <c r="O524" i="6" s="1"/>
  <c r="N524" i="6" a="1"/>
  <c r="N524" i="6" s="1"/>
  <c r="M524" i="6"/>
  <c r="M524" i="6" a="1"/>
  <c r="L524" i="6" a="1"/>
  <c r="L524" i="6" s="1"/>
  <c r="K524" i="6" a="1"/>
  <c r="K524" i="6" s="1"/>
  <c r="AI523" i="6" a="1"/>
  <c r="AI523" i="6" s="1"/>
  <c r="AH523" i="6" a="1"/>
  <c r="AH523" i="6" s="1"/>
  <c r="AG523" i="6"/>
  <c r="AG523" i="6" a="1"/>
  <c r="AF523" i="6" a="1"/>
  <c r="AF523" i="6" s="1"/>
  <c r="AE523" i="6" a="1"/>
  <c r="AE523" i="6" s="1"/>
  <c r="AD523" i="6" a="1"/>
  <c r="AD523" i="6" s="1"/>
  <c r="AC523" i="6" a="1"/>
  <c r="AC523" i="6" s="1"/>
  <c r="AB523" i="6" a="1"/>
  <c r="AB523" i="6" s="1"/>
  <c r="AA523" i="6" a="1"/>
  <c r="AA523" i="6" s="1"/>
  <c r="Z523" i="6" a="1"/>
  <c r="Z523" i="6" s="1"/>
  <c r="Y523" i="6"/>
  <c r="Y523" i="6" a="1"/>
  <c r="X523" i="6" a="1"/>
  <c r="X523" i="6" s="1"/>
  <c r="W523" i="6" a="1"/>
  <c r="W523" i="6" s="1"/>
  <c r="V523" i="6" a="1"/>
  <c r="V523" i="6" s="1"/>
  <c r="U523" i="6" a="1"/>
  <c r="U523" i="6" s="1"/>
  <c r="T523" i="6" a="1"/>
  <c r="T523" i="6" s="1"/>
  <c r="S523" i="6" a="1"/>
  <c r="S523" i="6" s="1"/>
  <c r="R523" i="6" a="1"/>
  <c r="R523" i="6" s="1"/>
  <c r="Q523" i="6"/>
  <c r="Q523" i="6" a="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c r="AC522" i="6" a="1"/>
  <c r="AB522" i="6" a="1"/>
  <c r="AB522" i="6" s="1"/>
  <c r="AA522" i="6" a="1"/>
  <c r="AA522" i="6" s="1"/>
  <c r="Z522" i="6" a="1"/>
  <c r="Z522" i="6" s="1"/>
  <c r="Y522" i="6" a="1"/>
  <c r="Y522" i="6" s="1"/>
  <c r="X522" i="6" a="1"/>
  <c r="X522" i="6" s="1"/>
  <c r="W522" i="6" a="1"/>
  <c r="W522" i="6" s="1"/>
  <c r="V522" i="6" a="1"/>
  <c r="V522" i="6" s="1"/>
  <c r="U522" i="6"/>
  <c r="U522" i="6" a="1"/>
  <c r="T522" i="6" a="1"/>
  <c r="T522" i="6" s="1"/>
  <c r="S522" i="6" a="1"/>
  <c r="S522" i="6" s="1"/>
  <c r="R522" i="6" a="1"/>
  <c r="R522" i="6" s="1"/>
  <c r="Q522" i="6" a="1"/>
  <c r="Q522" i="6" s="1"/>
  <c r="P522" i="6" a="1"/>
  <c r="P522" i="6" s="1"/>
  <c r="O522" i="6" a="1"/>
  <c r="O522" i="6" s="1"/>
  <c r="N522" i="6" a="1"/>
  <c r="N522" i="6" s="1"/>
  <c r="M522" i="6"/>
  <c r="M522" i="6" a="1"/>
  <c r="L522" i="6" a="1"/>
  <c r="L522" i="6" s="1"/>
  <c r="K522" i="6" a="1"/>
  <c r="K522" i="6" s="1"/>
  <c r="AI521" i="6" a="1"/>
  <c r="AI521" i="6" s="1"/>
  <c r="AH521" i="6" a="1"/>
  <c r="AH521" i="6" s="1"/>
  <c r="AG521" i="6"/>
  <c r="AG521" i="6" a="1"/>
  <c r="AF521" i="6" a="1"/>
  <c r="AF521" i="6" s="1"/>
  <c r="AE521" i="6" a="1"/>
  <c r="AE521" i="6" s="1"/>
  <c r="AD521" i="6" a="1"/>
  <c r="AD521" i="6" s="1"/>
  <c r="AC521" i="6" a="1"/>
  <c r="AC521" i="6" s="1"/>
  <c r="AB521" i="6" a="1"/>
  <c r="AB521" i="6" s="1"/>
  <c r="AA521" i="6" a="1"/>
  <c r="AA521" i="6" s="1"/>
  <c r="Z521" i="6" a="1"/>
  <c r="Z521" i="6" s="1"/>
  <c r="Y521" i="6"/>
  <c r="Y521" i="6" a="1"/>
  <c r="X521" i="6" a="1"/>
  <c r="X521" i="6" s="1"/>
  <c r="W521" i="6" a="1"/>
  <c r="W521" i="6" s="1"/>
  <c r="V521" i="6" a="1"/>
  <c r="V521" i="6" s="1"/>
  <c r="U521" i="6" a="1"/>
  <c r="U521" i="6" s="1"/>
  <c r="T521" i="6" a="1"/>
  <c r="T521" i="6" s="1"/>
  <c r="S521" i="6" a="1"/>
  <c r="S521" i="6" s="1"/>
  <c r="R521" i="6" a="1"/>
  <c r="R521" i="6" s="1"/>
  <c r="Q521" i="6"/>
  <c r="Q521" i="6" a="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c r="AC520" i="6" a="1"/>
  <c r="AB520" i="6" a="1"/>
  <c r="AB520" i="6" s="1"/>
  <c r="AA520" i="6" a="1"/>
  <c r="AA520" i="6" s="1"/>
  <c r="Z520" i="6" a="1"/>
  <c r="Z520" i="6" s="1"/>
  <c r="Y520" i="6" a="1"/>
  <c r="Y520" i="6" s="1"/>
  <c r="X520" i="6" a="1"/>
  <c r="X520" i="6" s="1"/>
  <c r="W520" i="6" a="1"/>
  <c r="W520" i="6" s="1"/>
  <c r="V520" i="6" a="1"/>
  <c r="V520" i="6" s="1"/>
  <c r="U520" i="6"/>
  <c r="U520" i="6" a="1"/>
  <c r="T520" i="6" a="1"/>
  <c r="T520" i="6" s="1"/>
  <c r="S520" i="6" a="1"/>
  <c r="S520" i="6" s="1"/>
  <c r="R520" i="6" a="1"/>
  <c r="R520" i="6" s="1"/>
  <c r="Q520" i="6" a="1"/>
  <c r="Q520" i="6" s="1"/>
  <c r="P520" i="6" a="1"/>
  <c r="P520" i="6" s="1"/>
  <c r="O520" i="6" a="1"/>
  <c r="O520" i="6" s="1"/>
  <c r="N520" i="6" a="1"/>
  <c r="N520" i="6" s="1"/>
  <c r="M520" i="6"/>
  <c r="M520" i="6" a="1"/>
  <c r="L520" i="6" a="1"/>
  <c r="L520" i="6" s="1"/>
  <c r="K520" i="6" a="1"/>
  <c r="K520" i="6" s="1"/>
  <c r="AI519" i="6" a="1"/>
  <c r="AI519" i="6" s="1"/>
  <c r="AH519" i="6" a="1"/>
  <c r="AH519" i="6" s="1"/>
  <c r="AG519" i="6"/>
  <c r="AG519" i="6" a="1"/>
  <c r="AF519" i="6" a="1"/>
  <c r="AF519" i="6" s="1"/>
  <c r="AE519" i="6" a="1"/>
  <c r="AE519" i="6" s="1"/>
  <c r="AD519" i="6" a="1"/>
  <c r="AD519" i="6" s="1"/>
  <c r="AC519" i="6" a="1"/>
  <c r="AC519" i="6" s="1"/>
  <c r="AB519" i="6" a="1"/>
  <c r="AB519" i="6" s="1"/>
  <c r="AA519" i="6" a="1"/>
  <c r="AA519" i="6" s="1"/>
  <c r="Z519" i="6" a="1"/>
  <c r="Z519" i="6" s="1"/>
  <c r="Y519" i="6"/>
  <c r="Y519" i="6" a="1"/>
  <c r="X519" i="6" a="1"/>
  <c r="X519" i="6" s="1"/>
  <c r="W519" i="6" a="1"/>
  <c r="W519" i="6" s="1"/>
  <c r="V519" i="6" a="1"/>
  <c r="V519" i="6" s="1"/>
  <c r="U519" i="6" a="1"/>
  <c r="U519" i="6" s="1"/>
  <c r="T519" i="6" a="1"/>
  <c r="T519" i="6" s="1"/>
  <c r="S519" i="6" a="1"/>
  <c r="S519" i="6" s="1"/>
  <c r="R519" i="6" a="1"/>
  <c r="R519" i="6" s="1"/>
  <c r="Q519" i="6"/>
  <c r="Q519" i="6" a="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c r="AC518" i="6" a="1"/>
  <c r="AB518" i="6" a="1"/>
  <c r="AB518" i="6" s="1"/>
  <c r="AA518" i="6" a="1"/>
  <c r="AA518" i="6" s="1"/>
  <c r="Z518" i="6" a="1"/>
  <c r="Z518" i="6" s="1"/>
  <c r="Y518" i="6" a="1"/>
  <c r="Y518" i="6" s="1"/>
  <c r="X518" i="6" a="1"/>
  <c r="X518" i="6" s="1"/>
  <c r="W518" i="6" a="1"/>
  <c r="W518" i="6" s="1"/>
  <c r="V518" i="6" a="1"/>
  <c r="V518" i="6" s="1"/>
  <c r="U518" i="6"/>
  <c r="U518" i="6" a="1"/>
  <c r="T518" i="6" a="1"/>
  <c r="T518" i="6" s="1"/>
  <c r="S518" i="6" a="1"/>
  <c r="S518" i="6" s="1"/>
  <c r="R518" i="6" a="1"/>
  <c r="R518" i="6" s="1"/>
  <c r="Q518" i="6" a="1"/>
  <c r="Q518" i="6" s="1"/>
  <c r="P518" i="6" a="1"/>
  <c r="P518" i="6" s="1"/>
  <c r="O518" i="6" a="1"/>
  <c r="O518" i="6" s="1"/>
  <c r="N518" i="6" a="1"/>
  <c r="N518" i="6" s="1"/>
  <c r="M518" i="6"/>
  <c r="M518" i="6" a="1"/>
  <c r="L518" i="6" a="1"/>
  <c r="L518" i="6" s="1"/>
  <c r="K518" i="6" a="1"/>
  <c r="K518" i="6" s="1"/>
  <c r="AI517" i="6" a="1"/>
  <c r="AI517" i="6" s="1"/>
  <c r="AH517" i="6" a="1"/>
  <c r="AH517" i="6" s="1"/>
  <c r="AG517" i="6"/>
  <c r="AG517" i="6" a="1"/>
  <c r="AF517" i="6" a="1"/>
  <c r="AF517" i="6" s="1"/>
  <c r="AE517" i="6" a="1"/>
  <c r="AE517" i="6" s="1"/>
  <c r="AD517" i="6" a="1"/>
  <c r="AD517" i="6" s="1"/>
  <c r="AC517" i="6" a="1"/>
  <c r="AC517" i="6" s="1"/>
  <c r="AB517" i="6" a="1"/>
  <c r="AB517" i="6" s="1"/>
  <c r="AA517" i="6" a="1"/>
  <c r="AA517" i="6" s="1"/>
  <c r="Z517" i="6" a="1"/>
  <c r="Z517" i="6" s="1"/>
  <c r="Y517" i="6"/>
  <c r="Y517" i="6" a="1"/>
  <c r="X517" i="6" a="1"/>
  <c r="X517" i="6" s="1"/>
  <c r="W517" i="6" a="1"/>
  <c r="W517" i="6" s="1"/>
  <c r="V517" i="6" a="1"/>
  <c r="V517" i="6" s="1"/>
  <c r="U517" i="6" a="1"/>
  <c r="U517" i="6" s="1"/>
  <c r="T517" i="6" a="1"/>
  <c r="T517" i="6" s="1"/>
  <c r="S517" i="6" a="1"/>
  <c r="S517" i="6" s="1"/>
  <c r="R517" i="6" a="1"/>
  <c r="R517" i="6" s="1"/>
  <c r="Q517" i="6"/>
  <c r="Q517" i="6" a="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c r="AC516" i="6" a="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c r="AI488" i="6" a="1"/>
  <c r="AH488" i="6" a="1"/>
  <c r="AH488" i="6" s="1"/>
  <c r="AG488" i="6" a="1"/>
  <c r="AG488" i="6" s="1"/>
  <c r="AF488" i="6" a="1"/>
  <c r="AF488" i="6" s="1"/>
  <c r="AE488" i="6"/>
  <c r="AE488" i="6" a="1"/>
  <c r="AD488" i="6" a="1"/>
  <c r="AD488" i="6" s="1"/>
  <c r="AC488" i="6" a="1"/>
  <c r="AC488" i="6" s="1"/>
  <c r="AB488" i="6" a="1"/>
  <c r="AB488" i="6" s="1"/>
  <c r="AA488" i="6" a="1"/>
  <c r="AA488" i="6" s="1"/>
  <c r="Z488" i="6" a="1"/>
  <c r="Z488" i="6" s="1"/>
  <c r="Y488" i="6"/>
  <c r="Y488" i="6" a="1"/>
  <c r="X488" i="6" a="1"/>
  <c r="X488" i="6" s="1"/>
  <c r="W488" i="6" a="1"/>
  <c r="W488" i="6" s="1"/>
  <c r="V488" i="6" a="1"/>
  <c r="V488" i="6" s="1"/>
  <c r="U488" i="6" a="1"/>
  <c r="U488" i="6" s="1"/>
  <c r="T488" i="6" a="1"/>
  <c r="T488" i="6" s="1"/>
  <c r="S488" i="6"/>
  <c r="S488" i="6" a="1"/>
  <c r="R488" i="6" a="1"/>
  <c r="R488" i="6" s="1"/>
  <c r="Q488" i="6" a="1"/>
  <c r="Q488" i="6" s="1"/>
  <c r="P488" i="6" a="1"/>
  <c r="P488" i="6" s="1"/>
  <c r="O488" i="6"/>
  <c r="O488" i="6" a="1"/>
  <c r="N488" i="6" a="1"/>
  <c r="N488" i="6" s="1"/>
  <c r="M488" i="6" a="1"/>
  <c r="M488" i="6" s="1"/>
  <c r="L488" i="6" a="1"/>
  <c r="L488" i="6" s="1"/>
  <c r="K488" i="6" a="1"/>
  <c r="K488" i="6" s="1"/>
  <c r="AI487" i="6" a="1"/>
  <c r="AI487" i="6" s="1"/>
  <c r="AH487" i="6" a="1"/>
  <c r="AH487" i="6" s="1"/>
  <c r="AG487" i="6" a="1"/>
  <c r="AG487" i="6" s="1"/>
  <c r="AF487" i="6" a="1"/>
  <c r="AF487" i="6" s="1"/>
  <c r="AE487" i="6"/>
  <c r="AE487" i="6" a="1"/>
  <c r="AD487" i="6" a="1"/>
  <c r="AD487" i="6" s="1"/>
  <c r="AC487" i="6" a="1"/>
  <c r="AC487" i="6" s="1"/>
  <c r="AB487" i="6" a="1"/>
  <c r="AB487" i="6" s="1"/>
  <c r="AA487" i="6"/>
  <c r="AA487" i="6" a="1"/>
  <c r="Z487" i="6" a="1"/>
  <c r="Z487" i="6" s="1"/>
  <c r="Y487" i="6" a="1"/>
  <c r="Y487" i="6" s="1"/>
  <c r="X487" i="6" a="1"/>
  <c r="X487" i="6" s="1"/>
  <c r="W487" i="6" a="1"/>
  <c r="W487" i="6" s="1"/>
  <c r="V487" i="6" a="1"/>
  <c r="V487" i="6" s="1"/>
  <c r="U487" i="6"/>
  <c r="U487" i="6" a="1"/>
  <c r="T487" i="6" a="1"/>
  <c r="T487" i="6" s="1"/>
  <c r="S487" i="6" a="1"/>
  <c r="S487" i="6" s="1"/>
  <c r="R487" i="6" a="1"/>
  <c r="R487" i="6" s="1"/>
  <c r="Q487" i="6" a="1"/>
  <c r="Q487" i="6" s="1"/>
  <c r="P487" i="6" a="1"/>
  <c r="P487" i="6" s="1"/>
  <c r="O487" i="6"/>
  <c r="O487" i="6" a="1"/>
  <c r="N487" i="6" a="1"/>
  <c r="N487" i="6" s="1"/>
  <c r="M487" i="6" a="1"/>
  <c r="M487" i="6" s="1"/>
  <c r="L487" i="6" a="1"/>
  <c r="L487" i="6" s="1"/>
  <c r="K487" i="6"/>
  <c r="K487" i="6" a="1"/>
  <c r="AI486" i="6"/>
  <c r="AI486" i="6" a="1"/>
  <c r="AH486" i="6" a="1"/>
  <c r="AH486" i="6" s="1"/>
  <c r="AG486" i="6" a="1"/>
  <c r="AG486" i="6" s="1"/>
  <c r="AF486" i="6" a="1"/>
  <c r="AF486" i="6" s="1"/>
  <c r="AE486" i="6"/>
  <c r="AE486" i="6" a="1"/>
  <c r="AD486" i="6" a="1"/>
  <c r="AD486" i="6" s="1"/>
  <c r="AC486" i="6" a="1"/>
  <c r="AC486" i="6" s="1"/>
  <c r="AB486" i="6" a="1"/>
  <c r="AB486" i="6" s="1"/>
  <c r="AA486" i="6" a="1"/>
  <c r="AA486" i="6" s="1"/>
  <c r="Z486" i="6" a="1"/>
  <c r="Z486" i="6" s="1"/>
  <c r="Y486" i="6"/>
  <c r="Y486" i="6" a="1"/>
  <c r="X486" i="6" a="1"/>
  <c r="X486" i="6" s="1"/>
  <c r="W486" i="6" a="1"/>
  <c r="W486" i="6" s="1"/>
  <c r="V486" i="6" a="1"/>
  <c r="V486" i="6" s="1"/>
  <c r="U486" i="6" a="1"/>
  <c r="U486" i="6" s="1"/>
  <c r="T486" i="6" a="1"/>
  <c r="T486" i="6" s="1"/>
  <c r="S486" i="6"/>
  <c r="S486" i="6" a="1"/>
  <c r="R486" i="6" a="1"/>
  <c r="R486" i="6" s="1"/>
  <c r="Q486" i="6" a="1"/>
  <c r="Q486" i="6" s="1"/>
  <c r="P486" i="6" a="1"/>
  <c r="P486" i="6" s="1"/>
  <c r="O486" i="6"/>
  <c r="O486" i="6" a="1"/>
  <c r="N486" i="6" a="1"/>
  <c r="N486" i="6" s="1"/>
  <c r="M486" i="6" a="1"/>
  <c r="M486" i="6" s="1"/>
  <c r="L486" i="6" a="1"/>
  <c r="L486" i="6" s="1"/>
  <c r="K486" i="6" a="1"/>
  <c r="K486" i="6" s="1"/>
  <c r="AI485" i="6" a="1"/>
  <c r="AI485" i="6" s="1"/>
  <c r="AH485" i="6" a="1"/>
  <c r="AH485" i="6" s="1"/>
  <c r="AG485" i="6" a="1"/>
  <c r="AG485" i="6" s="1"/>
  <c r="AF485" i="6" a="1"/>
  <c r="AF485" i="6" s="1"/>
  <c r="AE485" i="6"/>
  <c r="AE485" i="6" a="1"/>
  <c r="AD485" i="6" a="1"/>
  <c r="AD485" i="6" s="1"/>
  <c r="AC485" i="6" a="1"/>
  <c r="AC485" i="6" s="1"/>
  <c r="AB485" i="6" a="1"/>
  <c r="AB485" i="6" s="1"/>
  <c r="AA485" i="6"/>
  <c r="AA485" i="6" a="1"/>
  <c r="Z485" i="6" a="1"/>
  <c r="Z485" i="6" s="1"/>
  <c r="Y485" i="6" a="1"/>
  <c r="Y485" i="6" s="1"/>
  <c r="X485" i="6" a="1"/>
  <c r="X485" i="6" s="1"/>
  <c r="W485" i="6" a="1"/>
  <c r="W485" i="6" s="1"/>
  <c r="V485" i="6" a="1"/>
  <c r="V485" i="6" s="1"/>
  <c r="U485" i="6"/>
  <c r="U485" i="6" a="1"/>
  <c r="T485" i="6" a="1"/>
  <c r="T485" i="6" s="1"/>
  <c r="S485" i="6" a="1"/>
  <c r="S485" i="6" s="1"/>
  <c r="R485" i="6" a="1"/>
  <c r="R485" i="6" s="1"/>
  <c r="Q485" i="6" a="1"/>
  <c r="Q485" i="6" s="1"/>
  <c r="P485" i="6" a="1"/>
  <c r="P485" i="6" s="1"/>
  <c r="O485" i="6"/>
  <c r="O485" i="6" a="1"/>
  <c r="N485" i="6" a="1"/>
  <c r="N485" i="6" s="1"/>
  <c r="M485" i="6" a="1"/>
  <c r="M485" i="6" s="1"/>
  <c r="L485" i="6" a="1"/>
  <c r="L485" i="6" s="1"/>
  <c r="K485" i="6"/>
  <c r="K485" i="6" a="1"/>
  <c r="AI484" i="6"/>
  <c r="AI484" i="6" a="1"/>
  <c r="AH484" i="6" a="1"/>
  <c r="AH484" i="6" s="1"/>
  <c r="AG484" i="6" a="1"/>
  <c r="AG484" i="6" s="1"/>
  <c r="AF484" i="6" a="1"/>
  <c r="AF484" i="6" s="1"/>
  <c r="AE484" i="6" a="1"/>
  <c r="AE484" i="6" s="1"/>
  <c r="AD484" i="6" a="1"/>
  <c r="AD484" i="6" s="1"/>
  <c r="AC484" i="6" a="1"/>
  <c r="AC484" i="6" s="1"/>
  <c r="AB484" i="6" a="1"/>
  <c r="AB484" i="6" s="1"/>
  <c r="AA484" i="6"/>
  <c r="AA484" i="6" a="1"/>
  <c r="Z484" i="6" a="1"/>
  <c r="Z484" i="6" s="1"/>
  <c r="Y484" i="6" a="1"/>
  <c r="Y484" i="6" s="1"/>
  <c r="X484" i="6" a="1"/>
  <c r="X484" i="6" s="1"/>
  <c r="W484" i="6"/>
  <c r="W484" i="6" a="1"/>
  <c r="V484" i="6" a="1"/>
  <c r="V484" i="6" s="1"/>
  <c r="U484" i="6" a="1"/>
  <c r="U484" i="6" s="1"/>
  <c r="T484" i="6" a="1"/>
  <c r="T484" i="6" s="1"/>
  <c r="S484" i="6" a="1"/>
  <c r="S484" i="6" s="1"/>
  <c r="R484" i="6" a="1"/>
  <c r="R484" i="6" s="1"/>
  <c r="Q484" i="6"/>
  <c r="Q484" i="6" a="1"/>
  <c r="P484" i="6" a="1"/>
  <c r="P484" i="6" s="1"/>
  <c r="O484" i="6" a="1"/>
  <c r="O484" i="6" s="1"/>
  <c r="N484" i="6" a="1"/>
  <c r="N484" i="6" s="1"/>
  <c r="M484" i="6" a="1"/>
  <c r="M484" i="6" s="1"/>
  <c r="L484" i="6" a="1"/>
  <c r="L484" i="6" s="1"/>
  <c r="K484" i="6"/>
  <c r="K484" i="6" a="1"/>
  <c r="AI483" i="6"/>
  <c r="AI483" i="6" a="1"/>
  <c r="AH483" i="6" a="1"/>
  <c r="AH483" i="6" s="1"/>
  <c r="AG483" i="6" a="1"/>
  <c r="AG483" i="6" s="1"/>
  <c r="AF483" i="6" a="1"/>
  <c r="AF483" i="6" s="1"/>
  <c r="AE483" i="6" a="1"/>
  <c r="AE483" i="6" s="1"/>
  <c r="AD483" i="6" a="1"/>
  <c r="AD483" i="6" s="1"/>
  <c r="AC483" i="6"/>
  <c r="AC483" i="6" a="1"/>
  <c r="AB483" i="6" a="1"/>
  <c r="AB483" i="6" s="1"/>
  <c r="AA483" i="6" a="1"/>
  <c r="AA483" i="6" s="1"/>
  <c r="Z483" i="6" a="1"/>
  <c r="Z483" i="6" s="1"/>
  <c r="Y483" i="6" a="1"/>
  <c r="Y483" i="6" s="1"/>
  <c r="X483" i="6" a="1"/>
  <c r="X483" i="6" s="1"/>
  <c r="W483" i="6"/>
  <c r="W483" i="6" a="1"/>
  <c r="V483" i="6" a="1"/>
  <c r="V483" i="6" s="1"/>
  <c r="U483" i="6" a="1"/>
  <c r="U483" i="6" s="1"/>
  <c r="T483" i="6" a="1"/>
  <c r="T483" i="6" s="1"/>
  <c r="S483" i="6" a="1"/>
  <c r="S483" i="6" s="1"/>
  <c r="R483" i="6" a="1"/>
  <c r="R483" i="6" s="1"/>
  <c r="Q483" i="6" a="1"/>
  <c r="Q483" i="6" s="1"/>
  <c r="P483" i="6" a="1"/>
  <c r="P483" i="6" s="1"/>
  <c r="O483" i="6"/>
  <c r="O483" i="6" a="1"/>
  <c r="N483" i="6" a="1"/>
  <c r="N483" i="6" s="1"/>
  <c r="M483" i="6" a="1"/>
  <c r="M483" i="6" s="1"/>
  <c r="L483" i="6" a="1"/>
  <c r="L483" i="6" s="1"/>
  <c r="K483" i="6" a="1"/>
  <c r="K483" i="6" s="1"/>
  <c r="AI482" i="6" a="1"/>
  <c r="AI482" i="6" s="1"/>
  <c r="AH482" i="6" a="1"/>
  <c r="AH482" i="6" s="1"/>
  <c r="AG482" i="6"/>
  <c r="AG482" i="6" a="1"/>
  <c r="AF482" i="6" a="1"/>
  <c r="AF482" i="6" s="1"/>
  <c r="AE482" i="6" a="1"/>
  <c r="AE482" i="6" s="1"/>
  <c r="AD482" i="6" a="1"/>
  <c r="AD482" i="6" s="1"/>
  <c r="AC482" i="6" a="1"/>
  <c r="AC482" i="6" s="1"/>
  <c r="AB482" i="6" a="1"/>
  <c r="AB482" i="6" s="1"/>
  <c r="AA482" i="6"/>
  <c r="AA482" i="6" a="1"/>
  <c r="Z482" i="6" a="1"/>
  <c r="Z482" i="6" s="1"/>
  <c r="Y482" i="6" a="1"/>
  <c r="Y482" i="6" s="1"/>
  <c r="X482" i="6" a="1"/>
  <c r="X482" i="6" s="1"/>
  <c r="W482" i="6" a="1"/>
  <c r="W482" i="6" s="1"/>
  <c r="V482" i="6" a="1"/>
  <c r="V482" i="6" s="1"/>
  <c r="U482" i="6" a="1"/>
  <c r="U482" i="6" s="1"/>
  <c r="T482" i="6" a="1"/>
  <c r="T482" i="6" s="1"/>
  <c r="S482" i="6"/>
  <c r="S482" i="6" a="1"/>
  <c r="R482" i="6" a="1"/>
  <c r="R482" i="6" s="1"/>
  <c r="Q482" i="6" a="1"/>
  <c r="Q482" i="6" s="1"/>
  <c r="P482" i="6" a="1"/>
  <c r="P482" i="6" s="1"/>
  <c r="O482" i="6" a="1"/>
  <c r="O482" i="6" s="1"/>
  <c r="N482" i="6" a="1"/>
  <c r="N482" i="6" s="1"/>
  <c r="M482" i="6" a="1"/>
  <c r="M482" i="6" s="1"/>
  <c r="L482" i="6" a="1"/>
  <c r="L482" i="6" s="1"/>
  <c r="K482" i="6"/>
  <c r="K482" i="6" a="1"/>
  <c r="AI481" i="6"/>
  <c r="AI481" i="6" a="1"/>
  <c r="AH481" i="6" a="1"/>
  <c r="AH481" i="6" s="1"/>
  <c r="AG481" i="6" a="1"/>
  <c r="AG481" i="6" s="1"/>
  <c r="AF481" i="6" a="1"/>
  <c r="AF481" i="6" s="1"/>
  <c r="AE481" i="6" a="1"/>
  <c r="AE481" i="6" s="1"/>
  <c r="AD481" i="6" a="1"/>
  <c r="AD481" i="6" s="1"/>
  <c r="AC481" i="6"/>
  <c r="AC481" i="6" a="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c r="O481" i="6" a="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c r="AC480" i="6" a="1"/>
  <c r="AB480" i="6" a="1"/>
  <c r="AB480" i="6" s="1"/>
  <c r="AA480" i="6" a="1"/>
  <c r="AA480" i="6" s="1"/>
  <c r="Z480" i="6" a="1"/>
  <c r="Z480" i="6" s="1"/>
  <c r="Y480" i="6" a="1"/>
  <c r="Y480" i="6" s="1"/>
  <c r="X480" i="6" a="1"/>
  <c r="X480" i="6" s="1"/>
  <c r="W480" i="6" a="1"/>
  <c r="W480" i="6" s="1"/>
  <c r="V480" i="6" a="1"/>
  <c r="V480" i="6" s="1"/>
  <c r="U480" i="6"/>
  <c r="U480" i="6" a="1"/>
  <c r="T480" i="6" a="1"/>
  <c r="T480" i="6" s="1"/>
  <c r="S480" i="6" a="1"/>
  <c r="S480" i="6" s="1"/>
  <c r="R480" i="6" a="1"/>
  <c r="R480" i="6" s="1"/>
  <c r="Q480" i="6" a="1"/>
  <c r="Q480" i="6" s="1"/>
  <c r="P480" i="6" a="1"/>
  <c r="P480" i="6" s="1"/>
  <c r="O480" i="6" a="1"/>
  <c r="O480" i="6" s="1"/>
  <c r="N480" i="6" a="1"/>
  <c r="N480" i="6" s="1"/>
  <c r="M480" i="6"/>
  <c r="M480" i="6" a="1"/>
  <c r="L480" i="6" a="1"/>
  <c r="L480" i="6" s="1"/>
  <c r="K480" i="6" a="1"/>
  <c r="K480" i="6" s="1"/>
  <c r="AI479" i="6"/>
  <c r="AI479" i="6" a="1"/>
  <c r="AH479" i="6" a="1"/>
  <c r="AH479" i="6" s="1"/>
  <c r="AG479" i="6" a="1"/>
  <c r="AG479" i="6" s="1"/>
  <c r="AF479" i="6" a="1"/>
  <c r="AF479" i="6" s="1"/>
  <c r="AE479" i="6" a="1"/>
  <c r="AE479" i="6" s="1"/>
  <c r="AD479" i="6" a="1"/>
  <c r="AD479" i="6" s="1"/>
  <c r="AC479" i="6" a="1"/>
  <c r="AC479" i="6" s="1"/>
  <c r="AB479" i="6" a="1"/>
  <c r="AB479" i="6" s="1"/>
  <c r="AA479" i="6"/>
  <c r="AA479" i="6" a="1"/>
  <c r="Z479" i="6" a="1"/>
  <c r="Z479" i="6" s="1"/>
  <c r="Y479" i="6" a="1"/>
  <c r="Y479" i="6" s="1"/>
  <c r="X479" i="6" a="1"/>
  <c r="X479" i="6" s="1"/>
  <c r="W479" i="6" a="1"/>
  <c r="W479" i="6" s="1"/>
  <c r="V479" i="6" a="1"/>
  <c r="V479" i="6" s="1"/>
  <c r="U479" i="6" a="1"/>
  <c r="U479" i="6" s="1"/>
  <c r="T479" i="6" a="1"/>
  <c r="T479" i="6" s="1"/>
  <c r="S479" i="6"/>
  <c r="S479" i="6" a="1"/>
  <c r="R479" i="6" a="1"/>
  <c r="R479" i="6" s="1"/>
  <c r="Q479" i="6" a="1"/>
  <c r="Q479" i="6" s="1"/>
  <c r="P479" i="6" a="1"/>
  <c r="P479" i="6" s="1"/>
  <c r="O479" i="6" a="1"/>
  <c r="O479" i="6" s="1"/>
  <c r="N479" i="6" a="1"/>
  <c r="N479" i="6" s="1"/>
  <c r="M479" i="6" a="1"/>
  <c r="M479" i="6" s="1"/>
  <c r="L479" i="6" a="1"/>
  <c r="L479" i="6" s="1"/>
  <c r="K479" i="6"/>
  <c r="K479" i="6" a="1"/>
  <c r="AI478" i="6" a="1"/>
  <c r="AI478" i="6" s="1"/>
  <c r="AH478" i="6" a="1"/>
  <c r="AH478" i="6" s="1"/>
  <c r="AG478" i="6" a="1"/>
  <c r="AG478" i="6" s="1"/>
  <c r="AF478" i="6" a="1"/>
  <c r="AF478" i="6" s="1"/>
  <c r="AE478" i="6"/>
  <c r="AE478" i="6" a="1"/>
  <c r="AD478" i="6" a="1"/>
  <c r="AD478" i="6" s="1"/>
  <c r="AC478" i="6" a="1"/>
  <c r="AC478" i="6" s="1"/>
  <c r="AB478" i="6" a="1"/>
  <c r="AB478" i="6" s="1"/>
  <c r="AA478" i="6" a="1"/>
  <c r="AA478" i="6" s="1"/>
  <c r="Z478" i="6" a="1"/>
  <c r="Z478" i="6" s="1"/>
  <c r="Y478" i="6" a="1"/>
  <c r="Y478" i="6" s="1"/>
  <c r="X478" i="6" a="1"/>
  <c r="X478" i="6" s="1"/>
  <c r="W478" i="6"/>
  <c r="W478" i="6" a="1"/>
  <c r="V478" i="6" a="1"/>
  <c r="V478" i="6" s="1"/>
  <c r="U478" i="6" a="1"/>
  <c r="U478" i="6" s="1"/>
  <c r="T478" i="6" a="1"/>
  <c r="T478" i="6" s="1"/>
  <c r="S478" i="6" a="1"/>
  <c r="S478" i="6" s="1"/>
  <c r="R478" i="6" a="1"/>
  <c r="R478" i="6" s="1"/>
  <c r="Q478" i="6" a="1"/>
  <c r="Q478" i="6" s="1"/>
  <c r="P478" i="6" a="1"/>
  <c r="P478" i="6" s="1"/>
  <c r="O478" i="6"/>
  <c r="O478" i="6" a="1"/>
  <c r="N478" i="6" a="1"/>
  <c r="N478" i="6" s="1"/>
  <c r="M478" i="6" a="1"/>
  <c r="M478" i="6" s="1"/>
  <c r="L478" i="6" a="1"/>
  <c r="L478" i="6" s="1"/>
  <c r="K478" i="6" a="1"/>
  <c r="K478" i="6" s="1"/>
  <c r="AI477" i="6" a="1"/>
  <c r="AI477" i="6" s="1"/>
  <c r="AH477" i="6" a="1"/>
  <c r="AH477" i="6" s="1"/>
  <c r="AG477" i="6"/>
  <c r="AG477" i="6" a="1"/>
  <c r="AF477" i="6" a="1"/>
  <c r="AF477" i="6" s="1"/>
  <c r="AE477" i="6" a="1"/>
  <c r="AE477" i="6" s="1"/>
  <c r="AD477" i="6" a="1"/>
  <c r="AD477" i="6" s="1"/>
  <c r="AC477" i="6" a="1"/>
  <c r="AC477" i="6" s="1"/>
  <c r="AB477" i="6" a="1"/>
  <c r="AB477" i="6" s="1"/>
  <c r="AA477" i="6" a="1"/>
  <c r="AA477" i="6" s="1"/>
  <c r="Z477" i="6" a="1"/>
  <c r="Z477" i="6" s="1"/>
  <c r="Y477" i="6"/>
  <c r="Y477" i="6" a="1"/>
  <c r="X477" i="6" a="1"/>
  <c r="X477" i="6" s="1"/>
  <c r="W477" i="6" a="1"/>
  <c r="W477" i="6" s="1"/>
  <c r="V477" i="6" a="1"/>
  <c r="V477" i="6" s="1"/>
  <c r="U477" i="6" a="1"/>
  <c r="U477" i="6" s="1"/>
  <c r="T477" i="6" a="1"/>
  <c r="T477" i="6" s="1"/>
  <c r="S477" i="6" a="1"/>
  <c r="S477" i="6" s="1"/>
  <c r="R477" i="6" a="1"/>
  <c r="R477" i="6" s="1"/>
  <c r="Q477" i="6"/>
  <c r="Q477" i="6" a="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c r="AC476" i="6" a="1"/>
  <c r="AB476" i="6" a="1"/>
  <c r="AB476" i="6" s="1"/>
  <c r="AA476" i="6" a="1"/>
  <c r="AA476" i="6" s="1"/>
  <c r="Z476" i="6" a="1"/>
  <c r="Z476" i="6" s="1"/>
  <c r="Y476" i="6" a="1"/>
  <c r="Y476" i="6" s="1"/>
  <c r="X476" i="6" a="1"/>
  <c r="X476" i="6" s="1"/>
  <c r="W476" i="6" a="1"/>
  <c r="W476" i="6" s="1"/>
  <c r="V476" i="6" a="1"/>
  <c r="V476" i="6" s="1"/>
  <c r="U476" i="6"/>
  <c r="U476" i="6" a="1"/>
  <c r="T476" i="6" a="1"/>
  <c r="T476" i="6" s="1"/>
  <c r="S476" i="6" a="1"/>
  <c r="S476" i="6" s="1"/>
  <c r="R476" i="6" a="1"/>
  <c r="R476" i="6" s="1"/>
  <c r="Q476" i="6" a="1"/>
  <c r="Q476" i="6" s="1"/>
  <c r="P476" i="6" a="1"/>
  <c r="P476" i="6" s="1"/>
  <c r="O476" i="6" a="1"/>
  <c r="O476" i="6" s="1"/>
  <c r="N476" i="6" a="1"/>
  <c r="N476" i="6" s="1"/>
  <c r="M476" i="6"/>
  <c r="M476" i="6" a="1"/>
  <c r="L476" i="6" a="1"/>
  <c r="L476" i="6" s="1"/>
  <c r="K476" i="6" a="1"/>
  <c r="K476" i="6" s="1"/>
  <c r="AI475" i="6"/>
  <c r="AI475" i="6" a="1"/>
  <c r="AH475" i="6" a="1"/>
  <c r="AH475" i="6" s="1"/>
  <c r="AG475" i="6" a="1"/>
  <c r="AG475" i="6" s="1"/>
  <c r="AF475" i="6" a="1"/>
  <c r="AF475" i="6" s="1"/>
  <c r="AE475" i="6" a="1"/>
  <c r="AE475" i="6" s="1"/>
  <c r="AD475" i="6" a="1"/>
  <c r="AD475" i="6" s="1"/>
  <c r="AC475" i="6" a="1"/>
  <c r="AC475" i="6" s="1"/>
  <c r="AB475" i="6" a="1"/>
  <c r="AB475" i="6" s="1"/>
  <c r="AA475" i="6"/>
  <c r="AA475" i="6" a="1"/>
  <c r="Z475" i="6" a="1"/>
  <c r="Z475" i="6" s="1"/>
  <c r="Y475" i="6" a="1"/>
  <c r="Y475" i="6" s="1"/>
  <c r="X475" i="6" a="1"/>
  <c r="X475" i="6" s="1"/>
  <c r="W475" i="6" a="1"/>
  <c r="W475" i="6" s="1"/>
  <c r="V475" i="6" a="1"/>
  <c r="V475" i="6" s="1"/>
  <c r="U475" i="6" a="1"/>
  <c r="U475" i="6" s="1"/>
  <c r="T475" i="6" a="1"/>
  <c r="T475" i="6" s="1"/>
  <c r="S475" i="6"/>
  <c r="S475" i="6" a="1"/>
  <c r="R475" i="6" a="1"/>
  <c r="R475" i="6" s="1"/>
  <c r="Q475" i="6" a="1"/>
  <c r="Q475" i="6" s="1"/>
  <c r="P475" i="6" a="1"/>
  <c r="P475" i="6" s="1"/>
  <c r="O475" i="6" a="1"/>
  <c r="O475" i="6" s="1"/>
  <c r="N475" i="6" a="1"/>
  <c r="N475" i="6" s="1"/>
  <c r="M475" i="6" a="1"/>
  <c r="M475" i="6" s="1"/>
  <c r="L475" i="6" a="1"/>
  <c r="L475" i="6" s="1"/>
  <c r="K475" i="6"/>
  <c r="K475" i="6" a="1"/>
  <c r="AI474" i="6" a="1"/>
  <c r="AI474" i="6" s="1"/>
  <c r="AH474" i="6" a="1"/>
  <c r="AH474" i="6" s="1"/>
  <c r="AG474" i="6" a="1"/>
  <c r="AG474" i="6" s="1"/>
  <c r="AF474" i="6" a="1"/>
  <c r="AF474" i="6" s="1"/>
  <c r="AE474" i="6"/>
  <c r="AE474" i="6" a="1"/>
  <c r="AD474" i="6" a="1"/>
  <c r="AD474" i="6" s="1"/>
  <c r="AC474" i="6" a="1"/>
  <c r="AC474" i="6" s="1"/>
  <c r="AB474" i="6" a="1"/>
  <c r="AB474" i="6" s="1"/>
  <c r="AA474" i="6" a="1"/>
  <c r="AA474" i="6" s="1"/>
  <c r="Z474" i="6" a="1"/>
  <c r="Z474" i="6" s="1"/>
  <c r="Y474" i="6" a="1"/>
  <c r="Y474" i="6" s="1"/>
  <c r="X474" i="6" a="1"/>
  <c r="X474" i="6" s="1"/>
  <c r="W474" i="6"/>
  <c r="W474" i="6" a="1"/>
  <c r="V474" i="6" a="1"/>
  <c r="V474" i="6" s="1"/>
  <c r="U474" i="6" a="1"/>
  <c r="U474" i="6" s="1"/>
  <c r="T474" i="6" a="1"/>
  <c r="T474" i="6" s="1"/>
  <c r="S474" i="6" a="1"/>
  <c r="S474" i="6" s="1"/>
  <c r="R474" i="6" a="1"/>
  <c r="R474" i="6" s="1"/>
  <c r="Q474" i="6" a="1"/>
  <c r="Q474" i="6" s="1"/>
  <c r="P474" i="6" a="1"/>
  <c r="P474" i="6" s="1"/>
  <c r="O474" i="6"/>
  <c r="O474" i="6" a="1"/>
  <c r="N474" i="6" a="1"/>
  <c r="N474" i="6" s="1"/>
  <c r="M474" i="6" a="1"/>
  <c r="M474" i="6" s="1"/>
  <c r="L474" i="6" a="1"/>
  <c r="L474" i="6" s="1"/>
  <c r="K474" i="6" a="1"/>
  <c r="K474" i="6" s="1"/>
  <c r="AI473" i="6" a="1"/>
  <c r="AI473" i="6" s="1"/>
  <c r="AH473" i="6" a="1"/>
  <c r="AH473" i="6" s="1"/>
  <c r="AG473" i="6"/>
  <c r="AG473" i="6" a="1"/>
  <c r="AF473" i="6" a="1"/>
  <c r="AF473" i="6" s="1"/>
  <c r="AE473" i="6" a="1"/>
  <c r="AE473" i="6" s="1"/>
  <c r="AD473" i="6" a="1"/>
  <c r="AD473" i="6" s="1"/>
  <c r="AC473" i="6" a="1"/>
  <c r="AC473" i="6" s="1"/>
  <c r="AB473" i="6" a="1"/>
  <c r="AB473" i="6" s="1"/>
  <c r="AA473" i="6" a="1"/>
  <c r="AA473" i="6" s="1"/>
  <c r="Z473" i="6" a="1"/>
  <c r="Z473" i="6" s="1"/>
  <c r="Y473" i="6"/>
  <c r="Y473" i="6" a="1"/>
  <c r="X473" i="6" a="1"/>
  <c r="X473" i="6" s="1"/>
  <c r="W473" i="6" a="1"/>
  <c r="W473" i="6" s="1"/>
  <c r="V473" i="6" a="1"/>
  <c r="V473" i="6" s="1"/>
  <c r="U473" i="6" a="1"/>
  <c r="U473" i="6" s="1"/>
  <c r="T473" i="6" a="1"/>
  <c r="T473" i="6" s="1"/>
  <c r="S473" i="6" a="1"/>
  <c r="S473" i="6" s="1"/>
  <c r="R473" i="6" a="1"/>
  <c r="R473" i="6" s="1"/>
  <c r="Q473" i="6"/>
  <c r="Q473" i="6" a="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c r="AC472" i="6" a="1"/>
  <c r="AB472" i="6" a="1"/>
  <c r="AB472" i="6" s="1"/>
  <c r="AA472" i="6" a="1"/>
  <c r="AA472" i="6" s="1"/>
  <c r="Z472" i="6" a="1"/>
  <c r="Z472" i="6" s="1"/>
  <c r="Y472" i="6" a="1"/>
  <c r="Y472" i="6" s="1"/>
  <c r="X472" i="6" a="1"/>
  <c r="X472" i="6" s="1"/>
  <c r="W472" i="6" a="1"/>
  <c r="W472" i="6" s="1"/>
  <c r="V472" i="6" a="1"/>
  <c r="V472" i="6" s="1"/>
  <c r="U472" i="6"/>
  <c r="U472" i="6" a="1"/>
  <c r="T472" i="6" a="1"/>
  <c r="T472" i="6" s="1"/>
  <c r="S472" i="6" a="1"/>
  <c r="S472" i="6" s="1"/>
  <c r="R472" i="6" a="1"/>
  <c r="R472" i="6" s="1"/>
  <c r="Q472" i="6" a="1"/>
  <c r="Q472" i="6" s="1"/>
  <c r="P472" i="6" a="1"/>
  <c r="P472" i="6" s="1"/>
  <c r="O472" i="6" a="1"/>
  <c r="O472" i="6" s="1"/>
  <c r="N472" i="6" a="1"/>
  <c r="N472" i="6" s="1"/>
  <c r="M472" i="6"/>
  <c r="M472" i="6" a="1"/>
  <c r="L472" i="6" a="1"/>
  <c r="L472" i="6" s="1"/>
  <c r="K472" i="6" a="1"/>
  <c r="K472" i="6" s="1"/>
  <c r="AI471" i="6"/>
  <c r="AI471" i="6" a="1"/>
  <c r="AH471" i="6" a="1"/>
  <c r="AH471" i="6" s="1"/>
  <c r="AG471" i="6" a="1"/>
  <c r="AG471" i="6" s="1"/>
  <c r="AF471" i="6" a="1"/>
  <c r="AF471" i="6" s="1"/>
  <c r="AE471" i="6" a="1"/>
  <c r="AE471" i="6" s="1"/>
  <c r="AD471" i="6" a="1"/>
  <c r="AD471" i="6" s="1"/>
  <c r="AC471" i="6" a="1"/>
  <c r="AC471" i="6" s="1"/>
  <c r="AB471" i="6" a="1"/>
  <c r="AB471" i="6" s="1"/>
  <c r="AA471" i="6"/>
  <c r="AA471" i="6" a="1"/>
  <c r="Z471" i="6" a="1"/>
  <c r="Z471" i="6" s="1"/>
  <c r="Y471" i="6" a="1"/>
  <c r="Y471" i="6" s="1"/>
  <c r="X471" i="6" a="1"/>
  <c r="X471" i="6" s="1"/>
  <c r="W471" i="6" a="1"/>
  <c r="W471" i="6" s="1"/>
  <c r="V471" i="6" a="1"/>
  <c r="V471" i="6" s="1"/>
  <c r="U471" i="6" a="1"/>
  <c r="U471" i="6" s="1"/>
  <c r="T471" i="6" a="1"/>
  <c r="T471" i="6" s="1"/>
  <c r="S471" i="6"/>
  <c r="S471" i="6" a="1"/>
  <c r="R471" i="6" a="1"/>
  <c r="R471" i="6" s="1"/>
  <c r="Q471" i="6" a="1"/>
  <c r="Q471" i="6" s="1"/>
  <c r="P471" i="6" a="1"/>
  <c r="P471" i="6" s="1"/>
  <c r="O471" i="6" a="1"/>
  <c r="O471" i="6" s="1"/>
  <c r="N471" i="6" a="1"/>
  <c r="N471" i="6" s="1"/>
  <c r="M471" i="6" a="1"/>
  <c r="M471" i="6" s="1"/>
  <c r="L471" i="6" a="1"/>
  <c r="L471" i="6" s="1"/>
  <c r="K471" i="6"/>
  <c r="K471" i="6" a="1"/>
  <c r="AI470" i="6" a="1"/>
  <c r="AI470" i="6" s="1"/>
  <c r="AH470" i="6" a="1"/>
  <c r="AH470" i="6" s="1"/>
  <c r="AG470" i="6" a="1"/>
  <c r="AG470" i="6" s="1"/>
  <c r="AF470" i="6" a="1"/>
  <c r="AF470" i="6" s="1"/>
  <c r="AE470" i="6"/>
  <c r="AE470" i="6" a="1"/>
  <c r="AD470" i="6" a="1"/>
  <c r="AD470" i="6" s="1"/>
  <c r="AC470" i="6" a="1"/>
  <c r="AC470" i="6" s="1"/>
  <c r="AB470" i="6" a="1"/>
  <c r="AB470" i="6" s="1"/>
  <c r="AA470" i="6" a="1"/>
  <c r="AA470" i="6" s="1"/>
  <c r="Z470" i="6" a="1"/>
  <c r="Z470" i="6" s="1"/>
  <c r="Y470" i="6" a="1"/>
  <c r="Y470" i="6" s="1"/>
  <c r="X470" i="6" a="1"/>
  <c r="X470" i="6" s="1"/>
  <c r="W470" i="6"/>
  <c r="W470" i="6" a="1"/>
  <c r="V470" i="6" a="1"/>
  <c r="V470" i="6" s="1"/>
  <c r="U470" i="6" a="1"/>
  <c r="U470" i="6" s="1"/>
  <c r="T470" i="6" a="1"/>
  <c r="T470" i="6" s="1"/>
  <c r="S470" i="6" a="1"/>
  <c r="S470" i="6" s="1"/>
  <c r="R470" i="6" a="1"/>
  <c r="R470" i="6" s="1"/>
  <c r="Q470" i="6" a="1"/>
  <c r="Q470" i="6" s="1"/>
  <c r="P470" i="6" a="1"/>
  <c r="P470" i="6" s="1"/>
  <c r="O470" i="6"/>
  <c r="O470" i="6" a="1"/>
  <c r="N470" i="6" a="1"/>
  <c r="N470" i="6" s="1"/>
  <c r="M470" i="6" a="1"/>
  <c r="M470" i="6" s="1"/>
  <c r="L470" i="6" a="1"/>
  <c r="L470" i="6" s="1"/>
  <c r="K470" i="6" a="1"/>
  <c r="K470" i="6" s="1"/>
  <c r="AI469" i="6" a="1"/>
  <c r="AI469" i="6" s="1"/>
  <c r="AH469" i="6" a="1"/>
  <c r="AH469" i="6" s="1"/>
  <c r="AG469" i="6"/>
  <c r="AG469" i="6" a="1"/>
  <c r="AF469" i="6" a="1"/>
  <c r="AF469" i="6" s="1"/>
  <c r="AE469" i="6" a="1"/>
  <c r="AE469" i="6" s="1"/>
  <c r="AD469" i="6" a="1"/>
  <c r="AD469" i="6" s="1"/>
  <c r="AC469" i="6" a="1"/>
  <c r="AC469" i="6" s="1"/>
  <c r="AB469" i="6" a="1"/>
  <c r="AB469" i="6" s="1"/>
  <c r="AA469" i="6" a="1"/>
  <c r="AA469" i="6" s="1"/>
  <c r="Z469" i="6" a="1"/>
  <c r="Z469" i="6" s="1"/>
  <c r="Y469" i="6"/>
  <c r="Y469" i="6" a="1"/>
  <c r="X469" i="6" a="1"/>
  <c r="X469" i="6" s="1"/>
  <c r="W469" i="6" a="1"/>
  <c r="W469" i="6" s="1"/>
  <c r="V469" i="6" a="1"/>
  <c r="V469" i="6" s="1"/>
  <c r="U469" i="6" a="1"/>
  <c r="U469" i="6" s="1"/>
  <c r="T469" i="6" a="1"/>
  <c r="T469" i="6" s="1"/>
  <c r="S469" i="6" a="1"/>
  <c r="S469" i="6" s="1"/>
  <c r="R469" i="6" a="1"/>
  <c r="R469" i="6" s="1"/>
  <c r="Q469" i="6"/>
  <c r="Q469" i="6" a="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c r="AC468" i="6" a="1"/>
  <c r="AB468" i="6" a="1"/>
  <c r="AB468" i="6" s="1"/>
  <c r="AA468" i="6" a="1"/>
  <c r="AA468" i="6" s="1"/>
  <c r="Z468" i="6" a="1"/>
  <c r="Z468" i="6" s="1"/>
  <c r="Y468" i="6" a="1"/>
  <c r="Y468" i="6" s="1"/>
  <c r="X468" i="6" a="1"/>
  <c r="X468" i="6" s="1"/>
  <c r="W468" i="6" a="1"/>
  <c r="W468" i="6" s="1"/>
  <c r="V468" i="6" a="1"/>
  <c r="V468" i="6" s="1"/>
  <c r="U468" i="6"/>
  <c r="U468" i="6" a="1"/>
  <c r="T468" i="6" a="1"/>
  <c r="T468" i="6" s="1"/>
  <c r="S468" i="6" a="1"/>
  <c r="S468" i="6" s="1"/>
  <c r="R468" i="6" a="1"/>
  <c r="R468" i="6" s="1"/>
  <c r="Q468" i="6" a="1"/>
  <c r="Q468" i="6" s="1"/>
  <c r="P468" i="6" a="1"/>
  <c r="P468" i="6" s="1"/>
  <c r="O468" i="6" a="1"/>
  <c r="O468" i="6" s="1"/>
  <c r="N468" i="6" a="1"/>
  <c r="N468" i="6" s="1"/>
  <c r="M468" i="6"/>
  <c r="M468" i="6" a="1"/>
  <c r="L468" i="6" a="1"/>
  <c r="L468" i="6" s="1"/>
  <c r="K468" i="6" a="1"/>
  <c r="K468" i="6" s="1"/>
  <c r="AI467" i="6"/>
  <c r="AI467" i="6" a="1"/>
  <c r="AH467" i="6" a="1"/>
  <c r="AH467" i="6" s="1"/>
  <c r="AG467" i="6" a="1"/>
  <c r="AG467" i="6" s="1"/>
  <c r="AF467" i="6" a="1"/>
  <c r="AF467" i="6" s="1"/>
  <c r="AE467" i="6" a="1"/>
  <c r="AE467" i="6" s="1"/>
  <c r="AD467" i="6" a="1"/>
  <c r="AD467" i="6" s="1"/>
  <c r="AC467" i="6" a="1"/>
  <c r="AC467" i="6" s="1"/>
  <c r="AB467" i="6" a="1"/>
  <c r="AB467" i="6" s="1"/>
  <c r="AA467" i="6"/>
  <c r="AA467" i="6" a="1"/>
  <c r="Z467" i="6" a="1"/>
  <c r="Z467" i="6" s="1"/>
  <c r="Y467" i="6" a="1"/>
  <c r="Y467" i="6" s="1"/>
  <c r="X467" i="6" a="1"/>
  <c r="X467" i="6" s="1"/>
  <c r="W467" i="6" a="1"/>
  <c r="W467" i="6" s="1"/>
  <c r="V467" i="6" a="1"/>
  <c r="V467" i="6" s="1"/>
  <c r="U467" i="6" a="1"/>
  <c r="U467" i="6" s="1"/>
  <c r="T467" i="6" a="1"/>
  <c r="T467" i="6" s="1"/>
  <c r="S467" i="6"/>
  <c r="S467" i="6" a="1"/>
  <c r="R467" i="6" a="1"/>
  <c r="R467" i="6" s="1"/>
  <c r="Q467" i="6" a="1"/>
  <c r="Q467" i="6" s="1"/>
  <c r="P467" i="6" a="1"/>
  <c r="P467" i="6" s="1"/>
  <c r="O467" i="6" a="1"/>
  <c r="O467" i="6" s="1"/>
  <c r="N467" i="6" a="1"/>
  <c r="N467" i="6" s="1"/>
  <c r="M467" i="6" a="1"/>
  <c r="M467" i="6" s="1"/>
  <c r="L467" i="6" a="1"/>
  <c r="L467" i="6" s="1"/>
  <c r="K467" i="6"/>
  <c r="K467" i="6" a="1"/>
  <c r="AI466" i="6" a="1"/>
  <c r="AI466" i="6" s="1"/>
  <c r="AH466" i="6" a="1"/>
  <c r="AH466" i="6" s="1"/>
  <c r="AG466" i="6" a="1"/>
  <c r="AG466" i="6" s="1"/>
  <c r="AF466" i="6" a="1"/>
  <c r="AF466" i="6" s="1"/>
  <c r="AE466" i="6"/>
  <c r="AE466" i="6" a="1"/>
  <c r="AD466" i="6" a="1"/>
  <c r="AD466" i="6" s="1"/>
  <c r="AC466" i="6" a="1"/>
  <c r="AC466" i="6" s="1"/>
  <c r="AB466" i="6" a="1"/>
  <c r="AB466" i="6" s="1"/>
  <c r="AA466" i="6" a="1"/>
  <c r="AA466" i="6" s="1"/>
  <c r="Z466" i="6" a="1"/>
  <c r="Z466" i="6" s="1"/>
  <c r="Y466" i="6" a="1"/>
  <c r="Y466" i="6" s="1"/>
  <c r="X466" i="6" a="1"/>
  <c r="X466" i="6" s="1"/>
  <c r="W466" i="6"/>
  <c r="W466" i="6" a="1"/>
  <c r="V466" i="6" a="1"/>
  <c r="V466" i="6" s="1"/>
  <c r="U466" i="6" a="1"/>
  <c r="U466" i="6" s="1"/>
  <c r="T466" i="6" a="1"/>
  <c r="T466" i="6" s="1"/>
  <c r="S466" i="6" a="1"/>
  <c r="S466" i="6" s="1"/>
  <c r="R466" i="6" a="1"/>
  <c r="R466" i="6" s="1"/>
  <c r="Q466" i="6" a="1"/>
  <c r="Q466" i="6" s="1"/>
  <c r="P466" i="6" a="1"/>
  <c r="P466" i="6" s="1"/>
  <c r="O466" i="6"/>
  <c r="O466" i="6" a="1"/>
  <c r="N466" i="6" a="1"/>
  <c r="N466" i="6" s="1"/>
  <c r="M466" i="6" a="1"/>
  <c r="M466" i="6" s="1"/>
  <c r="L466" i="6" a="1"/>
  <c r="L466" i="6" s="1"/>
  <c r="K466" i="6" a="1"/>
  <c r="K466" i="6" s="1"/>
  <c r="AI465" i="6" a="1"/>
  <c r="AI465" i="6" s="1"/>
  <c r="AH465" i="6" a="1"/>
  <c r="AH465" i="6" s="1"/>
  <c r="AG465" i="6"/>
  <c r="AG465" i="6" a="1"/>
  <c r="AF465" i="6" a="1"/>
  <c r="AF465" i="6" s="1"/>
  <c r="AE465" i="6" a="1"/>
  <c r="AE465" i="6" s="1"/>
  <c r="AD465" i="6" a="1"/>
  <c r="AD465" i="6" s="1"/>
  <c r="AC465" i="6" a="1"/>
  <c r="AC465" i="6" s="1"/>
  <c r="AB465" i="6" a="1"/>
  <c r="AB465" i="6" s="1"/>
  <c r="AA465" i="6" a="1"/>
  <c r="AA465" i="6" s="1"/>
  <c r="Z465" i="6" a="1"/>
  <c r="Z465" i="6" s="1"/>
  <c r="Y465" i="6"/>
  <c r="Y465" i="6" a="1"/>
  <c r="X465" i="6" a="1"/>
  <c r="X465" i="6" s="1"/>
  <c r="W465" i="6" a="1"/>
  <c r="W465" i="6" s="1"/>
  <c r="V465" i="6" a="1"/>
  <c r="V465" i="6" s="1"/>
  <c r="U465" i="6" a="1"/>
  <c r="U465" i="6" s="1"/>
  <c r="T465" i="6" a="1"/>
  <c r="T465" i="6" s="1"/>
  <c r="S465" i="6" a="1"/>
  <c r="S465" i="6" s="1"/>
  <c r="R465" i="6" a="1"/>
  <c r="R465" i="6" s="1"/>
  <c r="Q465" i="6"/>
  <c r="Q465" i="6" a="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c r="AC464" i="6" a="1"/>
  <c r="AB464" i="6" a="1"/>
  <c r="AB464" i="6" s="1"/>
  <c r="AA464" i="6" a="1"/>
  <c r="AA464" i="6" s="1"/>
  <c r="Z464" i="6" a="1"/>
  <c r="Z464" i="6" s="1"/>
  <c r="Y464" i="6" a="1"/>
  <c r="Y464" i="6" s="1"/>
  <c r="X464" i="6" a="1"/>
  <c r="X464" i="6" s="1"/>
  <c r="W464" i="6" a="1"/>
  <c r="W464" i="6" s="1"/>
  <c r="V464" i="6" a="1"/>
  <c r="V464" i="6" s="1"/>
  <c r="U464" i="6"/>
  <c r="U464" i="6" a="1"/>
  <c r="T464" i="6" a="1"/>
  <c r="T464" i="6" s="1"/>
  <c r="S464" i="6" a="1"/>
  <c r="S464" i="6" s="1"/>
  <c r="R464" i="6" a="1"/>
  <c r="R464" i="6" s="1"/>
  <c r="Q464" i="6" a="1"/>
  <c r="Q464" i="6" s="1"/>
  <c r="P464" i="6" a="1"/>
  <c r="P464" i="6" s="1"/>
  <c r="O464" i="6" a="1"/>
  <c r="O464" i="6" s="1"/>
  <c r="N464" i="6" a="1"/>
  <c r="N464" i="6" s="1"/>
  <c r="M464" i="6"/>
  <c r="M464" i="6" a="1"/>
  <c r="L464" i="6" a="1"/>
  <c r="L464" i="6" s="1"/>
  <c r="K464" i="6" a="1"/>
  <c r="K464" i="6" s="1"/>
  <c r="AI463" i="6"/>
  <c r="AI463" i="6" a="1"/>
  <c r="AH463" i="6" a="1"/>
  <c r="AH463" i="6" s="1"/>
  <c r="AG463" i="6" a="1"/>
  <c r="AG463" i="6" s="1"/>
  <c r="AF463" i="6" a="1"/>
  <c r="AF463" i="6" s="1"/>
  <c r="AE463" i="6" a="1"/>
  <c r="AE463" i="6" s="1"/>
  <c r="AD463" i="6" a="1"/>
  <c r="AD463" i="6" s="1"/>
  <c r="AC463" i="6" a="1"/>
  <c r="AC463" i="6" s="1"/>
  <c r="AB463" i="6" a="1"/>
  <c r="AB463" i="6" s="1"/>
  <c r="AA463" i="6"/>
  <c r="AA463" i="6" a="1"/>
  <c r="Z463" i="6" a="1"/>
  <c r="Z463" i="6" s="1"/>
  <c r="Y463" i="6" a="1"/>
  <c r="Y463" i="6" s="1"/>
  <c r="X463" i="6" a="1"/>
  <c r="X463" i="6" s="1"/>
  <c r="W463" i="6" a="1"/>
  <c r="W463" i="6" s="1"/>
  <c r="V463" i="6" a="1"/>
  <c r="V463" i="6" s="1"/>
  <c r="U463" i="6" a="1"/>
  <c r="U463" i="6" s="1"/>
  <c r="T463" i="6" a="1"/>
  <c r="T463" i="6" s="1"/>
  <c r="S463" i="6"/>
  <c r="S463" i="6" a="1"/>
  <c r="R463" i="6" a="1"/>
  <c r="R463" i="6" s="1"/>
  <c r="Q463" i="6" a="1"/>
  <c r="Q463" i="6" s="1"/>
  <c r="P463" i="6" a="1"/>
  <c r="P463" i="6" s="1"/>
  <c r="O463" i="6" a="1"/>
  <c r="O463" i="6" s="1"/>
  <c r="N463" i="6" a="1"/>
  <c r="N463" i="6" s="1"/>
  <c r="M463" i="6" a="1"/>
  <c r="M463" i="6" s="1"/>
  <c r="L463" i="6" a="1"/>
  <c r="L463" i="6" s="1"/>
  <c r="K463" i="6"/>
  <c r="K463" i="6" a="1"/>
  <c r="AI462" i="6" a="1"/>
  <c r="AI462" i="6" s="1"/>
  <c r="AH462" i="6" a="1"/>
  <c r="AH462" i="6" s="1"/>
  <c r="AG462" i="6" a="1"/>
  <c r="AG462" i="6" s="1"/>
  <c r="AF462" i="6" a="1"/>
  <c r="AF462" i="6" s="1"/>
  <c r="AE462" i="6"/>
  <c r="AE462" i="6" a="1"/>
  <c r="AD462" i="6" a="1"/>
  <c r="AD462" i="6" s="1"/>
  <c r="AC462" i="6" a="1"/>
  <c r="AC462" i="6" s="1"/>
  <c r="AB462" i="6" a="1"/>
  <c r="AB462" i="6" s="1"/>
  <c r="AA462" i="6" a="1"/>
  <c r="AA462" i="6" s="1"/>
  <c r="Z462" i="6" a="1"/>
  <c r="Z462" i="6" s="1"/>
  <c r="Y462" i="6" a="1"/>
  <c r="Y462" i="6" s="1"/>
  <c r="X462" i="6" a="1"/>
  <c r="X462" i="6" s="1"/>
  <c r="W462" i="6"/>
  <c r="W462" i="6" a="1"/>
  <c r="V462" i="6" a="1"/>
  <c r="V462" i="6" s="1"/>
  <c r="U462" i="6" a="1"/>
  <c r="U462" i="6" s="1"/>
  <c r="T462" i="6" a="1"/>
  <c r="T462" i="6" s="1"/>
  <c r="S462" i="6" a="1"/>
  <c r="S462" i="6" s="1"/>
  <c r="R462" i="6" a="1"/>
  <c r="R462" i="6" s="1"/>
  <c r="Q462" i="6" a="1"/>
  <c r="Q462" i="6" s="1"/>
  <c r="P462" i="6" a="1"/>
  <c r="P462" i="6" s="1"/>
  <c r="O462" i="6"/>
  <c r="O462" i="6" a="1"/>
  <c r="N462" i="6" a="1"/>
  <c r="N462" i="6" s="1"/>
  <c r="M462" i="6" a="1"/>
  <c r="M462" i="6" s="1"/>
  <c r="L462" i="6" a="1"/>
  <c r="L462" i="6" s="1"/>
  <c r="K462" i="6" a="1"/>
  <c r="K462" i="6" s="1"/>
  <c r="AI461" i="6" a="1"/>
  <c r="AI461" i="6" s="1"/>
  <c r="AH461" i="6" a="1"/>
  <c r="AH461" i="6" s="1"/>
  <c r="AG461" i="6"/>
  <c r="AG461" i="6" a="1"/>
  <c r="AF461" i="6" a="1"/>
  <c r="AF461" i="6" s="1"/>
  <c r="AE461" i="6" a="1"/>
  <c r="AE461" i="6" s="1"/>
  <c r="AD461" i="6" a="1"/>
  <c r="AD461" i="6" s="1"/>
  <c r="AC461" i="6" a="1"/>
  <c r="AC461" i="6" s="1"/>
  <c r="AB461" i="6" a="1"/>
  <c r="AB461" i="6" s="1"/>
  <c r="AA461" i="6" a="1"/>
  <c r="AA461" i="6" s="1"/>
  <c r="Z461" i="6" a="1"/>
  <c r="Z461" i="6" s="1"/>
  <c r="Y461" i="6"/>
  <c r="Y461" i="6" a="1"/>
  <c r="X461" i="6" a="1"/>
  <c r="X461" i="6" s="1"/>
  <c r="W461" i="6" a="1"/>
  <c r="W461" i="6" s="1"/>
  <c r="V461" i="6" a="1"/>
  <c r="V461" i="6" s="1"/>
  <c r="U461" i="6" a="1"/>
  <c r="U461" i="6" s="1"/>
  <c r="T461" i="6" a="1"/>
  <c r="T461" i="6" s="1"/>
  <c r="S461" i="6" a="1"/>
  <c r="S461" i="6" s="1"/>
  <c r="R461" i="6" a="1"/>
  <c r="R461" i="6" s="1"/>
  <c r="Q461" i="6"/>
  <c r="Q461" i="6" a="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c r="AC460" i="6" a="1"/>
  <c r="AB460" i="6" a="1"/>
  <c r="AB460" i="6" s="1"/>
  <c r="AA460" i="6" a="1"/>
  <c r="AA460" i="6" s="1"/>
  <c r="Z460" i="6" a="1"/>
  <c r="Z460" i="6" s="1"/>
  <c r="Y460" i="6" a="1"/>
  <c r="Y460" i="6" s="1"/>
  <c r="X460" i="6" a="1"/>
  <c r="X460" i="6" s="1"/>
  <c r="W460" i="6" a="1"/>
  <c r="W460" i="6" s="1"/>
  <c r="V460" i="6" a="1"/>
  <c r="V460" i="6" s="1"/>
  <c r="U460" i="6"/>
  <c r="U460" i="6" a="1"/>
  <c r="T460" i="6" a="1"/>
  <c r="T460" i="6" s="1"/>
  <c r="S460" i="6" a="1"/>
  <c r="S460" i="6" s="1"/>
  <c r="R460" i="6" a="1"/>
  <c r="R460" i="6" s="1"/>
  <c r="Q460" i="6" a="1"/>
  <c r="Q460" i="6" s="1"/>
  <c r="P460" i="6" a="1"/>
  <c r="P460" i="6" s="1"/>
  <c r="O460" i="6" a="1"/>
  <c r="O460" i="6" s="1"/>
  <c r="N460" i="6" a="1"/>
  <c r="N460" i="6" s="1"/>
  <c r="M460" i="6"/>
  <c r="M460" i="6" a="1"/>
  <c r="L460" i="6" a="1"/>
  <c r="L460" i="6" s="1"/>
  <c r="K460" i="6" a="1"/>
  <c r="K460" i="6" s="1"/>
  <c r="AI459" i="6"/>
  <c r="AI459" i="6" a="1"/>
  <c r="AH459" i="6" a="1"/>
  <c r="AH459" i="6" s="1"/>
  <c r="AG459" i="6" a="1"/>
  <c r="AG459" i="6" s="1"/>
  <c r="AF459" i="6" a="1"/>
  <c r="AF459" i="6" s="1"/>
  <c r="AE459" i="6" a="1"/>
  <c r="AE459" i="6" s="1"/>
  <c r="AD459" i="6" a="1"/>
  <c r="AD459" i="6" s="1"/>
  <c r="AC459" i="6" a="1"/>
  <c r="AC459" i="6" s="1"/>
  <c r="AB459" i="6" a="1"/>
  <c r="AB459" i="6" s="1"/>
  <c r="AA459" i="6"/>
  <c r="AA459" i="6" a="1"/>
  <c r="Z459" i="6" a="1"/>
  <c r="Z459" i="6" s="1"/>
  <c r="Y459" i="6" a="1"/>
  <c r="Y459" i="6" s="1"/>
  <c r="X459" i="6" a="1"/>
  <c r="X459" i="6" s="1"/>
  <c r="W459" i="6" a="1"/>
  <c r="W459" i="6" s="1"/>
  <c r="V459" i="6" a="1"/>
  <c r="V459" i="6" s="1"/>
  <c r="U459" i="6" a="1"/>
  <c r="U459" i="6" s="1"/>
  <c r="T459" i="6" a="1"/>
  <c r="T459" i="6" s="1"/>
  <c r="S459" i="6"/>
  <c r="S459" i="6" a="1"/>
  <c r="R459" i="6" a="1"/>
  <c r="R459" i="6" s="1"/>
  <c r="Q459" i="6" a="1"/>
  <c r="Q459" i="6" s="1"/>
  <c r="P459" i="6" a="1"/>
  <c r="P459" i="6" s="1"/>
  <c r="O459" i="6" a="1"/>
  <c r="O459" i="6" s="1"/>
  <c r="N459" i="6" a="1"/>
  <c r="N459" i="6" s="1"/>
  <c r="M459" i="6" a="1"/>
  <c r="M459" i="6" s="1"/>
  <c r="L459" i="6" a="1"/>
  <c r="L459" i="6" s="1"/>
  <c r="K459" i="6"/>
  <c r="K459" i="6" a="1"/>
  <c r="AI458" i="6" a="1"/>
  <c r="AI458" i="6" s="1"/>
  <c r="AH458" i="6" a="1"/>
  <c r="AH458" i="6" s="1"/>
  <c r="AG458" i="6" a="1"/>
  <c r="AG458" i="6" s="1"/>
  <c r="AF458" i="6" a="1"/>
  <c r="AF458" i="6" s="1"/>
  <c r="AE458" i="6"/>
  <c r="AE458" i="6" a="1"/>
  <c r="AD458" i="6" a="1"/>
  <c r="AD458" i="6" s="1"/>
  <c r="AC458" i="6" a="1"/>
  <c r="AC458" i="6" s="1"/>
  <c r="AB458" i="6" a="1"/>
  <c r="AB458" i="6" s="1"/>
  <c r="AA458" i="6" a="1"/>
  <c r="AA458" i="6" s="1"/>
  <c r="Z458" i="6" a="1"/>
  <c r="Z458" i="6" s="1"/>
  <c r="Y458" i="6" a="1"/>
  <c r="Y458" i="6" s="1"/>
  <c r="X458" i="6" a="1"/>
  <c r="X458" i="6" s="1"/>
  <c r="W458" i="6"/>
  <c r="W458" i="6" a="1"/>
  <c r="V458" i="6" a="1"/>
  <c r="V458" i="6" s="1"/>
  <c r="U458" i="6" a="1"/>
  <c r="U458" i="6" s="1"/>
  <c r="T458" i="6" a="1"/>
  <c r="T458" i="6" s="1"/>
  <c r="S458" i="6" a="1"/>
  <c r="S458" i="6" s="1"/>
  <c r="R458" i="6" a="1"/>
  <c r="R458" i="6" s="1"/>
  <c r="Q458" i="6" a="1"/>
  <c r="Q458" i="6" s="1"/>
  <c r="P458" i="6" a="1"/>
  <c r="P458" i="6" s="1"/>
  <c r="O458" i="6"/>
  <c r="O458" i="6" a="1"/>
  <c r="N458" i="6" a="1"/>
  <c r="N458" i="6" s="1"/>
  <c r="M458" i="6" a="1"/>
  <c r="M458" i="6" s="1"/>
  <c r="L458" i="6" a="1"/>
  <c r="L458" i="6" s="1"/>
  <c r="K458" i="6" a="1"/>
  <c r="K458" i="6" s="1"/>
  <c r="AI457" i="6" a="1"/>
  <c r="AI457" i="6" s="1"/>
  <c r="AH457" i="6" a="1"/>
  <c r="AH457" i="6" s="1"/>
  <c r="AG457" i="6"/>
  <c r="AG457" i="6" a="1"/>
  <c r="AF457" i="6" a="1"/>
  <c r="AF457" i="6" s="1"/>
  <c r="AE457" i="6" a="1"/>
  <c r="AE457" i="6" s="1"/>
  <c r="AD457" i="6" a="1"/>
  <c r="AD457" i="6" s="1"/>
  <c r="AC457" i="6" a="1"/>
  <c r="AC457" i="6" s="1"/>
  <c r="AB457" i="6" a="1"/>
  <c r="AB457" i="6" s="1"/>
  <c r="AA457" i="6" a="1"/>
  <c r="AA457" i="6" s="1"/>
  <c r="Z457" i="6" a="1"/>
  <c r="Z457" i="6" s="1"/>
  <c r="Y457" i="6"/>
  <c r="Y457" i="6" a="1"/>
  <c r="X457" i="6" a="1"/>
  <c r="X457" i="6" s="1"/>
  <c r="W457" i="6" a="1"/>
  <c r="W457" i="6" s="1"/>
  <c r="V457" i="6" a="1"/>
  <c r="V457" i="6" s="1"/>
  <c r="U457" i="6" a="1"/>
  <c r="U457" i="6" s="1"/>
  <c r="T457" i="6" a="1"/>
  <c r="T457" i="6" s="1"/>
  <c r="S457" i="6" a="1"/>
  <c r="S457" i="6" s="1"/>
  <c r="R457" i="6" a="1"/>
  <c r="R457" i="6" s="1"/>
  <c r="Q457" i="6"/>
  <c r="Q457" i="6" a="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c r="AC456" i="6" a="1"/>
  <c r="AB456" i="6" a="1"/>
  <c r="AB456" i="6" s="1"/>
  <c r="AA456" i="6" a="1"/>
  <c r="AA456" i="6" s="1"/>
  <c r="Z456" i="6" a="1"/>
  <c r="Z456" i="6" s="1"/>
  <c r="Y456" i="6" a="1"/>
  <c r="Y456" i="6" s="1"/>
  <c r="X456" i="6" a="1"/>
  <c r="X456" i="6" s="1"/>
  <c r="W456" i="6" a="1"/>
  <c r="W456" i="6" s="1"/>
  <c r="V456" i="6" a="1"/>
  <c r="V456" i="6" s="1"/>
  <c r="U456" i="6"/>
  <c r="U456" i="6" a="1"/>
  <c r="T456" i="6" a="1"/>
  <c r="T456" i="6" s="1"/>
  <c r="S456" i="6" a="1"/>
  <c r="S456" i="6" s="1"/>
  <c r="R456" i="6" a="1"/>
  <c r="R456" i="6" s="1"/>
  <c r="Q456" i="6" a="1"/>
  <c r="Q456" i="6" s="1"/>
  <c r="P456" i="6" a="1"/>
  <c r="P456" i="6" s="1"/>
  <c r="O456" i="6" a="1"/>
  <c r="O456" i="6" s="1"/>
  <c r="N456" i="6" a="1"/>
  <c r="N456" i="6" s="1"/>
  <c r="M456" i="6"/>
  <c r="M456" i="6" a="1"/>
  <c r="L456" i="6" a="1"/>
  <c r="L456" i="6" s="1"/>
  <c r="K456" i="6" a="1"/>
  <c r="K456" i="6" s="1"/>
  <c r="AI455" i="6"/>
  <c r="AI455" i="6" a="1"/>
  <c r="AH455" i="6" a="1"/>
  <c r="AH455" i="6" s="1"/>
  <c r="AG455" i="6" a="1"/>
  <c r="AG455" i="6" s="1"/>
  <c r="AF455" i="6" a="1"/>
  <c r="AF455" i="6" s="1"/>
  <c r="AE455" i="6" a="1"/>
  <c r="AE455" i="6" s="1"/>
  <c r="AD455" i="6" a="1"/>
  <c r="AD455" i="6" s="1"/>
  <c r="AC455" i="6" a="1"/>
  <c r="AC455" i="6" s="1"/>
  <c r="AB455" i="6" a="1"/>
  <c r="AB455" i="6" s="1"/>
  <c r="AA455" i="6"/>
  <c r="AA455" i="6" a="1"/>
  <c r="Z455" i="6" a="1"/>
  <c r="Z455" i="6" s="1"/>
  <c r="Y455" i="6" a="1"/>
  <c r="Y455" i="6" s="1"/>
  <c r="X455" i="6" a="1"/>
  <c r="X455" i="6" s="1"/>
  <c r="W455" i="6" a="1"/>
  <c r="W455" i="6" s="1"/>
  <c r="V455" i="6" a="1"/>
  <c r="V455" i="6" s="1"/>
  <c r="U455" i="6" a="1"/>
  <c r="U455" i="6" s="1"/>
  <c r="T455" i="6" a="1"/>
  <c r="T455" i="6" s="1"/>
  <c r="S455" i="6"/>
  <c r="S455" i="6" a="1"/>
  <c r="R455" i="6" a="1"/>
  <c r="R455" i="6" s="1"/>
  <c r="Q455" i="6" a="1"/>
  <c r="Q455" i="6" s="1"/>
  <c r="P455" i="6" a="1"/>
  <c r="P455" i="6" s="1"/>
  <c r="O455" i="6" a="1"/>
  <c r="O455" i="6" s="1"/>
  <c r="N455" i="6" a="1"/>
  <c r="N455" i="6" s="1"/>
  <c r="M455" i="6" a="1"/>
  <c r="M455" i="6" s="1"/>
  <c r="L455" i="6" a="1"/>
  <c r="L455" i="6" s="1"/>
  <c r="K455" i="6"/>
  <c r="K455" i="6" a="1"/>
  <c r="AI454" i="6" a="1"/>
  <c r="AI454" i="6" s="1"/>
  <c r="AH454" i="6" a="1"/>
  <c r="AH454" i="6" s="1"/>
  <c r="AG454" i="6" a="1"/>
  <c r="AG454" i="6" s="1"/>
  <c r="AF454" i="6" a="1"/>
  <c r="AF454" i="6" s="1"/>
  <c r="AE454" i="6"/>
  <c r="AE454" i="6" a="1"/>
  <c r="AD454" i="6" a="1"/>
  <c r="AD454" i="6" s="1"/>
  <c r="AC454" i="6" a="1"/>
  <c r="AC454" i="6" s="1"/>
  <c r="AB454" i="6" a="1"/>
  <c r="AB454" i="6" s="1"/>
  <c r="AA454" i="6" a="1"/>
  <c r="AA454" i="6" s="1"/>
  <c r="Z454" i="6" a="1"/>
  <c r="Z454" i="6" s="1"/>
  <c r="Y454" i="6" a="1"/>
  <c r="Y454" i="6" s="1"/>
  <c r="X454" i="6" a="1"/>
  <c r="X454" i="6" s="1"/>
  <c r="W454" i="6"/>
  <c r="W454" i="6" a="1"/>
  <c r="V454" i="6" a="1"/>
  <c r="V454" i="6" s="1"/>
  <c r="U454" i="6" a="1"/>
  <c r="U454" i="6" s="1"/>
  <c r="T454" i="6" a="1"/>
  <c r="T454" i="6" s="1"/>
  <c r="S454" i="6" a="1"/>
  <c r="S454" i="6" s="1"/>
  <c r="R454" i="6" a="1"/>
  <c r="R454" i="6" s="1"/>
  <c r="Q454" i="6" a="1"/>
  <c r="Q454" i="6" s="1"/>
  <c r="P454" i="6" a="1"/>
  <c r="P454" i="6" s="1"/>
  <c r="O454" i="6"/>
  <c r="O454" i="6" a="1"/>
  <c r="N454" i="6" a="1"/>
  <c r="N454" i="6" s="1"/>
  <c r="M454" i="6" a="1"/>
  <c r="M454" i="6" s="1"/>
  <c r="L454" i="6" a="1"/>
  <c r="L454" i="6" s="1"/>
  <c r="K454" i="6" a="1"/>
  <c r="K454" i="6" s="1"/>
  <c r="AI453" i="6" a="1"/>
  <c r="AI453" i="6" s="1"/>
  <c r="AH453" i="6" a="1"/>
  <c r="AH453" i="6" s="1"/>
  <c r="AG453" i="6"/>
  <c r="AG453" i="6" a="1"/>
  <c r="AF453" i="6" a="1"/>
  <c r="AF453" i="6" s="1"/>
  <c r="AE453" i="6" a="1"/>
  <c r="AE453" i="6" s="1"/>
  <c r="AD453" i="6" a="1"/>
  <c r="AD453" i="6" s="1"/>
  <c r="AC453" i="6" a="1"/>
  <c r="AC453" i="6" s="1"/>
  <c r="AB453" i="6" a="1"/>
  <c r="AB453" i="6" s="1"/>
  <c r="AA453" i="6" a="1"/>
  <c r="AA453" i="6" s="1"/>
  <c r="Z453" i="6" a="1"/>
  <c r="Z453" i="6" s="1"/>
  <c r="Y453" i="6"/>
  <c r="Y453" i="6" a="1"/>
  <c r="X453" i="6" a="1"/>
  <c r="X453" i="6" s="1"/>
  <c r="W453" i="6" a="1"/>
  <c r="W453" i="6" s="1"/>
  <c r="V453" i="6" a="1"/>
  <c r="V453" i="6" s="1"/>
  <c r="U453" i="6" a="1"/>
  <c r="U453" i="6" s="1"/>
  <c r="T453" i="6" a="1"/>
  <c r="T453" i="6" s="1"/>
  <c r="S453" i="6" a="1"/>
  <c r="S453" i="6" s="1"/>
  <c r="R453" i="6" a="1"/>
  <c r="R453" i="6" s="1"/>
  <c r="Q453" i="6"/>
  <c r="Q453" i="6" a="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c r="AC452" i="6" a="1"/>
  <c r="AB452" i="6" a="1"/>
  <c r="AB452" i="6" s="1"/>
  <c r="AA452" i="6" a="1"/>
  <c r="AA452" i="6" s="1"/>
  <c r="Z452" i="6" a="1"/>
  <c r="Z452" i="6" s="1"/>
  <c r="Y452" i="6" a="1"/>
  <c r="Y452" i="6" s="1"/>
  <c r="X452" i="6" a="1"/>
  <c r="X452" i="6" s="1"/>
  <c r="W452" i="6" a="1"/>
  <c r="W452" i="6" s="1"/>
  <c r="V452" i="6" a="1"/>
  <c r="V452" i="6" s="1"/>
  <c r="U452" i="6"/>
  <c r="U452" i="6" a="1"/>
  <c r="T452" i="6" a="1"/>
  <c r="T452" i="6" s="1"/>
  <c r="S452" i="6" a="1"/>
  <c r="S452" i="6" s="1"/>
  <c r="R452" i="6" a="1"/>
  <c r="R452" i="6" s="1"/>
  <c r="Q452" i="6" a="1"/>
  <c r="Q452" i="6" s="1"/>
  <c r="P452" i="6" a="1"/>
  <c r="P452" i="6" s="1"/>
  <c r="O452" i="6" a="1"/>
  <c r="O452" i="6" s="1"/>
  <c r="N452" i="6" a="1"/>
  <c r="N452" i="6" s="1"/>
  <c r="M452" i="6"/>
  <c r="M452" i="6" a="1"/>
  <c r="L452" i="6" a="1"/>
  <c r="L452" i="6" s="1"/>
  <c r="K452" i="6" a="1"/>
  <c r="K452" i="6" s="1"/>
  <c r="AI451" i="6"/>
  <c r="AI451" i="6" a="1"/>
  <c r="AH451" i="6" a="1"/>
  <c r="AH451" i="6" s="1"/>
  <c r="AG451" i="6" a="1"/>
  <c r="AG451" i="6" s="1"/>
  <c r="AF451" i="6" a="1"/>
  <c r="AF451" i="6" s="1"/>
  <c r="AE451" i="6" a="1"/>
  <c r="AE451" i="6" s="1"/>
  <c r="AD451" i="6" a="1"/>
  <c r="AD451" i="6" s="1"/>
  <c r="AC451" i="6" a="1"/>
  <c r="AC451" i="6" s="1"/>
  <c r="AB451" i="6" a="1"/>
  <c r="AB451" i="6" s="1"/>
  <c r="AA451" i="6"/>
  <c r="AA451" i="6" a="1"/>
  <c r="Z451" i="6" a="1"/>
  <c r="Z451" i="6" s="1"/>
  <c r="Y451" i="6" a="1"/>
  <c r="Y451" i="6" s="1"/>
  <c r="X451" i="6" a="1"/>
  <c r="X451" i="6" s="1"/>
  <c r="W451" i="6" a="1"/>
  <c r="W451" i="6" s="1"/>
  <c r="V451" i="6" a="1"/>
  <c r="V451" i="6" s="1"/>
  <c r="U451" i="6" a="1"/>
  <c r="U451" i="6" s="1"/>
  <c r="T451" i="6" a="1"/>
  <c r="T451" i="6" s="1"/>
  <c r="S451" i="6"/>
  <c r="S451" i="6" a="1"/>
  <c r="R451" i="6" a="1"/>
  <c r="R451" i="6" s="1"/>
  <c r="Q451" i="6" a="1"/>
  <c r="Q451" i="6" s="1"/>
  <c r="P451" i="6" a="1"/>
  <c r="P451" i="6" s="1"/>
  <c r="O451" i="6" a="1"/>
  <c r="O451" i="6" s="1"/>
  <c r="N451" i="6" a="1"/>
  <c r="N451" i="6" s="1"/>
  <c r="M451" i="6" a="1"/>
  <c r="M451" i="6" s="1"/>
  <c r="L451" i="6" a="1"/>
  <c r="L451" i="6" s="1"/>
  <c r="K451" i="6"/>
  <c r="K451" i="6" a="1"/>
  <c r="AI450" i="6" a="1"/>
  <c r="AI450" i="6" s="1"/>
  <c r="AH450" i="6" a="1"/>
  <c r="AH450" i="6" s="1"/>
  <c r="AG450" i="6" a="1"/>
  <c r="AG450" i="6" s="1"/>
  <c r="AF450" i="6" a="1"/>
  <c r="AF450" i="6" s="1"/>
  <c r="AE450" i="6"/>
  <c r="AE450" i="6" a="1"/>
  <c r="AD450" i="6" a="1"/>
  <c r="AD450" i="6" s="1"/>
  <c r="AC450" i="6" a="1"/>
  <c r="AC450" i="6" s="1"/>
  <c r="AB450" i="6" a="1"/>
  <c r="AB450" i="6" s="1"/>
  <c r="AA450" i="6" a="1"/>
  <c r="AA450" i="6" s="1"/>
  <c r="Z450" i="6" a="1"/>
  <c r="Z450" i="6" s="1"/>
  <c r="Y450" i="6" a="1"/>
  <c r="Y450" i="6" s="1"/>
  <c r="X450" i="6" a="1"/>
  <c r="X450" i="6" s="1"/>
  <c r="W450" i="6"/>
  <c r="W450" i="6" a="1"/>
  <c r="V450" i="6" a="1"/>
  <c r="V450" i="6" s="1"/>
  <c r="U450" i="6" a="1"/>
  <c r="U450" i="6" s="1"/>
  <c r="T450" i="6" a="1"/>
  <c r="T450" i="6" s="1"/>
  <c r="S450" i="6" a="1"/>
  <c r="S450" i="6" s="1"/>
  <c r="R450" i="6" a="1"/>
  <c r="R450" i="6" s="1"/>
  <c r="Q450" i="6" a="1"/>
  <c r="Q450" i="6" s="1"/>
  <c r="P450" i="6" a="1"/>
  <c r="P450" i="6" s="1"/>
  <c r="O450" i="6"/>
  <c r="O450" i="6" a="1"/>
  <c r="N450" i="6" a="1"/>
  <c r="N450" i="6" s="1"/>
  <c r="M450" i="6" a="1"/>
  <c r="M450" i="6" s="1"/>
  <c r="L450" i="6" a="1"/>
  <c r="L450" i="6" s="1"/>
  <c r="K450" i="6" a="1"/>
  <c r="K450" i="6" s="1"/>
  <c r="AI449" i="6" a="1"/>
  <c r="AI449" i="6" s="1"/>
  <c r="AH449" i="6" a="1"/>
  <c r="AH449" i="6" s="1"/>
  <c r="AG449" i="6"/>
  <c r="AG449" i="6" a="1"/>
  <c r="AF449" i="6" a="1"/>
  <c r="AF449" i="6" s="1"/>
  <c r="AE449" i="6" a="1"/>
  <c r="AE449" i="6" s="1"/>
  <c r="AD449" i="6" a="1"/>
  <c r="AD449" i="6" s="1"/>
  <c r="AC449" i="6" a="1"/>
  <c r="AC449" i="6" s="1"/>
  <c r="AB449" i="6" a="1"/>
  <c r="AB449" i="6" s="1"/>
  <c r="AA449" i="6" a="1"/>
  <c r="AA449" i="6" s="1"/>
  <c r="Z449" i="6" a="1"/>
  <c r="Z449" i="6" s="1"/>
  <c r="Y449" i="6"/>
  <c r="Y449" i="6" a="1"/>
  <c r="X449" i="6" a="1"/>
  <c r="X449" i="6" s="1"/>
  <c r="W449" i="6" a="1"/>
  <c r="W449" i="6" s="1"/>
  <c r="V449" i="6" a="1"/>
  <c r="V449" i="6" s="1"/>
  <c r="U449" i="6" a="1"/>
  <c r="U449" i="6" s="1"/>
  <c r="T449" i="6" a="1"/>
  <c r="T449" i="6" s="1"/>
  <c r="S449" i="6" a="1"/>
  <c r="S449" i="6" s="1"/>
  <c r="R449" i="6" a="1"/>
  <c r="R449" i="6" s="1"/>
  <c r="Q449" i="6"/>
  <c r="Q449" i="6" a="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c r="AC448" i="6" a="1"/>
  <c r="AB448" i="6" a="1"/>
  <c r="AB448" i="6" s="1"/>
  <c r="AA448" i="6" a="1"/>
  <c r="AA448" i="6" s="1"/>
  <c r="Z448" i="6" a="1"/>
  <c r="Z448" i="6" s="1"/>
  <c r="Y448" i="6" a="1"/>
  <c r="Y448" i="6" s="1"/>
  <c r="X448" i="6" a="1"/>
  <c r="X448" i="6" s="1"/>
  <c r="W448" i="6" a="1"/>
  <c r="W448" i="6" s="1"/>
  <c r="V448" i="6" a="1"/>
  <c r="V448" i="6" s="1"/>
  <c r="U448" i="6"/>
  <c r="U448" i="6" a="1"/>
  <c r="T448" i="6" a="1"/>
  <c r="T448" i="6" s="1"/>
  <c r="S448" i="6" a="1"/>
  <c r="S448" i="6" s="1"/>
  <c r="R448" i="6" a="1"/>
  <c r="R448" i="6" s="1"/>
  <c r="Q448" i="6" a="1"/>
  <c r="Q448" i="6" s="1"/>
  <c r="P448" i="6" a="1"/>
  <c r="P448" i="6" s="1"/>
  <c r="O448" i="6" a="1"/>
  <c r="O448" i="6" s="1"/>
  <c r="N448" i="6" a="1"/>
  <c r="N448" i="6" s="1"/>
  <c r="M448" i="6"/>
  <c r="M448" i="6" a="1"/>
  <c r="L448" i="6" a="1"/>
  <c r="L448" i="6" s="1"/>
  <c r="K448" i="6" a="1"/>
  <c r="K448" i="6" s="1"/>
  <c r="AI447" i="6"/>
  <c r="AI447" i="6" a="1"/>
  <c r="AH447" i="6" a="1"/>
  <c r="AH447" i="6" s="1"/>
  <c r="AG447" i="6" a="1"/>
  <c r="AG447" i="6" s="1"/>
  <c r="AF447" i="6" a="1"/>
  <c r="AF447" i="6" s="1"/>
  <c r="AE447" i="6" a="1"/>
  <c r="AE447" i="6" s="1"/>
  <c r="AD447" i="6" a="1"/>
  <c r="AD447" i="6" s="1"/>
  <c r="AC447" i="6" a="1"/>
  <c r="AC447" i="6" s="1"/>
  <c r="AB447" i="6" a="1"/>
  <c r="AB447" i="6" s="1"/>
  <c r="AA447" i="6"/>
  <c r="AA447" i="6" a="1"/>
  <c r="Z447" i="6" a="1"/>
  <c r="Z447" i="6" s="1"/>
  <c r="Y447" i="6" a="1"/>
  <c r="Y447" i="6" s="1"/>
  <c r="X447" i="6" a="1"/>
  <c r="X447" i="6" s="1"/>
  <c r="W447" i="6" a="1"/>
  <c r="W447" i="6" s="1"/>
  <c r="V447" i="6" a="1"/>
  <c r="V447" i="6" s="1"/>
  <c r="U447" i="6" a="1"/>
  <c r="U447" i="6" s="1"/>
  <c r="T447" i="6" a="1"/>
  <c r="T447" i="6" s="1"/>
  <c r="S447" i="6"/>
  <c r="S447" i="6" a="1"/>
  <c r="R447" i="6" a="1"/>
  <c r="R447" i="6" s="1"/>
  <c r="Q447" i="6" a="1"/>
  <c r="Q447" i="6" s="1"/>
  <c r="P447" i="6" a="1"/>
  <c r="P447" i="6" s="1"/>
  <c r="O447" i="6" a="1"/>
  <c r="O447" i="6" s="1"/>
  <c r="N447" i="6" a="1"/>
  <c r="N447" i="6" s="1"/>
  <c r="M447" i="6" a="1"/>
  <c r="M447" i="6" s="1"/>
  <c r="L447" i="6" a="1"/>
  <c r="L447" i="6" s="1"/>
  <c r="K447" i="6"/>
  <c r="K447" i="6" a="1"/>
  <c r="AI446" i="6" a="1"/>
  <c r="AI446" i="6" s="1"/>
  <c r="AH446" i="6" a="1"/>
  <c r="AH446" i="6" s="1"/>
  <c r="AG446" i="6" a="1"/>
  <c r="AG446" i="6" s="1"/>
  <c r="AF446" i="6" a="1"/>
  <c r="AF446" i="6" s="1"/>
  <c r="AE446" i="6"/>
  <c r="AE446" i="6" a="1"/>
  <c r="AD446" i="6" a="1"/>
  <c r="AD446" i="6" s="1"/>
  <c r="AC446" i="6" a="1"/>
  <c r="AC446" i="6" s="1"/>
  <c r="AB446" i="6" a="1"/>
  <c r="AB446" i="6" s="1"/>
  <c r="AA446" i="6" a="1"/>
  <c r="AA446" i="6" s="1"/>
  <c r="Z446" i="6" a="1"/>
  <c r="Z446" i="6" s="1"/>
  <c r="Y446" i="6" a="1"/>
  <c r="Y446" i="6" s="1"/>
  <c r="X446" i="6" a="1"/>
  <c r="X446" i="6" s="1"/>
  <c r="W446" i="6"/>
  <c r="W446" i="6" a="1"/>
  <c r="V446" i="6" a="1"/>
  <c r="V446" i="6" s="1"/>
  <c r="U446" i="6" a="1"/>
  <c r="U446" i="6" s="1"/>
  <c r="T446" i="6" a="1"/>
  <c r="T446" i="6" s="1"/>
  <c r="S446" i="6" a="1"/>
  <c r="S446" i="6" s="1"/>
  <c r="R446" i="6" a="1"/>
  <c r="R446" i="6" s="1"/>
  <c r="Q446" i="6" a="1"/>
  <c r="Q446" i="6" s="1"/>
  <c r="P446" i="6" a="1"/>
  <c r="P446" i="6" s="1"/>
  <c r="O446" i="6"/>
  <c r="O446" i="6" a="1"/>
  <c r="N446" i="6" a="1"/>
  <c r="N446" i="6" s="1"/>
  <c r="M446" i="6" a="1"/>
  <c r="M446" i="6" s="1"/>
  <c r="L446" i="6" a="1"/>
  <c r="L446" i="6" s="1"/>
  <c r="K446" i="6" a="1"/>
  <c r="K446" i="6" s="1"/>
  <c r="AI445" i="6" a="1"/>
  <c r="AI445" i="6" s="1"/>
  <c r="AH445" i="6" a="1"/>
  <c r="AH445" i="6" s="1"/>
  <c r="AG445" i="6"/>
  <c r="AG445" i="6" a="1"/>
  <c r="AF445" i="6" a="1"/>
  <c r="AF445" i="6" s="1"/>
  <c r="AE445" i="6" a="1"/>
  <c r="AE445" i="6" s="1"/>
  <c r="AD445" i="6" a="1"/>
  <c r="AD445" i="6" s="1"/>
  <c r="AC445" i="6" a="1"/>
  <c r="AC445" i="6" s="1"/>
  <c r="AB445" i="6" a="1"/>
  <c r="AB445" i="6" s="1"/>
  <c r="AA445" i="6" a="1"/>
  <c r="AA445" i="6" s="1"/>
  <c r="Z445" i="6" a="1"/>
  <c r="Z445" i="6" s="1"/>
  <c r="Y445" i="6"/>
  <c r="Y445" i="6" a="1"/>
  <c r="X445" i="6" a="1"/>
  <c r="X445" i="6" s="1"/>
  <c r="W445" i="6" a="1"/>
  <c r="W445" i="6" s="1"/>
  <c r="V445" i="6" a="1"/>
  <c r="V445" i="6" s="1"/>
  <c r="U445" i="6" a="1"/>
  <c r="U445" i="6" s="1"/>
  <c r="T445" i="6" a="1"/>
  <c r="T445" i="6" s="1"/>
  <c r="S445" i="6" a="1"/>
  <c r="S445" i="6" s="1"/>
  <c r="R445" i="6" a="1"/>
  <c r="R445" i="6" s="1"/>
  <c r="Q445" i="6"/>
  <c r="Q445" i="6" a="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c r="AC444" i="6" a="1"/>
  <c r="AB444" i="6" a="1"/>
  <c r="AB444" i="6" s="1"/>
  <c r="AA444" i="6" a="1"/>
  <c r="AA444" i="6" s="1"/>
  <c r="Z444" i="6" a="1"/>
  <c r="Z444" i="6" s="1"/>
  <c r="Y444" i="6" a="1"/>
  <c r="Y444" i="6" s="1"/>
  <c r="X444" i="6" a="1"/>
  <c r="X444" i="6" s="1"/>
  <c r="W444" i="6" a="1"/>
  <c r="W444" i="6" s="1"/>
  <c r="V444" i="6" a="1"/>
  <c r="V444" i="6" s="1"/>
  <c r="U444" i="6"/>
  <c r="U444" i="6" a="1"/>
  <c r="T444" i="6" a="1"/>
  <c r="T444" i="6" s="1"/>
  <c r="S444" i="6" a="1"/>
  <c r="S444" i="6" s="1"/>
  <c r="R444" i="6" a="1"/>
  <c r="R444" i="6" s="1"/>
  <c r="Q444" i="6" a="1"/>
  <c r="Q444" i="6" s="1"/>
  <c r="P444" i="6" a="1"/>
  <c r="P444" i="6" s="1"/>
  <c r="O444" i="6" a="1"/>
  <c r="O444" i="6" s="1"/>
  <c r="N444" i="6" a="1"/>
  <c r="N444" i="6" s="1"/>
  <c r="M444" i="6"/>
  <c r="M444" i="6" a="1"/>
  <c r="L444" i="6" a="1"/>
  <c r="L444" i="6" s="1"/>
  <c r="K444" i="6" a="1"/>
  <c r="K444" i="6" s="1"/>
  <c r="AI443" i="6"/>
  <c r="AI443" i="6" a="1"/>
  <c r="AH443" i="6" a="1"/>
  <c r="AH443" i="6" s="1"/>
  <c r="AG443" i="6" a="1"/>
  <c r="AG443" i="6" s="1"/>
  <c r="AF443" i="6" a="1"/>
  <c r="AF443" i="6" s="1"/>
  <c r="AE443" i="6" a="1"/>
  <c r="AE443" i="6" s="1"/>
  <c r="AD443" i="6" a="1"/>
  <c r="AD443" i="6" s="1"/>
  <c r="AC443" i="6" a="1"/>
  <c r="AC443" i="6" s="1"/>
  <c r="AB443" i="6" a="1"/>
  <c r="AB443" i="6" s="1"/>
  <c r="AA443" i="6"/>
  <c r="AA443" i="6" a="1"/>
  <c r="Z443" i="6" a="1"/>
  <c r="Z443" i="6" s="1"/>
  <c r="Y443" i="6" a="1"/>
  <c r="Y443" i="6" s="1"/>
  <c r="X443" i="6" a="1"/>
  <c r="X443" i="6" s="1"/>
  <c r="W443" i="6" a="1"/>
  <c r="W443" i="6" s="1"/>
  <c r="V443" i="6" a="1"/>
  <c r="V443" i="6" s="1"/>
  <c r="U443" i="6" a="1"/>
  <c r="U443" i="6" s="1"/>
  <c r="T443" i="6" a="1"/>
  <c r="T443" i="6" s="1"/>
  <c r="S443" i="6"/>
  <c r="S443" i="6" a="1"/>
  <c r="R443" i="6" a="1"/>
  <c r="R443" i="6" s="1"/>
  <c r="Q443" i="6" a="1"/>
  <c r="Q443" i="6" s="1"/>
  <c r="P443" i="6" a="1"/>
  <c r="P443" i="6" s="1"/>
  <c r="O443" i="6" a="1"/>
  <c r="O443" i="6" s="1"/>
  <c r="N443" i="6" a="1"/>
  <c r="N443" i="6" s="1"/>
  <c r="M443" i="6" a="1"/>
  <c r="M443" i="6" s="1"/>
  <c r="L443" i="6" a="1"/>
  <c r="L443" i="6" s="1"/>
  <c r="K443" i="6"/>
  <c r="K443" i="6" a="1"/>
  <c r="AI442" i="6" a="1"/>
  <c r="AI442" i="6" s="1"/>
  <c r="AH442" i="6" a="1"/>
  <c r="AH442" i="6" s="1"/>
  <c r="AG442" i="6" a="1"/>
  <c r="AG442" i="6" s="1"/>
  <c r="AF442" i="6" a="1"/>
  <c r="AF442" i="6" s="1"/>
  <c r="AE442" i="6"/>
  <c r="AE442" i="6" a="1"/>
  <c r="AD442" i="6" a="1"/>
  <c r="AD442" i="6" s="1"/>
  <c r="AC442" i="6" a="1"/>
  <c r="AC442" i="6" s="1"/>
  <c r="AB442" i="6" a="1"/>
  <c r="AB442" i="6" s="1"/>
  <c r="AA442" i="6" a="1"/>
  <c r="AA442" i="6" s="1"/>
  <c r="Z442" i="6" a="1"/>
  <c r="Z442" i="6" s="1"/>
  <c r="Y442" i="6" a="1"/>
  <c r="Y442" i="6" s="1"/>
  <c r="X442" i="6" a="1"/>
  <c r="X442" i="6" s="1"/>
  <c r="W442" i="6"/>
  <c r="W442" i="6" a="1"/>
  <c r="V442" i="6" a="1"/>
  <c r="V442" i="6" s="1"/>
  <c r="U442" i="6" a="1"/>
  <c r="U442" i="6" s="1"/>
  <c r="T442" i="6" a="1"/>
  <c r="T442" i="6" s="1"/>
  <c r="S442" i="6" a="1"/>
  <c r="S442" i="6" s="1"/>
  <c r="R442" i="6" a="1"/>
  <c r="R442" i="6" s="1"/>
  <c r="Q442" i="6" a="1"/>
  <c r="Q442" i="6" s="1"/>
  <c r="P442" i="6" a="1"/>
  <c r="P442" i="6" s="1"/>
  <c r="O442" i="6"/>
  <c r="O442" i="6" a="1"/>
  <c r="N442" i="6" a="1"/>
  <c r="N442" i="6" s="1"/>
  <c r="M442" i="6" a="1"/>
  <c r="M442" i="6" s="1"/>
  <c r="L442" i="6" a="1"/>
  <c r="L442" i="6" s="1"/>
  <c r="K442" i="6" a="1"/>
  <c r="K442" i="6" s="1"/>
  <c r="AI441" i="6" a="1"/>
  <c r="AI441" i="6" s="1"/>
  <c r="AH441" i="6" a="1"/>
  <c r="AH441" i="6" s="1"/>
  <c r="AG441" i="6"/>
  <c r="AG441" i="6" a="1"/>
  <c r="AF441" i="6" a="1"/>
  <c r="AF441" i="6" s="1"/>
  <c r="AE441" i="6" a="1"/>
  <c r="AE441" i="6" s="1"/>
  <c r="AD441" i="6" a="1"/>
  <c r="AD441" i="6" s="1"/>
  <c r="AC441" i="6" a="1"/>
  <c r="AC441" i="6" s="1"/>
  <c r="AB441" i="6" a="1"/>
  <c r="AB441" i="6" s="1"/>
  <c r="AA441" i="6" a="1"/>
  <c r="AA441" i="6" s="1"/>
  <c r="Z441" i="6" a="1"/>
  <c r="Z441" i="6" s="1"/>
  <c r="Y441" i="6"/>
  <c r="Y441" i="6" a="1"/>
  <c r="X441" i="6" a="1"/>
  <c r="X441" i="6" s="1"/>
  <c r="W441" i="6" a="1"/>
  <c r="W441" i="6" s="1"/>
  <c r="V441" i="6" a="1"/>
  <c r="V441" i="6" s="1"/>
  <c r="U441" i="6" a="1"/>
  <c r="U441" i="6" s="1"/>
  <c r="T441" i="6" a="1"/>
  <c r="T441" i="6" s="1"/>
  <c r="S441" i="6" a="1"/>
  <c r="S441" i="6" s="1"/>
  <c r="R441" i="6" a="1"/>
  <c r="R441" i="6" s="1"/>
  <c r="Q441" i="6"/>
  <c r="Q441" i="6" a="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c r="AC440" i="6" a="1"/>
  <c r="AB440" i="6" a="1"/>
  <c r="AB440" i="6" s="1"/>
  <c r="AA440" i="6" a="1"/>
  <c r="AA440" i="6" s="1"/>
  <c r="Z440" i="6" a="1"/>
  <c r="Z440" i="6" s="1"/>
  <c r="Y440" i="6" a="1"/>
  <c r="Y440" i="6" s="1"/>
  <c r="X440" i="6" a="1"/>
  <c r="X440" i="6" s="1"/>
  <c r="W440" i="6" a="1"/>
  <c r="W440" i="6" s="1"/>
  <c r="V440" i="6" a="1"/>
  <c r="V440" i="6" s="1"/>
  <c r="U440" i="6"/>
  <c r="U440" i="6" a="1"/>
  <c r="T440" i="6" a="1"/>
  <c r="T440" i="6" s="1"/>
  <c r="S440" i="6" a="1"/>
  <c r="S440" i="6" s="1"/>
  <c r="R440" i="6" a="1"/>
  <c r="R440" i="6" s="1"/>
  <c r="Q440" i="6" a="1"/>
  <c r="Q440" i="6" s="1"/>
  <c r="P440" i="6" a="1"/>
  <c r="P440" i="6" s="1"/>
  <c r="O440" i="6" a="1"/>
  <c r="O440" i="6" s="1"/>
  <c r="N440" i="6" a="1"/>
  <c r="N440" i="6" s="1"/>
  <c r="M440" i="6"/>
  <c r="M440" i="6" a="1"/>
  <c r="L440" i="6" a="1"/>
  <c r="L440" i="6" s="1"/>
  <c r="K440" i="6" a="1"/>
  <c r="K440" i="6" s="1"/>
  <c r="AI439" i="6"/>
  <c r="AI439" i="6" a="1"/>
  <c r="AH439" i="6" a="1"/>
  <c r="AH439" i="6" s="1"/>
  <c r="AG439" i="6" a="1"/>
  <c r="AG439" i="6" s="1"/>
  <c r="AF439" i="6" a="1"/>
  <c r="AF439" i="6" s="1"/>
  <c r="AE439" i="6" a="1"/>
  <c r="AE439" i="6" s="1"/>
  <c r="AD439" i="6" a="1"/>
  <c r="AD439" i="6" s="1"/>
  <c r="AC439" i="6" a="1"/>
  <c r="AC439" i="6" s="1"/>
  <c r="AB439" i="6" a="1"/>
  <c r="AB439" i="6" s="1"/>
  <c r="AA439" i="6"/>
  <c r="AA439" i="6" a="1"/>
  <c r="Z439" i="6" a="1"/>
  <c r="Z439" i="6" s="1"/>
  <c r="Y439" i="6" a="1"/>
  <c r="Y439" i="6" s="1"/>
  <c r="X439" i="6" a="1"/>
  <c r="X439" i="6" s="1"/>
  <c r="W439" i="6" a="1"/>
  <c r="W439" i="6" s="1"/>
  <c r="V439" i="6" a="1"/>
  <c r="V439" i="6" s="1"/>
  <c r="U439" i="6" a="1"/>
  <c r="U439" i="6" s="1"/>
  <c r="T439" i="6" a="1"/>
  <c r="T439" i="6" s="1"/>
  <c r="S439" i="6"/>
  <c r="S439" i="6" a="1"/>
  <c r="R439" i="6" a="1"/>
  <c r="R439" i="6" s="1"/>
  <c r="Q439" i="6" a="1"/>
  <c r="Q439" i="6" s="1"/>
  <c r="P439" i="6" a="1"/>
  <c r="P439" i="6" s="1"/>
  <c r="O439" i="6" a="1"/>
  <c r="O439" i="6" s="1"/>
  <c r="N439" i="6" a="1"/>
  <c r="N439" i="6" s="1"/>
  <c r="M439" i="6" a="1"/>
  <c r="M439" i="6" s="1"/>
  <c r="L439" i="6" a="1"/>
  <c r="L439" i="6" s="1"/>
  <c r="K439" i="6"/>
  <c r="K439" i="6" a="1"/>
  <c r="AI438" i="6" a="1"/>
  <c r="AI438" i="6" s="1"/>
  <c r="AH438" i="6" a="1"/>
  <c r="AH438" i="6" s="1"/>
  <c r="AG438" i="6" a="1"/>
  <c r="AG438" i="6" s="1"/>
  <c r="AF438" i="6" a="1"/>
  <c r="AF438" i="6" s="1"/>
  <c r="AE438" i="6"/>
  <c r="AE438" i="6" a="1"/>
  <c r="AD438" i="6" a="1"/>
  <c r="AD438" i="6" s="1"/>
  <c r="AC438" i="6" a="1"/>
  <c r="AC438" i="6" s="1"/>
  <c r="AB438" i="6" a="1"/>
  <c r="AB438" i="6" s="1"/>
  <c r="AA438" i="6" a="1"/>
  <c r="AA438" i="6" s="1"/>
  <c r="Z438" i="6" a="1"/>
  <c r="Z438" i="6" s="1"/>
  <c r="Y438" i="6" a="1"/>
  <c r="Y438" i="6" s="1"/>
  <c r="X438" i="6" a="1"/>
  <c r="X438" i="6" s="1"/>
  <c r="W438" i="6"/>
  <c r="W438" i="6" a="1"/>
  <c r="V438" i="6" a="1"/>
  <c r="V438" i="6" s="1"/>
  <c r="U438" i="6" a="1"/>
  <c r="U438" i="6" s="1"/>
  <c r="T438" i="6" a="1"/>
  <c r="T438" i="6" s="1"/>
  <c r="S438" i="6" a="1"/>
  <c r="S438" i="6" s="1"/>
  <c r="R438" i="6" a="1"/>
  <c r="R438" i="6" s="1"/>
  <c r="Q438" i="6" a="1"/>
  <c r="Q438" i="6" s="1"/>
  <c r="P438" i="6" a="1"/>
  <c r="P438" i="6" s="1"/>
  <c r="O438" i="6"/>
  <c r="O438" i="6" a="1"/>
  <c r="N438" i="6" a="1"/>
  <c r="N438" i="6" s="1"/>
  <c r="M438" i="6" a="1"/>
  <c r="M438" i="6" s="1"/>
  <c r="L438" i="6" a="1"/>
  <c r="L438" i="6" s="1"/>
  <c r="K438" i="6" a="1"/>
  <c r="K438" i="6" s="1"/>
  <c r="AI437" i="6" a="1"/>
  <c r="AI437" i="6" s="1"/>
  <c r="AH437" i="6" a="1"/>
  <c r="AH437" i="6" s="1"/>
  <c r="AG437" i="6"/>
  <c r="AG437" i="6" a="1"/>
  <c r="AF437" i="6" a="1"/>
  <c r="AF437" i="6" s="1"/>
  <c r="AE437" i="6" a="1"/>
  <c r="AE437" i="6" s="1"/>
  <c r="AD437" i="6" a="1"/>
  <c r="AD437" i="6" s="1"/>
  <c r="AC437" i="6" a="1"/>
  <c r="AC437" i="6" s="1"/>
  <c r="AB437" i="6" a="1"/>
  <c r="AB437" i="6" s="1"/>
  <c r="AA437" i="6" a="1"/>
  <c r="AA437" i="6" s="1"/>
  <c r="Z437" i="6" a="1"/>
  <c r="Z437" i="6" s="1"/>
  <c r="Y437" i="6"/>
  <c r="Y437" i="6" a="1"/>
  <c r="X437" i="6" a="1"/>
  <c r="X437" i="6" s="1"/>
  <c r="W437" i="6" a="1"/>
  <c r="W437" i="6" s="1"/>
  <c r="V437" i="6" a="1"/>
  <c r="V437" i="6" s="1"/>
  <c r="U437" i="6" a="1"/>
  <c r="U437" i="6" s="1"/>
  <c r="T437" i="6" a="1"/>
  <c r="T437" i="6" s="1"/>
  <c r="S437" i="6" a="1"/>
  <c r="S437" i="6" s="1"/>
  <c r="R437" i="6" a="1"/>
  <c r="R437" i="6" s="1"/>
  <c r="Q437" i="6"/>
  <c r="Q437" i="6" a="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c r="AC436" i="6" a="1"/>
  <c r="AB436" i="6" a="1"/>
  <c r="AB436" i="6" s="1"/>
  <c r="AA436" i="6" a="1"/>
  <c r="AA436" i="6" s="1"/>
  <c r="Z436" i="6" a="1"/>
  <c r="Z436" i="6" s="1"/>
  <c r="Y436" i="6" a="1"/>
  <c r="Y436" i="6" s="1"/>
  <c r="X436" i="6" a="1"/>
  <c r="X436" i="6" s="1"/>
  <c r="W436" i="6" a="1"/>
  <c r="W436" i="6" s="1"/>
  <c r="V436" i="6" a="1"/>
  <c r="V436" i="6" s="1"/>
  <c r="U436" i="6"/>
  <c r="U436" i="6" a="1"/>
  <c r="T436" i="6" a="1"/>
  <c r="T436" i="6" s="1"/>
  <c r="S436" i="6" a="1"/>
  <c r="S436" i="6" s="1"/>
  <c r="R436" i="6" a="1"/>
  <c r="R436" i="6" s="1"/>
  <c r="Q436" i="6" a="1"/>
  <c r="Q436" i="6" s="1"/>
  <c r="P436" i="6"/>
  <c r="P436" i="6" a="1"/>
  <c r="O436" i="6" a="1"/>
  <c r="O436" i="6" s="1"/>
  <c r="N436" i="6" a="1"/>
  <c r="N436" i="6" s="1"/>
  <c r="M436" i="6" a="1"/>
  <c r="M436" i="6" s="1"/>
  <c r="L436" i="6"/>
  <c r="L436" i="6" a="1"/>
  <c r="K436" i="6" a="1"/>
  <c r="K436" i="6" s="1"/>
  <c r="AI435" i="6" a="1"/>
  <c r="AI435" i="6" s="1"/>
  <c r="AH435" i="6"/>
  <c r="AH435" i="6" a="1"/>
  <c r="AG435" i="6" a="1"/>
  <c r="AG435" i="6" s="1"/>
  <c r="AF435" i="6" a="1"/>
  <c r="AF435" i="6" s="1"/>
  <c r="AE435" i="6" a="1"/>
  <c r="AE435" i="6" s="1"/>
  <c r="AD435" i="6"/>
  <c r="AD435" i="6" a="1"/>
  <c r="AC435" i="6" a="1"/>
  <c r="AC435" i="6" s="1"/>
  <c r="AB435" i="6" a="1"/>
  <c r="AB435" i="6" s="1"/>
  <c r="AA435" i="6" a="1"/>
  <c r="AA435" i="6" s="1"/>
  <c r="Z435" i="6"/>
  <c r="Z435" i="6" a="1"/>
  <c r="Y435" i="6" a="1"/>
  <c r="Y435" i="6" s="1"/>
  <c r="X435" i="6" a="1"/>
  <c r="X435" i="6" s="1"/>
  <c r="W435" i="6" a="1"/>
  <c r="W435" i="6" s="1"/>
  <c r="V435" i="6"/>
  <c r="V435" i="6" a="1"/>
  <c r="U435" i="6" a="1"/>
  <c r="U435" i="6" s="1"/>
  <c r="T435" i="6" a="1"/>
  <c r="T435" i="6" s="1"/>
  <c r="S435" i="6" a="1"/>
  <c r="S435" i="6" s="1"/>
  <c r="R435" i="6"/>
  <c r="R435" i="6" a="1"/>
  <c r="Q435" i="6" a="1"/>
  <c r="Q435" i="6" s="1"/>
  <c r="P435" i="6" a="1"/>
  <c r="P435" i="6" s="1"/>
  <c r="O435" i="6" a="1"/>
  <c r="O435" i="6" s="1"/>
  <c r="N435" i="6"/>
  <c r="N435" i="6" a="1"/>
  <c r="M435" i="6" a="1"/>
  <c r="M435" i="6" s="1"/>
  <c r="L435" i="6" a="1"/>
  <c r="L435" i="6" s="1"/>
  <c r="K435" i="6" a="1"/>
  <c r="K435" i="6" s="1"/>
  <c r="AI434" i="6" a="1"/>
  <c r="AI434" i="6" s="1"/>
  <c r="AH434" i="6" a="1"/>
  <c r="AH434" i="6" s="1"/>
  <c r="AG434" i="6" a="1"/>
  <c r="AG434" i="6" s="1"/>
  <c r="AF434" i="6"/>
  <c r="AF434" i="6" a="1"/>
  <c r="AE434" i="6" a="1"/>
  <c r="AE434" i="6" s="1"/>
  <c r="AD434" i="6" a="1"/>
  <c r="AD434" i="6" s="1"/>
  <c r="AC434" i="6" a="1"/>
  <c r="AC434" i="6" s="1"/>
  <c r="AB434" i="6"/>
  <c r="AB434" i="6" a="1"/>
  <c r="AA434" i="6" a="1"/>
  <c r="AA434" i="6" s="1"/>
  <c r="Z434" i="6" a="1"/>
  <c r="Z434" i="6" s="1"/>
  <c r="Y434" i="6" a="1"/>
  <c r="Y434" i="6" s="1"/>
  <c r="X434" i="6"/>
  <c r="X434" i="6" a="1"/>
  <c r="W434" i="6" a="1"/>
  <c r="W434" i="6" s="1"/>
  <c r="V434" i="6" a="1"/>
  <c r="V434" i="6" s="1"/>
  <c r="U434" i="6" a="1"/>
  <c r="U434" i="6" s="1"/>
  <c r="T434" i="6"/>
  <c r="T434" i="6" a="1"/>
  <c r="S434" i="6" a="1"/>
  <c r="S434" i="6" s="1"/>
  <c r="R434" i="6" a="1"/>
  <c r="R434" i="6" s="1"/>
  <c r="Q434" i="6" a="1"/>
  <c r="Q434" i="6" s="1"/>
  <c r="P434" i="6"/>
  <c r="P434" i="6" a="1"/>
  <c r="O434" i="6" a="1"/>
  <c r="O434" i="6" s="1"/>
  <c r="N434" i="6" a="1"/>
  <c r="N434" i="6" s="1"/>
  <c r="M434" i="6" a="1"/>
  <c r="M434" i="6" s="1"/>
  <c r="L434" i="6"/>
  <c r="L434" i="6" a="1"/>
  <c r="K434" i="6" a="1"/>
  <c r="K434" i="6" s="1"/>
  <c r="AI433" i="6" a="1"/>
  <c r="AI433" i="6" s="1"/>
  <c r="AH433" i="6"/>
  <c r="AH433" i="6" a="1"/>
  <c r="AG433" i="6" a="1"/>
  <c r="AG433" i="6" s="1"/>
  <c r="AF433" i="6" a="1"/>
  <c r="AF433" i="6" s="1"/>
  <c r="AE433" i="6" a="1"/>
  <c r="AE433" i="6" s="1"/>
  <c r="AD433" i="6"/>
  <c r="AD433" i="6" a="1"/>
  <c r="AC433" i="6" a="1"/>
  <c r="AC433" i="6" s="1"/>
  <c r="AB433" i="6" a="1"/>
  <c r="AB433" i="6" s="1"/>
  <c r="AA433" i="6" a="1"/>
  <c r="AA433" i="6" s="1"/>
  <c r="Z433" i="6"/>
  <c r="Z433" i="6" a="1"/>
  <c r="Y433" i="6" a="1"/>
  <c r="Y433" i="6" s="1"/>
  <c r="X433" i="6" a="1"/>
  <c r="X433" i="6" s="1"/>
  <c r="W433" i="6" a="1"/>
  <c r="W433" i="6" s="1"/>
  <c r="V433" i="6"/>
  <c r="V433" i="6" a="1"/>
  <c r="U433" i="6" a="1"/>
  <c r="U433" i="6" s="1"/>
  <c r="T433" i="6" a="1"/>
  <c r="T433" i="6" s="1"/>
  <c r="S433" i="6" a="1"/>
  <c r="S433" i="6" s="1"/>
  <c r="R433" i="6"/>
  <c r="R433" i="6" a="1"/>
  <c r="Q433" i="6" a="1"/>
  <c r="Q433" i="6" s="1"/>
  <c r="P433" i="6" a="1"/>
  <c r="P433" i="6" s="1"/>
  <c r="O433" i="6" a="1"/>
  <c r="O433" i="6" s="1"/>
  <c r="N433" i="6"/>
  <c r="N433" i="6" a="1"/>
  <c r="M433" i="6" a="1"/>
  <c r="M433" i="6" s="1"/>
  <c r="L433" i="6" a="1"/>
  <c r="L433" i="6" s="1"/>
  <c r="K433" i="6" a="1"/>
  <c r="K433" i="6" s="1"/>
  <c r="AI432" i="6" a="1"/>
  <c r="AI432" i="6" s="1"/>
  <c r="AH432" i="6" a="1"/>
  <c r="AH432" i="6" s="1"/>
  <c r="AG432" i="6" a="1"/>
  <c r="AG432" i="6" s="1"/>
  <c r="AF432" i="6"/>
  <c r="AF432" i="6" a="1"/>
  <c r="AE432" i="6" a="1"/>
  <c r="AE432" i="6" s="1"/>
  <c r="AD432" i="6" a="1"/>
  <c r="AD432" i="6" s="1"/>
  <c r="AC432" i="6" a="1"/>
  <c r="AC432" i="6" s="1"/>
  <c r="AB432" i="6"/>
  <c r="AB432" i="6" a="1"/>
  <c r="AA432" i="6" a="1"/>
  <c r="AA432" i="6" s="1"/>
  <c r="Z432" i="6" a="1"/>
  <c r="Z432" i="6" s="1"/>
  <c r="Y432" i="6" a="1"/>
  <c r="Y432" i="6" s="1"/>
  <c r="X432" i="6"/>
  <c r="X432" i="6" a="1"/>
  <c r="W432" i="6" a="1"/>
  <c r="W432" i="6" s="1"/>
  <c r="V432" i="6" a="1"/>
  <c r="V432" i="6" s="1"/>
  <c r="U432" i="6" a="1"/>
  <c r="U432" i="6" s="1"/>
  <c r="T432" i="6"/>
  <c r="T432" i="6" a="1"/>
  <c r="S432" i="6" a="1"/>
  <c r="S432" i="6" s="1"/>
  <c r="R432" i="6" a="1"/>
  <c r="R432" i="6" s="1"/>
  <c r="Q432" i="6" a="1"/>
  <c r="Q432" i="6" s="1"/>
  <c r="P432" i="6"/>
  <c r="P432" i="6" a="1"/>
  <c r="O432" i="6" a="1"/>
  <c r="O432" i="6" s="1"/>
  <c r="N432" i="6" a="1"/>
  <c r="N432" i="6" s="1"/>
  <c r="M432" i="6" a="1"/>
  <c r="M432" i="6" s="1"/>
  <c r="L432" i="6"/>
  <c r="L432" i="6" a="1"/>
  <c r="K432" i="6" a="1"/>
  <c r="K432" i="6" s="1"/>
  <c r="AI431" i="6" a="1"/>
  <c r="AI431" i="6" s="1"/>
  <c r="AH431" i="6"/>
  <c r="AH431" i="6" a="1"/>
  <c r="AG431" i="6" a="1"/>
  <c r="AG431" i="6" s="1"/>
  <c r="AF431" i="6" a="1"/>
  <c r="AF431" i="6" s="1"/>
  <c r="AE431" i="6" a="1"/>
  <c r="AE431" i="6" s="1"/>
  <c r="AD431" i="6"/>
  <c r="AD431" i="6" a="1"/>
  <c r="AC431" i="6" a="1"/>
  <c r="AC431" i="6" s="1"/>
  <c r="AB431" i="6" a="1"/>
  <c r="AB431" i="6" s="1"/>
  <c r="AA431" i="6" a="1"/>
  <c r="AA431" i="6" s="1"/>
  <c r="Z431" i="6"/>
  <c r="Z431" i="6" a="1"/>
  <c r="Y431" i="6" a="1"/>
  <c r="Y431" i="6" s="1"/>
  <c r="X431" i="6" a="1"/>
  <c r="X431" i="6" s="1"/>
  <c r="W431" i="6" a="1"/>
  <c r="W431" i="6" s="1"/>
  <c r="V431" i="6"/>
  <c r="V431" i="6" a="1"/>
  <c r="U431" i="6" a="1"/>
  <c r="U431" i="6" s="1"/>
  <c r="T431" i="6" a="1"/>
  <c r="T431" i="6" s="1"/>
  <c r="S431" i="6" a="1"/>
  <c r="S431" i="6" s="1"/>
  <c r="R431" i="6"/>
  <c r="R431" i="6" a="1"/>
  <c r="Q431" i="6" a="1"/>
  <c r="Q431" i="6" s="1"/>
  <c r="P431" i="6" a="1"/>
  <c r="P431" i="6" s="1"/>
  <c r="O431" i="6" a="1"/>
  <c r="O431" i="6" s="1"/>
  <c r="N431" i="6"/>
  <c r="N431" i="6" a="1"/>
  <c r="M431" i="6" a="1"/>
  <c r="M431" i="6" s="1"/>
  <c r="L431" i="6" a="1"/>
  <c r="L431" i="6" s="1"/>
  <c r="K431" i="6" a="1"/>
  <c r="K431" i="6" s="1"/>
  <c r="AI430" i="6" a="1"/>
  <c r="AI430" i="6" s="1"/>
  <c r="AH430" i="6" a="1"/>
  <c r="AH430" i="6" s="1"/>
  <c r="AG430" i="6" a="1"/>
  <c r="AG430" i="6" s="1"/>
  <c r="AF430" i="6"/>
  <c r="AF430" i="6" a="1"/>
  <c r="AE430" i="6" a="1"/>
  <c r="AE430" i="6" s="1"/>
  <c r="AD430" i="6" a="1"/>
  <c r="AD430" i="6" s="1"/>
  <c r="AC430" i="6" a="1"/>
  <c r="AC430" i="6" s="1"/>
  <c r="AB430" i="6"/>
  <c r="AB430" i="6" a="1"/>
  <c r="AA430" i="6" a="1"/>
  <c r="AA430" i="6" s="1"/>
  <c r="Z430" i="6" a="1"/>
  <c r="Z430" i="6" s="1"/>
  <c r="Y430" i="6" a="1"/>
  <c r="Y430" i="6" s="1"/>
  <c r="X430" i="6"/>
  <c r="X430" i="6" a="1"/>
  <c r="W430" i="6" a="1"/>
  <c r="W430" i="6" s="1"/>
  <c r="V430" i="6" a="1"/>
  <c r="V430" i="6" s="1"/>
  <c r="U430" i="6" a="1"/>
  <c r="U430" i="6" s="1"/>
  <c r="T430" i="6"/>
  <c r="T430" i="6" a="1"/>
  <c r="S430" i="6" a="1"/>
  <c r="S430" i="6" s="1"/>
  <c r="R430" i="6" a="1"/>
  <c r="R430" i="6" s="1"/>
  <c r="Q430" i="6" a="1"/>
  <c r="Q430" i="6" s="1"/>
  <c r="P430" i="6"/>
  <c r="P430" i="6" a="1"/>
  <c r="O430" i="6" a="1"/>
  <c r="O430" i="6" s="1"/>
  <c r="N430" i="6" a="1"/>
  <c r="N430" i="6" s="1"/>
  <c r="M430" i="6" a="1"/>
  <c r="M430" i="6" s="1"/>
  <c r="L430" i="6"/>
  <c r="L430" i="6" a="1"/>
  <c r="K430" i="6" a="1"/>
  <c r="K430" i="6" s="1"/>
  <c r="AI429" i="6" a="1"/>
  <c r="AI429" i="6" s="1"/>
  <c r="AH429" i="6"/>
  <c r="AH429" i="6" a="1"/>
  <c r="AG429" i="6" a="1"/>
  <c r="AG429" i="6" s="1"/>
  <c r="AF429" i="6" a="1"/>
  <c r="AF429" i="6" s="1"/>
  <c r="AE429" i="6" a="1"/>
  <c r="AE429" i="6" s="1"/>
  <c r="AD429" i="6"/>
  <c r="AD429" i="6" a="1"/>
  <c r="AC429" i="6" a="1"/>
  <c r="AC429" i="6" s="1"/>
  <c r="AB429" i="6" a="1"/>
  <c r="AB429" i="6" s="1"/>
  <c r="AA429" i="6" a="1"/>
  <c r="AA429" i="6" s="1"/>
  <c r="Z429" i="6"/>
  <c r="Z429" i="6" a="1"/>
  <c r="Y429" i="6" a="1"/>
  <c r="Y429" i="6" s="1"/>
  <c r="X429" i="6" a="1"/>
  <c r="X429" i="6" s="1"/>
  <c r="W429" i="6" a="1"/>
  <c r="W429" i="6" s="1"/>
  <c r="V429" i="6"/>
  <c r="V429" i="6" a="1"/>
  <c r="U429" i="6" a="1"/>
  <c r="U429" i="6" s="1"/>
  <c r="T429" i="6" a="1"/>
  <c r="T429" i="6" s="1"/>
  <c r="S429" i="6" a="1"/>
  <c r="S429" i="6" s="1"/>
  <c r="R429" i="6"/>
  <c r="R429" i="6" a="1"/>
  <c r="Q429" i="6" a="1"/>
  <c r="Q429" i="6" s="1"/>
  <c r="P429" i="6" a="1"/>
  <c r="P429" i="6" s="1"/>
  <c r="O429" i="6" a="1"/>
  <c r="O429" i="6" s="1"/>
  <c r="N429" i="6"/>
  <c r="N429" i="6" a="1"/>
  <c r="M429" i="6" a="1"/>
  <c r="M429" i="6" s="1"/>
  <c r="L429" i="6" a="1"/>
  <c r="L429" i="6" s="1"/>
  <c r="K429" i="6" a="1"/>
  <c r="K429" i="6" s="1"/>
  <c r="AI428" i="6" a="1"/>
  <c r="AI428" i="6" s="1"/>
  <c r="AH428" i="6" a="1"/>
  <c r="AH428" i="6" s="1"/>
  <c r="AG428" i="6" a="1"/>
  <c r="AG428" i="6" s="1"/>
  <c r="AF428" i="6"/>
  <c r="AF428" i="6" a="1"/>
  <c r="AE428" i="6" a="1"/>
  <c r="AE428" i="6" s="1"/>
  <c r="AD428" i="6" a="1"/>
  <c r="AD428" i="6" s="1"/>
  <c r="AC428" i="6" a="1"/>
  <c r="AC428" i="6" s="1"/>
  <c r="AB428" i="6"/>
  <c r="AB428" i="6" a="1"/>
  <c r="AA428" i="6" a="1"/>
  <c r="AA428" i="6" s="1"/>
  <c r="Z428" i="6" a="1"/>
  <c r="Z428" i="6" s="1"/>
  <c r="Y428" i="6" a="1"/>
  <c r="Y428" i="6" s="1"/>
  <c r="X428" i="6"/>
  <c r="X428" i="6" a="1"/>
  <c r="W428" i="6" a="1"/>
  <c r="W428" i="6" s="1"/>
  <c r="V428" i="6" a="1"/>
  <c r="V428" i="6" s="1"/>
  <c r="U428" i="6" a="1"/>
  <c r="U428" i="6" s="1"/>
  <c r="T428" i="6"/>
  <c r="T428" i="6" a="1"/>
  <c r="S428" i="6" a="1"/>
  <c r="S428" i="6" s="1"/>
  <c r="R428" i="6" a="1"/>
  <c r="R428" i="6" s="1"/>
  <c r="Q428" i="6" a="1"/>
  <c r="Q428" i="6" s="1"/>
  <c r="P428" i="6"/>
  <c r="P428" i="6" a="1"/>
  <c r="O428" i="6" a="1"/>
  <c r="O428" i="6" s="1"/>
  <c r="N428" i="6" a="1"/>
  <c r="N428" i="6" s="1"/>
  <c r="M428" i="6" a="1"/>
  <c r="M428" i="6" s="1"/>
  <c r="L428" i="6"/>
  <c r="L428" i="6" a="1"/>
  <c r="K428" i="6" a="1"/>
  <c r="K428" i="6" s="1"/>
  <c r="AI427" i="6" a="1"/>
  <c r="AI427" i="6" s="1"/>
  <c r="AH427" i="6"/>
  <c r="AH427" i="6" a="1"/>
  <c r="AG427" i="6" a="1"/>
  <c r="AG427" i="6" s="1"/>
  <c r="AF427" i="6" a="1"/>
  <c r="AF427" i="6" s="1"/>
  <c r="AE427" i="6" a="1"/>
  <c r="AE427" i="6" s="1"/>
  <c r="AD427" i="6"/>
  <c r="AD427" i="6" a="1"/>
  <c r="AC427" i="6" a="1"/>
  <c r="AC427" i="6" s="1"/>
  <c r="AB427" i="6" a="1"/>
  <c r="AB427" i="6" s="1"/>
  <c r="AA427" i="6" a="1"/>
  <c r="AA427" i="6" s="1"/>
  <c r="Z427" i="6" a="1"/>
  <c r="Z427" i="6" s="1"/>
  <c r="Y427" i="6" a="1"/>
  <c r="Y427" i="6" s="1"/>
  <c r="X427" i="6"/>
  <c r="X427" i="6" a="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c r="T426" i="6" a="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c r="X425" i="6" a="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c r="T424" i="6" a="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c r="X423" i="6" a="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c r="T422" i="6" a="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c r="X421" i="6" a="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c r="T420" i="6" a="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c r="X419" i="6" a="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c r="T418" i="6" a="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c r="X417" i="6" a="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c r="T416" i="6" a="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c r="X415" i="6" a="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c r="L414" i="6" a="1"/>
  <c r="K414" i="6" a="1"/>
  <c r="K414" i="6" s="1"/>
  <c r="AI413" i="6" a="1"/>
  <c r="AI413" i="6" s="1"/>
  <c r="AH413" i="6" a="1"/>
  <c r="AH413" i="6" s="1"/>
  <c r="AG413" i="6" a="1"/>
  <c r="AG413" i="6" s="1"/>
  <c r="AF413" i="6"/>
  <c r="AF413" i="6" a="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c r="P413" i="6" a="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c r="AB412" i="6" a="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c r="L412" i="6" a="1"/>
  <c r="K412" i="6" a="1"/>
  <c r="K412" i="6" s="1"/>
  <c r="AI411" i="6" a="1"/>
  <c r="AI411" i="6" s="1"/>
  <c r="AH411" i="6" a="1"/>
  <c r="AH411" i="6" s="1"/>
  <c r="AG411" i="6" a="1"/>
  <c r="AG411" i="6" s="1"/>
  <c r="AF411" i="6"/>
  <c r="AF411" i="6" a="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c r="P411" i="6" a="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c r="AB410" i="6" a="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c r="L410" i="6" a="1"/>
  <c r="K410" i="6" a="1"/>
  <c r="K410" i="6" s="1"/>
  <c r="AI409" i="6" a="1"/>
  <c r="AI409" i="6" s="1"/>
  <c r="AH409" i="6" a="1"/>
  <c r="AH409" i="6" s="1"/>
  <c r="AG409" i="6" a="1"/>
  <c r="AG409" i="6" s="1"/>
  <c r="AF409" i="6"/>
  <c r="AF409" i="6" a="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c r="P409" i="6" a="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c r="AB408" i="6" a="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c r="L408" i="6" a="1"/>
  <c r="K408" i="6" a="1"/>
  <c r="K408" i="6" s="1"/>
  <c r="AI407" i="6" a="1"/>
  <c r="AI407" i="6" s="1"/>
  <c r="AH407" i="6" a="1"/>
  <c r="AH407" i="6" s="1"/>
  <c r="AG407" i="6" a="1"/>
  <c r="AG407" i="6" s="1"/>
  <c r="AF407" i="6"/>
  <c r="AF407" i="6" a="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c r="P407" i="6" a="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c r="AB406" i="6" a="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c r="AF405" i="6" a="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c r="AB404" i="6" a="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c r="AF403" i="6" a="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c r="AB402" i="6" a="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c r="AF401" i="6" a="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c r="AB400" i="6" a="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c r="AF399" i="6" a="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c r="AB398" i="6" a="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c r="AF397" i="6" a="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c r="T390" i="6" a="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c r="X389" i="6" a="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c r="T388" i="6" a="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c r="X387" i="6" a="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c r="T386" i="6" a="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c r="X385" i="6" a="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c r="T384" i="6" a="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c r="X383" i="6" a="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c r="T382" i="6" a="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c r="X381" i="6" a="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c r="T380" i="6" a="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c r="X379" i="6" a="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c r="T378" i="6" a="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c r="X377" i="6" a="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c r="T376" i="6" a="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c r="X375" i="6" a="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c r="T374" i="6" a="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c r="X373" i="6" a="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c r="T372" i="6" a="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c r="X371" i="6" a="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c r="T370" i="6" a="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c r="X369" i="6" a="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c r="T368" i="6" a="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c r="X367" i="6" a="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c r="T366" i="6" a="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c r="X365" i="6" a="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c r="T364" i="6" a="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c r="X363" i="6" a="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c r="T362" i="6" a="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c r="X361" i="6" a="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c r="T360" i="6" a="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c r="X359" i="6" a="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c r="T358" i="6" a="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c r="X357" i="6" a="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c r="T356" i="6" a="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c r="X355" i="6" a="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c r="T354" i="6" a="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c r="X353" i="6" a="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c r="AE352" i="6" a="1"/>
  <c r="AD352" i="6" a="1"/>
  <c r="AD352" i="6" s="1"/>
  <c r="AC352" i="6" a="1"/>
  <c r="AC352" i="6" s="1"/>
  <c r="AB352" i="6" a="1"/>
  <c r="AB352" i="6" s="1"/>
  <c r="AA352" i="6"/>
  <c r="AA352" i="6" a="1"/>
  <c r="Z352" i="6" a="1"/>
  <c r="Z352" i="6" s="1"/>
  <c r="Y352" i="6" a="1"/>
  <c r="Y352" i="6" s="1"/>
  <c r="X352" i="6" a="1"/>
  <c r="X352" i="6" s="1"/>
  <c r="W352" i="6"/>
  <c r="W352" i="6" a="1"/>
  <c r="V352" i="6" a="1"/>
  <c r="V352" i="6" s="1"/>
  <c r="U352" i="6" a="1"/>
  <c r="U352" i="6" s="1"/>
  <c r="T352" i="6" a="1"/>
  <c r="T352" i="6" s="1"/>
  <c r="S352" i="6"/>
  <c r="S352" i="6" a="1"/>
  <c r="R352" i="6" a="1"/>
  <c r="R352" i="6" s="1"/>
  <c r="Q352" i="6" a="1"/>
  <c r="Q352" i="6" s="1"/>
  <c r="P352" i="6" a="1"/>
  <c r="P352" i="6" s="1"/>
  <c r="O352" i="6"/>
  <c r="O352" i="6" a="1"/>
  <c r="N352" i="6" a="1"/>
  <c r="N352" i="6" s="1"/>
  <c r="M352" i="6" a="1"/>
  <c r="M352" i="6" s="1"/>
  <c r="L352" i="6" a="1"/>
  <c r="L352" i="6" s="1"/>
  <c r="K352" i="6"/>
  <c r="K352" i="6" a="1"/>
  <c r="AI351" i="6"/>
  <c r="AI351" i="6" a="1"/>
  <c r="AH351" i="6" a="1"/>
  <c r="AH351" i="6" s="1"/>
  <c r="AG351" i="6" a="1"/>
  <c r="AG351" i="6" s="1"/>
  <c r="AF351" i="6" a="1"/>
  <c r="AF351" i="6" s="1"/>
  <c r="AE351" i="6"/>
  <c r="AE351" i="6" a="1"/>
  <c r="AD351" i="6" a="1"/>
  <c r="AD351" i="6" s="1"/>
  <c r="AC351" i="6" a="1"/>
  <c r="AC351" i="6" s="1"/>
  <c r="AB351" i="6" a="1"/>
  <c r="AB351" i="6" s="1"/>
  <c r="AA351" i="6"/>
  <c r="AA351" i="6" a="1"/>
  <c r="Z351" i="6" a="1"/>
  <c r="Z351" i="6" s="1"/>
  <c r="Y351" i="6" a="1"/>
  <c r="Y351" i="6" s="1"/>
  <c r="X351" i="6" a="1"/>
  <c r="X351" i="6" s="1"/>
  <c r="W351" i="6"/>
  <c r="W351" i="6" a="1"/>
  <c r="V351" i="6" a="1"/>
  <c r="V351" i="6" s="1"/>
  <c r="U351" i="6" a="1"/>
  <c r="U351" i="6" s="1"/>
  <c r="T351" i="6" a="1"/>
  <c r="T351" i="6" s="1"/>
  <c r="S351" i="6"/>
  <c r="S351" i="6" a="1"/>
  <c r="R351" i="6" a="1"/>
  <c r="R351" i="6" s="1"/>
  <c r="Q351" i="6" a="1"/>
  <c r="Q351" i="6" s="1"/>
  <c r="P351" i="6" a="1"/>
  <c r="P351" i="6" s="1"/>
  <c r="O351" i="6"/>
  <c r="O351" i="6" a="1"/>
  <c r="N351" i="6" a="1"/>
  <c r="N351" i="6" s="1"/>
  <c r="M351" i="6" a="1"/>
  <c r="M351" i="6" s="1"/>
  <c r="L351" i="6" a="1"/>
  <c r="L351" i="6" s="1"/>
  <c r="K351" i="6"/>
  <c r="K351" i="6" a="1"/>
  <c r="AI350" i="6"/>
  <c r="AI350" i="6" a="1"/>
  <c r="AH350" i="6" a="1"/>
  <c r="AH350" i="6" s="1"/>
  <c r="AG350" i="6" a="1"/>
  <c r="AG350" i="6" s="1"/>
  <c r="AF350" i="6" a="1"/>
  <c r="AF350" i="6" s="1"/>
  <c r="AE350" i="6"/>
  <c r="AE350" i="6" a="1"/>
  <c r="AD350" i="6" a="1"/>
  <c r="AD350" i="6" s="1"/>
  <c r="AC350" i="6" a="1"/>
  <c r="AC350" i="6" s="1"/>
  <c r="AB350" i="6" a="1"/>
  <c r="AB350" i="6" s="1"/>
  <c r="AA350" i="6"/>
  <c r="AA350" i="6" a="1"/>
  <c r="Z350" i="6" a="1"/>
  <c r="Z350" i="6" s="1"/>
  <c r="Y350" i="6" a="1"/>
  <c r="Y350" i="6" s="1"/>
  <c r="X350" i="6" a="1"/>
  <c r="X350" i="6" s="1"/>
  <c r="W350" i="6"/>
  <c r="W350" i="6" a="1"/>
  <c r="V350" i="6" a="1"/>
  <c r="V350" i="6" s="1"/>
  <c r="U350" i="6" a="1"/>
  <c r="U350" i="6" s="1"/>
  <c r="T350" i="6" a="1"/>
  <c r="T350" i="6" s="1"/>
  <c r="S350" i="6"/>
  <c r="S350" i="6" a="1"/>
  <c r="R350" i="6" a="1"/>
  <c r="R350" i="6" s="1"/>
  <c r="Q350" i="6" a="1"/>
  <c r="Q350" i="6" s="1"/>
  <c r="P350" i="6" a="1"/>
  <c r="P350" i="6" s="1"/>
  <c r="O350" i="6"/>
  <c r="O350" i="6" a="1"/>
  <c r="N350" i="6" a="1"/>
  <c r="N350" i="6" s="1"/>
  <c r="M350" i="6" a="1"/>
  <c r="M350" i="6" s="1"/>
  <c r="L350" i="6" a="1"/>
  <c r="L350" i="6" s="1"/>
  <c r="K350" i="6"/>
  <c r="K350" i="6" a="1"/>
  <c r="AI349" i="6"/>
  <c r="AI349" i="6" a="1"/>
  <c r="AH349" i="6" a="1"/>
  <c r="AH349" i="6" s="1"/>
  <c r="AG349" i="6" a="1"/>
  <c r="AG349" i="6" s="1"/>
  <c r="AF349" i="6" a="1"/>
  <c r="AF349" i="6" s="1"/>
  <c r="AE349" i="6"/>
  <c r="AE349" i="6" a="1"/>
  <c r="AD349" i="6" a="1"/>
  <c r="AD349" i="6" s="1"/>
  <c r="AC349" i="6" a="1"/>
  <c r="AC349" i="6" s="1"/>
  <c r="AB349" i="6" a="1"/>
  <c r="AB349" i="6" s="1"/>
  <c r="AA349" i="6"/>
  <c r="AA349" i="6" a="1"/>
  <c r="Z349" i="6" a="1"/>
  <c r="Z349" i="6" s="1"/>
  <c r="Y349" i="6" a="1"/>
  <c r="Y349" i="6" s="1"/>
  <c r="X349" i="6" a="1"/>
  <c r="X349" i="6" s="1"/>
  <c r="W349" i="6"/>
  <c r="W349" i="6" a="1"/>
  <c r="V349" i="6" a="1"/>
  <c r="V349" i="6" s="1"/>
  <c r="U349" i="6" a="1"/>
  <c r="U349" i="6" s="1"/>
  <c r="T349" i="6" a="1"/>
  <c r="T349" i="6" s="1"/>
  <c r="S349" i="6"/>
  <c r="S349" i="6" a="1"/>
  <c r="R349" i="6" a="1"/>
  <c r="R349" i="6" s="1"/>
  <c r="Q349" i="6" a="1"/>
  <c r="Q349" i="6" s="1"/>
  <c r="P349" i="6" a="1"/>
  <c r="P349" i="6" s="1"/>
  <c r="O349" i="6"/>
  <c r="O349" i="6" a="1"/>
  <c r="N349" i="6" a="1"/>
  <c r="N349" i="6" s="1"/>
  <c r="M349" i="6" a="1"/>
  <c r="M349" i="6" s="1"/>
  <c r="L349" i="6" a="1"/>
  <c r="L349" i="6" s="1"/>
  <c r="K349" i="6"/>
  <c r="K349" i="6" a="1"/>
  <c r="AI348" i="6"/>
  <c r="AI348" i="6" a="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c r="AE304" i="6" a="1"/>
  <c r="AD304" i="6" a="1"/>
  <c r="AD304" i="6" s="1"/>
  <c r="AC304" i="6" a="1"/>
  <c r="AC304" i="6" s="1"/>
  <c r="AB304" i="6" a="1"/>
  <c r="AB304" i="6" s="1"/>
  <c r="AA304" i="6" a="1"/>
  <c r="AA304" i="6" s="1"/>
  <c r="Z304" i="6" a="1"/>
  <c r="Z304" i="6" s="1"/>
  <c r="Y304" i="6" a="1"/>
  <c r="Y304" i="6" s="1"/>
  <c r="X304" i="6" a="1"/>
  <c r="X304" i="6" s="1"/>
  <c r="W304" i="6"/>
  <c r="W304" i="6" a="1"/>
  <c r="V304" i="6" a="1"/>
  <c r="V304" i="6" s="1"/>
  <c r="U304" i="6" a="1"/>
  <c r="U304" i="6" s="1"/>
  <c r="T304" i="6" a="1"/>
  <c r="T304" i="6" s="1"/>
  <c r="S304" i="6" a="1"/>
  <c r="S304" i="6" s="1"/>
  <c r="R304" i="6" a="1"/>
  <c r="R304" i="6" s="1"/>
  <c r="Q304" i="6" a="1"/>
  <c r="Q304" i="6" s="1"/>
  <c r="P304" i="6" a="1"/>
  <c r="P304" i="6" s="1"/>
  <c r="O304" i="6"/>
  <c r="O304" i="6" a="1"/>
  <c r="N304" i="6" a="1"/>
  <c r="N304" i="6" s="1"/>
  <c r="M304" i="6" a="1"/>
  <c r="M304" i="6" s="1"/>
  <c r="L304" i="6" a="1"/>
  <c r="L304" i="6" s="1"/>
  <c r="K304" i="6" a="1"/>
  <c r="K304" i="6" s="1"/>
  <c r="AI303" i="6" a="1"/>
  <c r="AI303" i="6" s="1"/>
  <c r="AH303" i="6" a="1"/>
  <c r="AH303" i="6" s="1"/>
  <c r="AG303" i="6" a="1"/>
  <c r="AG303" i="6" s="1"/>
  <c r="AF303" i="6" a="1"/>
  <c r="AF303" i="6" s="1"/>
  <c r="AE303" i="6"/>
  <c r="AE303" i="6" a="1"/>
  <c r="AD303" i="6" a="1"/>
  <c r="AD303" i="6" s="1"/>
  <c r="AC303" i="6" a="1"/>
  <c r="AC303" i="6" s="1"/>
  <c r="AB303" i="6" a="1"/>
  <c r="AB303" i="6" s="1"/>
  <c r="AA303" i="6" a="1"/>
  <c r="AA303" i="6" s="1"/>
  <c r="Z303" i="6" a="1"/>
  <c r="Z303" i="6" s="1"/>
  <c r="Y303" i="6" a="1"/>
  <c r="Y303" i="6" s="1"/>
  <c r="X303" i="6" a="1"/>
  <c r="X303" i="6" s="1"/>
  <c r="W303" i="6"/>
  <c r="W303" i="6" a="1"/>
  <c r="V303" i="6" a="1"/>
  <c r="V303" i="6" s="1"/>
  <c r="U303" i="6" a="1"/>
  <c r="U303" i="6" s="1"/>
  <c r="T303" i="6" a="1"/>
  <c r="T303" i="6" s="1"/>
  <c r="S303" i="6" a="1"/>
  <c r="S303" i="6" s="1"/>
  <c r="R303" i="6" a="1"/>
  <c r="R303" i="6" s="1"/>
  <c r="Q303" i="6" a="1"/>
  <c r="Q303" i="6" s="1"/>
  <c r="P303" i="6" a="1"/>
  <c r="P303" i="6" s="1"/>
  <c r="O303" i="6"/>
  <c r="O303" i="6" a="1"/>
  <c r="N303" i="6" a="1"/>
  <c r="N303" i="6" s="1"/>
  <c r="M303" i="6" a="1"/>
  <c r="M303" i="6" s="1"/>
  <c r="L303" i="6" a="1"/>
  <c r="L303" i="6" s="1"/>
  <c r="K303" i="6" a="1"/>
  <c r="K303" i="6" s="1"/>
  <c r="AI302" i="6" a="1"/>
  <c r="AI302" i="6" s="1"/>
  <c r="AH302" i="6" a="1"/>
  <c r="AH302" i="6" s="1"/>
  <c r="AG302" i="6" a="1"/>
  <c r="AG302" i="6" s="1"/>
  <c r="AF302" i="6" a="1"/>
  <c r="AF302" i="6" s="1"/>
  <c r="AE302" i="6"/>
  <c r="AE302" i="6" a="1"/>
  <c r="AD302" i="6" a="1"/>
  <c r="AD302" i="6" s="1"/>
  <c r="AC302" i="6" a="1"/>
  <c r="AC302" i="6" s="1"/>
  <c r="AB302" i="6" a="1"/>
  <c r="AB302" i="6" s="1"/>
  <c r="AA302" i="6" a="1"/>
  <c r="AA302" i="6" s="1"/>
  <c r="Z302" i="6" a="1"/>
  <c r="Z302" i="6" s="1"/>
  <c r="Y302" i="6" a="1"/>
  <c r="Y302" i="6" s="1"/>
  <c r="X302" i="6" a="1"/>
  <c r="X302" i="6" s="1"/>
  <c r="W302" i="6"/>
  <c r="W302" i="6" a="1"/>
  <c r="V302" i="6" a="1"/>
  <c r="V302" i="6" s="1"/>
  <c r="U302" i="6" a="1"/>
  <c r="U302" i="6" s="1"/>
  <c r="T302" i="6" a="1"/>
  <c r="T302" i="6" s="1"/>
  <c r="S302" i="6" a="1"/>
  <c r="S302" i="6" s="1"/>
  <c r="R302" i="6" a="1"/>
  <c r="R302" i="6" s="1"/>
  <c r="Q302" i="6" a="1"/>
  <c r="Q302" i="6" s="1"/>
  <c r="P302" i="6" a="1"/>
  <c r="P302" i="6" s="1"/>
  <c r="O302" i="6"/>
  <c r="O302" i="6" a="1"/>
  <c r="N302" i="6" a="1"/>
  <c r="N302" i="6" s="1"/>
  <c r="M302" i="6" a="1"/>
  <c r="M302" i="6" s="1"/>
  <c r="L302" i="6" a="1"/>
  <c r="L302" i="6" s="1"/>
  <c r="K302" i="6" a="1"/>
  <c r="K302" i="6" s="1"/>
  <c r="AI301" i="6" a="1"/>
  <c r="AI301" i="6" s="1"/>
  <c r="AH301" i="6" a="1"/>
  <c r="AH301" i="6" s="1"/>
  <c r="AG301" i="6" a="1"/>
  <c r="AG301" i="6" s="1"/>
  <c r="AF301" i="6" a="1"/>
  <c r="AF301" i="6" s="1"/>
  <c r="AE301" i="6"/>
  <c r="AE301" i="6" a="1"/>
  <c r="AD301" i="6" a="1"/>
  <c r="AD301" i="6" s="1"/>
  <c r="AC301" i="6" a="1"/>
  <c r="AC301" i="6" s="1"/>
  <c r="AB301" i="6" a="1"/>
  <c r="AB301" i="6" s="1"/>
  <c r="AA301" i="6" a="1"/>
  <c r="AA301" i="6" s="1"/>
  <c r="Z301" i="6" a="1"/>
  <c r="Z301" i="6" s="1"/>
  <c r="Y301" i="6" a="1"/>
  <c r="Y301" i="6" s="1"/>
  <c r="X301" i="6" a="1"/>
  <c r="X301" i="6" s="1"/>
  <c r="W301" i="6"/>
  <c r="W301" i="6" a="1"/>
  <c r="V301" i="6" a="1"/>
  <c r="V301" i="6" s="1"/>
  <c r="U301" i="6" a="1"/>
  <c r="U301" i="6" s="1"/>
  <c r="T301" i="6" a="1"/>
  <c r="T301" i="6" s="1"/>
  <c r="S301" i="6" a="1"/>
  <c r="S301" i="6" s="1"/>
  <c r="R301" i="6" a="1"/>
  <c r="R301" i="6" s="1"/>
  <c r="Q301" i="6" a="1"/>
  <c r="Q301" i="6" s="1"/>
  <c r="P301" i="6" a="1"/>
  <c r="P301" i="6" s="1"/>
  <c r="O301" i="6"/>
  <c r="O301" i="6" a="1"/>
  <c r="N301" i="6" a="1"/>
  <c r="N301" i="6" s="1"/>
  <c r="M301" i="6" a="1"/>
  <c r="M301" i="6" s="1"/>
  <c r="L301" i="6" a="1"/>
  <c r="L301" i="6" s="1"/>
  <c r="K301" i="6" a="1"/>
  <c r="K301" i="6" s="1"/>
  <c r="AI300" i="6" a="1"/>
  <c r="AI300" i="6" s="1"/>
  <c r="AH300" i="6" a="1"/>
  <c r="AH300" i="6" s="1"/>
  <c r="AG300" i="6" a="1"/>
  <c r="AG300" i="6" s="1"/>
  <c r="AF300" i="6" a="1"/>
  <c r="AF300" i="6" s="1"/>
  <c r="AE300" i="6"/>
  <c r="AE300" i="6" a="1"/>
  <c r="AD300" i="6" a="1"/>
  <c r="AD300" i="6" s="1"/>
  <c r="AC300" i="6" a="1"/>
  <c r="AC300" i="6" s="1"/>
  <c r="AB300" i="6" a="1"/>
  <c r="AB300" i="6" s="1"/>
  <c r="AA300" i="6" a="1"/>
  <c r="AA300" i="6" s="1"/>
  <c r="Z300" i="6" a="1"/>
  <c r="Z300" i="6" s="1"/>
  <c r="Y300" i="6" a="1"/>
  <c r="Y300" i="6" s="1"/>
  <c r="X300" i="6" a="1"/>
  <c r="X300" i="6" s="1"/>
  <c r="W300" i="6"/>
  <c r="W300" i="6" a="1"/>
  <c r="V300" i="6" a="1"/>
  <c r="V300" i="6" s="1"/>
  <c r="U300" i="6" a="1"/>
  <c r="U300" i="6" s="1"/>
  <c r="T300" i="6" a="1"/>
  <c r="T300" i="6" s="1"/>
  <c r="S300" i="6" a="1"/>
  <c r="S300" i="6" s="1"/>
  <c r="R300" i="6" a="1"/>
  <c r="R300" i="6" s="1"/>
  <c r="Q300" i="6" a="1"/>
  <c r="Q300" i="6" s="1"/>
  <c r="P300" i="6" a="1"/>
  <c r="P300" i="6" s="1"/>
  <c r="O300" i="6"/>
  <c r="O300" i="6" a="1"/>
  <c r="N300" i="6" a="1"/>
  <c r="N300" i="6" s="1"/>
  <c r="M300" i="6" a="1"/>
  <c r="M300" i="6" s="1"/>
  <c r="L300" i="6" a="1"/>
  <c r="L300" i="6" s="1"/>
  <c r="K300" i="6" a="1"/>
  <c r="K300" i="6" s="1"/>
  <c r="AI299" i="6" a="1"/>
  <c r="AI299" i="6" s="1"/>
  <c r="AH299" i="6" a="1"/>
  <c r="AH299" i="6" s="1"/>
  <c r="AG299" i="6" a="1"/>
  <c r="AG299" i="6" s="1"/>
  <c r="AF299" i="6" a="1"/>
  <c r="AF299" i="6" s="1"/>
  <c r="AE299" i="6"/>
  <c r="AE299" i="6" a="1"/>
  <c r="AD299" i="6" a="1"/>
  <c r="AD299" i="6" s="1"/>
  <c r="AC299" i="6" a="1"/>
  <c r="AC299" i="6" s="1"/>
  <c r="AB299" i="6" a="1"/>
  <c r="AB299" i="6" s="1"/>
  <c r="AA299" i="6" a="1"/>
  <c r="AA299" i="6" s="1"/>
  <c r="Z299" i="6" a="1"/>
  <c r="Z299" i="6" s="1"/>
  <c r="Y299" i="6" a="1"/>
  <c r="Y299" i="6" s="1"/>
  <c r="X299" i="6" a="1"/>
  <c r="X299" i="6" s="1"/>
  <c r="W299" i="6"/>
  <c r="W299" i="6" a="1"/>
  <c r="V299" i="6" a="1"/>
  <c r="V299" i="6" s="1"/>
  <c r="U299" i="6" a="1"/>
  <c r="U299" i="6" s="1"/>
  <c r="T299" i="6" a="1"/>
  <c r="T299" i="6" s="1"/>
  <c r="S299" i="6" a="1"/>
  <c r="S299" i="6" s="1"/>
  <c r="R299" i="6" a="1"/>
  <c r="R299" i="6" s="1"/>
  <c r="Q299" i="6" a="1"/>
  <c r="Q299" i="6" s="1"/>
  <c r="P299" i="6" a="1"/>
  <c r="P299" i="6" s="1"/>
  <c r="O299" i="6"/>
  <c r="O299" i="6" a="1"/>
  <c r="N299" i="6" a="1"/>
  <c r="N299" i="6" s="1"/>
  <c r="M299" i="6" a="1"/>
  <c r="M299" i="6" s="1"/>
  <c r="L299" i="6" a="1"/>
  <c r="L299" i="6" s="1"/>
  <c r="K299" i="6" a="1"/>
  <c r="K299" i="6" s="1"/>
  <c r="AI298" i="6" a="1"/>
  <c r="AI298" i="6" s="1"/>
  <c r="AH298" i="6" a="1"/>
  <c r="AH298" i="6" s="1"/>
  <c r="AG298" i="6" a="1"/>
  <c r="AG298" i="6" s="1"/>
  <c r="AF298" i="6" a="1"/>
  <c r="AF298" i="6" s="1"/>
  <c r="AE298" i="6"/>
  <c r="AE298" i="6" a="1"/>
  <c r="AD298" i="6" a="1"/>
  <c r="AD298" i="6" s="1"/>
  <c r="AC298" i="6" a="1"/>
  <c r="AC298" i="6" s="1"/>
  <c r="AB298" i="6" a="1"/>
  <c r="AB298" i="6" s="1"/>
  <c r="AA298" i="6" a="1"/>
  <c r="AA298" i="6" s="1"/>
  <c r="Z298" i="6" a="1"/>
  <c r="Z298" i="6" s="1"/>
  <c r="Y298" i="6" a="1"/>
  <c r="Y298" i="6" s="1"/>
  <c r="X298" i="6" a="1"/>
  <c r="X298" i="6" s="1"/>
  <c r="W298" i="6"/>
  <c r="W298" i="6" a="1"/>
  <c r="V298" i="6" a="1"/>
  <c r="V298" i="6" s="1"/>
  <c r="U298" i="6" a="1"/>
  <c r="U298" i="6" s="1"/>
  <c r="T298" i="6" a="1"/>
  <c r="T298" i="6" s="1"/>
  <c r="S298" i="6" a="1"/>
  <c r="S298" i="6" s="1"/>
  <c r="R298" i="6" a="1"/>
  <c r="R298" i="6" s="1"/>
  <c r="Q298" i="6" a="1"/>
  <c r="Q298" i="6" s="1"/>
  <c r="P298" i="6" a="1"/>
  <c r="P298" i="6" s="1"/>
  <c r="O298" i="6"/>
  <c r="O298" i="6" a="1"/>
  <c r="N298" i="6" a="1"/>
  <c r="N298" i="6" s="1"/>
  <c r="M298" i="6" a="1"/>
  <c r="M298" i="6" s="1"/>
  <c r="L298" i="6" a="1"/>
  <c r="L298" i="6" s="1"/>
  <c r="K298" i="6" a="1"/>
  <c r="K298" i="6" s="1"/>
  <c r="AI297" i="6" a="1"/>
  <c r="AI297" i="6" s="1"/>
  <c r="AH297" i="6" a="1"/>
  <c r="AH297" i="6" s="1"/>
  <c r="AG297" i="6" a="1"/>
  <c r="AG297" i="6" s="1"/>
  <c r="AF297" i="6" a="1"/>
  <c r="AF297" i="6" s="1"/>
  <c r="AE297" i="6"/>
  <c r="AE297" i="6" a="1"/>
  <c r="AD297" i="6" a="1"/>
  <c r="AD297" i="6" s="1"/>
  <c r="AC297" i="6" a="1"/>
  <c r="AC297" i="6" s="1"/>
  <c r="AB297" i="6" a="1"/>
  <c r="AB297" i="6" s="1"/>
  <c r="AA297" i="6" a="1"/>
  <c r="AA297" i="6" s="1"/>
  <c r="Z297" i="6" a="1"/>
  <c r="Z297" i="6" s="1"/>
  <c r="Y297" i="6" a="1"/>
  <c r="Y297" i="6" s="1"/>
  <c r="X297" i="6" a="1"/>
  <c r="X297" i="6" s="1"/>
  <c r="W297" i="6"/>
  <c r="W297" i="6" a="1"/>
  <c r="V297" i="6" a="1"/>
  <c r="V297" i="6" s="1"/>
  <c r="U297" i="6" a="1"/>
  <c r="U297" i="6" s="1"/>
  <c r="T297" i="6" a="1"/>
  <c r="T297" i="6" s="1"/>
  <c r="S297" i="6" a="1"/>
  <c r="S297" i="6" s="1"/>
  <c r="R297" i="6" a="1"/>
  <c r="R297" i="6" s="1"/>
  <c r="Q297" i="6" a="1"/>
  <c r="Q297" i="6" s="1"/>
  <c r="P297" i="6" a="1"/>
  <c r="P297" i="6" s="1"/>
  <c r="O297" i="6"/>
  <c r="O297" i="6" a="1"/>
  <c r="N297" i="6" a="1"/>
  <c r="N297" i="6" s="1"/>
  <c r="M297" i="6" a="1"/>
  <c r="M297" i="6" s="1"/>
  <c r="L297" i="6" a="1"/>
  <c r="L297" i="6" s="1"/>
  <c r="K297" i="6" a="1"/>
  <c r="K297" i="6" s="1"/>
  <c r="AI296" i="6" a="1"/>
  <c r="AI296" i="6" s="1"/>
  <c r="AH296" i="6" a="1"/>
  <c r="AH296" i="6" s="1"/>
  <c r="AG296" i="6" a="1"/>
  <c r="AG296" i="6" s="1"/>
  <c r="AF296" i="6" a="1"/>
  <c r="AF296" i="6" s="1"/>
  <c r="AE296" i="6"/>
  <c r="AE296" i="6" a="1"/>
  <c r="AD296" i="6" a="1"/>
  <c r="AD296" i="6" s="1"/>
  <c r="AC296" i="6" a="1"/>
  <c r="AC296" i="6" s="1"/>
  <c r="AB296" i="6" a="1"/>
  <c r="AB296" i="6" s="1"/>
  <c r="AA296" i="6" a="1"/>
  <c r="AA296" i="6" s="1"/>
  <c r="Z296" i="6" a="1"/>
  <c r="Z296" i="6" s="1"/>
  <c r="Y296" i="6" a="1"/>
  <c r="Y296" i="6" s="1"/>
  <c r="X296" i="6" a="1"/>
  <c r="X296" i="6" s="1"/>
  <c r="W296" i="6"/>
  <c r="W296" i="6" a="1"/>
  <c r="V296" i="6" a="1"/>
  <c r="V296" i="6" s="1"/>
  <c r="U296" i="6" a="1"/>
  <c r="U296" i="6" s="1"/>
  <c r="T296" i="6" a="1"/>
  <c r="T296" i="6" s="1"/>
  <c r="S296" i="6" a="1"/>
  <c r="S296" i="6" s="1"/>
  <c r="R296" i="6" a="1"/>
  <c r="R296" i="6" s="1"/>
  <c r="Q296" i="6" a="1"/>
  <c r="Q296" i="6" s="1"/>
  <c r="P296" i="6" a="1"/>
  <c r="P296" i="6" s="1"/>
  <c r="O296" i="6"/>
  <c r="O296" i="6" a="1"/>
  <c r="N296" i="6" a="1"/>
  <c r="N296" i="6" s="1"/>
  <c r="M296" i="6" a="1"/>
  <c r="M296" i="6" s="1"/>
  <c r="L296" i="6" a="1"/>
  <c r="L296" i="6" s="1"/>
  <c r="K296" i="6" a="1"/>
  <c r="K296" i="6" s="1"/>
  <c r="AI295" i="6" a="1"/>
  <c r="AI295" i="6" s="1"/>
  <c r="AH295" i="6" a="1"/>
  <c r="AH295" i="6" s="1"/>
  <c r="AG295" i="6" a="1"/>
  <c r="AG295" i="6" s="1"/>
  <c r="AF295" i="6" a="1"/>
  <c r="AF295" i="6" s="1"/>
  <c r="AE295" i="6"/>
  <c r="AE295" i="6" a="1"/>
  <c r="AD295" i="6" a="1"/>
  <c r="AD295" i="6" s="1"/>
  <c r="AC295" i="6" a="1"/>
  <c r="AC295" i="6" s="1"/>
  <c r="AB295" i="6" a="1"/>
  <c r="AB295" i="6" s="1"/>
  <c r="AA295" i="6" a="1"/>
  <c r="AA295" i="6" s="1"/>
  <c r="Z295" i="6" a="1"/>
  <c r="Z295" i="6" s="1"/>
  <c r="Y295" i="6" a="1"/>
  <c r="Y295" i="6" s="1"/>
  <c r="X295" i="6" a="1"/>
  <c r="X295" i="6" s="1"/>
  <c r="W295" i="6"/>
  <c r="W295" i="6" a="1"/>
  <c r="V295" i="6" a="1"/>
  <c r="V295" i="6" s="1"/>
  <c r="U295" i="6" a="1"/>
  <c r="U295" i="6" s="1"/>
  <c r="T295" i="6" a="1"/>
  <c r="T295" i="6" s="1"/>
  <c r="S295" i="6" a="1"/>
  <c r="S295" i="6" s="1"/>
  <c r="R295" i="6" a="1"/>
  <c r="R295" i="6" s="1"/>
  <c r="Q295" i="6" a="1"/>
  <c r="Q295" i="6" s="1"/>
  <c r="P295" i="6" a="1"/>
  <c r="P295" i="6" s="1"/>
  <c r="O295" i="6"/>
  <c r="O295" i="6" a="1"/>
  <c r="N295" i="6" a="1"/>
  <c r="N295" i="6" s="1"/>
  <c r="M295" i="6" a="1"/>
  <c r="M295" i="6" s="1"/>
  <c r="L295" i="6" a="1"/>
  <c r="L295" i="6" s="1"/>
  <c r="K295" i="6" a="1"/>
  <c r="K295" i="6" s="1"/>
  <c r="AI294" i="6" a="1"/>
  <c r="AI294" i="6" s="1"/>
  <c r="AH294" i="6" a="1"/>
  <c r="AH294" i="6" s="1"/>
  <c r="AG294" i="6" a="1"/>
  <c r="AG294" i="6" s="1"/>
  <c r="AF294" i="6" a="1"/>
  <c r="AF294" i="6" s="1"/>
  <c r="AE294" i="6"/>
  <c r="AE294" i="6" a="1"/>
  <c r="AD294" i="6" a="1"/>
  <c r="AD294" i="6" s="1"/>
  <c r="AC294" i="6" a="1"/>
  <c r="AC294" i="6" s="1"/>
  <c r="AB294" i="6" a="1"/>
  <c r="AB294" i="6" s="1"/>
  <c r="AA294" i="6" a="1"/>
  <c r="AA294" i="6" s="1"/>
  <c r="Z294" i="6" a="1"/>
  <c r="Z294" i="6" s="1"/>
  <c r="Y294" i="6" a="1"/>
  <c r="Y294" i="6" s="1"/>
  <c r="X294" i="6" a="1"/>
  <c r="X294" i="6" s="1"/>
  <c r="W294" i="6"/>
  <c r="W294" i="6" a="1"/>
  <c r="V294" i="6" a="1"/>
  <c r="V294" i="6" s="1"/>
  <c r="U294" i="6" a="1"/>
  <c r="U294" i="6" s="1"/>
  <c r="T294" i="6" a="1"/>
  <c r="T294" i="6" s="1"/>
  <c r="S294" i="6" a="1"/>
  <c r="S294" i="6" s="1"/>
  <c r="R294" i="6" a="1"/>
  <c r="R294" i="6" s="1"/>
  <c r="Q294" i="6" a="1"/>
  <c r="Q294" i="6" s="1"/>
  <c r="P294" i="6" a="1"/>
  <c r="P294" i="6" s="1"/>
  <c r="O294" i="6"/>
  <c r="O294" i="6" a="1"/>
  <c r="N294" i="6" a="1"/>
  <c r="N294" i="6" s="1"/>
  <c r="M294" i="6" a="1"/>
  <c r="M294" i="6" s="1"/>
  <c r="L294" i="6" a="1"/>
  <c r="L294" i="6" s="1"/>
  <c r="K294" i="6" a="1"/>
  <c r="K294" i="6" s="1"/>
  <c r="AI293" i="6" a="1"/>
  <c r="AI293" i="6" s="1"/>
  <c r="AH293" i="6" a="1"/>
  <c r="AH293" i="6" s="1"/>
  <c r="AG293" i="6" a="1"/>
  <c r="AG293" i="6" s="1"/>
  <c r="AF293" i="6" a="1"/>
  <c r="AF293" i="6" s="1"/>
  <c r="AE293" i="6"/>
  <c r="AE293" i="6" a="1"/>
  <c r="AD293" i="6" a="1"/>
  <c r="AD293" i="6" s="1"/>
  <c r="AC293" i="6" a="1"/>
  <c r="AC293" i="6" s="1"/>
  <c r="AB293" i="6" a="1"/>
  <c r="AB293" i="6" s="1"/>
  <c r="AA293" i="6" a="1"/>
  <c r="AA293" i="6" s="1"/>
  <c r="Z293" i="6" a="1"/>
  <c r="Z293" i="6" s="1"/>
  <c r="Y293" i="6" a="1"/>
  <c r="Y293" i="6" s="1"/>
  <c r="X293" i="6" a="1"/>
  <c r="X293" i="6" s="1"/>
  <c r="W293" i="6"/>
  <c r="W293" i="6" a="1"/>
  <c r="V293" i="6" a="1"/>
  <c r="V293" i="6" s="1"/>
  <c r="U293" i="6" a="1"/>
  <c r="U293" i="6" s="1"/>
  <c r="T293" i="6" a="1"/>
  <c r="T293" i="6" s="1"/>
  <c r="S293" i="6" a="1"/>
  <c r="S293" i="6" s="1"/>
  <c r="R293" i="6" a="1"/>
  <c r="R293" i="6" s="1"/>
  <c r="Q293" i="6" a="1"/>
  <c r="Q293" i="6" s="1"/>
  <c r="P293" i="6" a="1"/>
  <c r="P293" i="6" s="1"/>
  <c r="O293" i="6"/>
  <c r="O293" i="6" a="1"/>
  <c r="N293" i="6" a="1"/>
  <c r="N293" i="6" s="1"/>
  <c r="M293" i="6" a="1"/>
  <c r="M293" i="6" s="1"/>
  <c r="L293" i="6" a="1"/>
  <c r="L293" i="6" s="1"/>
  <c r="K293" i="6" a="1"/>
  <c r="K293" i="6" s="1"/>
  <c r="AI292" i="6" a="1"/>
  <c r="AI292" i="6" s="1"/>
  <c r="AH292" i="6" a="1"/>
  <c r="AH292" i="6" s="1"/>
  <c r="AG292" i="6" a="1"/>
  <c r="AG292" i="6" s="1"/>
  <c r="AF292" i="6" a="1"/>
  <c r="AF292" i="6" s="1"/>
  <c r="AE292" i="6"/>
  <c r="AE292" i="6" a="1"/>
  <c r="AD292" i="6" a="1"/>
  <c r="AD292" i="6" s="1"/>
  <c r="AC292" i="6" a="1"/>
  <c r="AC292" i="6" s="1"/>
  <c r="AB292" i="6" a="1"/>
  <c r="AB292" i="6" s="1"/>
  <c r="AA292" i="6" a="1"/>
  <c r="AA292" i="6" s="1"/>
  <c r="Z292" i="6" a="1"/>
  <c r="Z292" i="6" s="1"/>
  <c r="Y292" i="6" a="1"/>
  <c r="Y292" i="6" s="1"/>
  <c r="X292" i="6" a="1"/>
  <c r="X292" i="6" s="1"/>
  <c r="W292" i="6"/>
  <c r="W292" i="6" a="1"/>
  <c r="V292" i="6" a="1"/>
  <c r="V292" i="6" s="1"/>
  <c r="U292" i="6" a="1"/>
  <c r="U292" i="6" s="1"/>
  <c r="T292" i="6" a="1"/>
  <c r="T292" i="6" s="1"/>
  <c r="S292" i="6" a="1"/>
  <c r="S292" i="6" s="1"/>
  <c r="R292" i="6" a="1"/>
  <c r="R292" i="6" s="1"/>
  <c r="Q292" i="6" a="1"/>
  <c r="Q292" i="6" s="1"/>
  <c r="P292" i="6" a="1"/>
  <c r="P292" i="6" s="1"/>
  <c r="O292" i="6"/>
  <c r="O292" i="6" a="1"/>
  <c r="N292" i="6" a="1"/>
  <c r="N292" i="6" s="1"/>
  <c r="M292" i="6" a="1"/>
  <c r="M292" i="6" s="1"/>
  <c r="L292" i="6" a="1"/>
  <c r="L292" i="6" s="1"/>
  <c r="K292" i="6" a="1"/>
  <c r="K292" i="6" s="1"/>
  <c r="AI291" i="6" a="1"/>
  <c r="AI291" i="6" s="1"/>
  <c r="AH291" i="6" a="1"/>
  <c r="AH291" i="6" s="1"/>
  <c r="AG291" i="6" a="1"/>
  <c r="AG291" i="6" s="1"/>
  <c r="AF291" i="6" a="1"/>
  <c r="AF291" i="6" s="1"/>
  <c r="AE291" i="6"/>
  <c r="AE291" i="6" a="1"/>
  <c r="AD291" i="6" a="1"/>
  <c r="AD291" i="6" s="1"/>
  <c r="AC291" i="6" a="1"/>
  <c r="AC291" i="6" s="1"/>
  <c r="AB291" i="6" a="1"/>
  <c r="AB291" i="6" s="1"/>
  <c r="AA291" i="6" a="1"/>
  <c r="AA291" i="6" s="1"/>
  <c r="Z291" i="6" a="1"/>
  <c r="Z291" i="6" s="1"/>
  <c r="Y291" i="6" a="1"/>
  <c r="Y291" i="6" s="1"/>
  <c r="X291" i="6" a="1"/>
  <c r="X291" i="6" s="1"/>
  <c r="W291" i="6"/>
  <c r="W291" i="6" a="1"/>
  <c r="V291" i="6" a="1"/>
  <c r="V291" i="6" s="1"/>
  <c r="U291" i="6" a="1"/>
  <c r="U291" i="6" s="1"/>
  <c r="T291" i="6" a="1"/>
  <c r="T291" i="6" s="1"/>
  <c r="S291" i="6" a="1"/>
  <c r="S291" i="6" s="1"/>
  <c r="R291" i="6" a="1"/>
  <c r="R291" i="6" s="1"/>
  <c r="Q291" i="6" a="1"/>
  <c r="Q291" i="6" s="1"/>
  <c r="P291" i="6" a="1"/>
  <c r="P291" i="6" s="1"/>
  <c r="O291" i="6"/>
  <c r="O291" i="6" a="1"/>
  <c r="N291" i="6" a="1"/>
  <c r="N291" i="6" s="1"/>
  <c r="M291" i="6" a="1"/>
  <c r="M291" i="6" s="1"/>
  <c r="L291" i="6" a="1"/>
  <c r="L291" i="6" s="1"/>
  <c r="K291" i="6" a="1"/>
  <c r="K291" i="6" s="1"/>
  <c r="AI290" i="6" a="1"/>
  <c r="AI290" i="6" s="1"/>
  <c r="AH290" i="6" a="1"/>
  <c r="AH290" i="6" s="1"/>
  <c r="AG290" i="6" a="1"/>
  <c r="AG290" i="6" s="1"/>
  <c r="AF290" i="6" a="1"/>
  <c r="AF290" i="6" s="1"/>
  <c r="AE290" i="6"/>
  <c r="AE290" i="6" a="1"/>
  <c r="AD290" i="6" a="1"/>
  <c r="AD290" i="6" s="1"/>
  <c r="AC290" i="6" a="1"/>
  <c r="AC290" i="6" s="1"/>
  <c r="AB290" i="6" a="1"/>
  <c r="AB290" i="6" s="1"/>
  <c r="AA290" i="6" a="1"/>
  <c r="AA290" i="6" s="1"/>
  <c r="Z290" i="6" a="1"/>
  <c r="Z290" i="6" s="1"/>
  <c r="Y290" i="6" a="1"/>
  <c r="Y290" i="6" s="1"/>
  <c r="X290" i="6" a="1"/>
  <c r="X290" i="6" s="1"/>
  <c r="W290" i="6"/>
  <c r="W290" i="6" a="1"/>
  <c r="V290" i="6" a="1"/>
  <c r="V290" i="6" s="1"/>
  <c r="U290" i="6" a="1"/>
  <c r="U290" i="6" s="1"/>
  <c r="T290" i="6" a="1"/>
  <c r="T290" i="6" s="1"/>
  <c r="S290" i="6" a="1"/>
  <c r="S290" i="6" s="1"/>
  <c r="R290" i="6" a="1"/>
  <c r="R290" i="6" s="1"/>
  <c r="Q290" i="6" a="1"/>
  <c r="Q290" i="6" s="1"/>
  <c r="P290" i="6" a="1"/>
  <c r="P290" i="6" s="1"/>
  <c r="O290" i="6"/>
  <c r="O290" i="6" a="1"/>
  <c r="N290" i="6" a="1"/>
  <c r="N290" i="6" s="1"/>
  <c r="M290" i="6" a="1"/>
  <c r="M290" i="6" s="1"/>
  <c r="L290" i="6" a="1"/>
  <c r="L290" i="6" s="1"/>
  <c r="K290" i="6" a="1"/>
  <c r="K290" i="6" s="1"/>
  <c r="AI289" i="6" a="1"/>
  <c r="AI289" i="6" s="1"/>
  <c r="AH289" i="6" a="1"/>
  <c r="AH289" i="6" s="1"/>
  <c r="AG289" i="6" a="1"/>
  <c r="AG289" i="6" s="1"/>
  <c r="AF289" i="6" a="1"/>
  <c r="AF289" i="6" s="1"/>
  <c r="AE289" i="6"/>
  <c r="AE289" i="6" a="1"/>
  <c r="AD289" i="6" a="1"/>
  <c r="AD289" i="6" s="1"/>
  <c r="AC289" i="6" a="1"/>
  <c r="AC289" i="6" s="1"/>
  <c r="AB289" i="6" a="1"/>
  <c r="AB289" i="6" s="1"/>
  <c r="AA289" i="6" a="1"/>
  <c r="AA289" i="6" s="1"/>
  <c r="Z289" i="6" a="1"/>
  <c r="Z289" i="6" s="1"/>
  <c r="Y289" i="6" a="1"/>
  <c r="Y289" i="6" s="1"/>
  <c r="X289" i="6" a="1"/>
  <c r="X289" i="6" s="1"/>
  <c r="W289" i="6"/>
  <c r="W289" i="6" a="1"/>
  <c r="V289" i="6" a="1"/>
  <c r="V289" i="6" s="1"/>
  <c r="U289" i="6" a="1"/>
  <c r="U289" i="6" s="1"/>
  <c r="T289" i="6" a="1"/>
  <c r="T289" i="6" s="1"/>
  <c r="S289" i="6" a="1"/>
  <c r="S289" i="6" s="1"/>
  <c r="R289" i="6" a="1"/>
  <c r="R289" i="6" s="1"/>
  <c r="Q289" i="6" a="1"/>
  <c r="Q289" i="6" s="1"/>
  <c r="P289" i="6" a="1"/>
  <c r="P289" i="6" s="1"/>
  <c r="O289" i="6"/>
  <c r="O289" i="6" a="1"/>
  <c r="N289" i="6" a="1"/>
  <c r="N289" i="6" s="1"/>
  <c r="M289" i="6" a="1"/>
  <c r="M289" i="6" s="1"/>
  <c r="L289" i="6" a="1"/>
  <c r="L289" i="6" s="1"/>
  <c r="K289" i="6" a="1"/>
  <c r="K289" i="6" s="1"/>
  <c r="AI288" i="6" a="1"/>
  <c r="AI288" i="6" s="1"/>
  <c r="AH288" i="6" a="1"/>
  <c r="AH288" i="6" s="1"/>
  <c r="AG288" i="6" a="1"/>
  <c r="AG288" i="6" s="1"/>
  <c r="AF288" i="6" a="1"/>
  <c r="AF288" i="6" s="1"/>
  <c r="AE288" i="6"/>
  <c r="AE288" i="6" a="1"/>
  <c r="AD288" i="6" a="1"/>
  <c r="AD288" i="6" s="1"/>
  <c r="AC288" i="6" a="1"/>
  <c r="AC288" i="6" s="1"/>
  <c r="AB288" i="6" a="1"/>
  <c r="AB288" i="6" s="1"/>
  <c r="AA288" i="6" a="1"/>
  <c r="AA288" i="6" s="1"/>
  <c r="Z288" i="6" a="1"/>
  <c r="Z288" i="6" s="1"/>
  <c r="Y288" i="6" a="1"/>
  <c r="Y288" i="6" s="1"/>
  <c r="X288" i="6" a="1"/>
  <c r="X288" i="6" s="1"/>
  <c r="W288" i="6"/>
  <c r="W288" i="6" a="1"/>
  <c r="V288" i="6" a="1"/>
  <c r="V288" i="6" s="1"/>
  <c r="U288" i="6" a="1"/>
  <c r="U288" i="6" s="1"/>
  <c r="T288" i="6" a="1"/>
  <c r="T288" i="6" s="1"/>
  <c r="S288" i="6" a="1"/>
  <c r="S288" i="6" s="1"/>
  <c r="R288" i="6" a="1"/>
  <c r="R288" i="6" s="1"/>
  <c r="Q288" i="6" a="1"/>
  <c r="Q288" i="6" s="1"/>
  <c r="P288" i="6" a="1"/>
  <c r="P288" i="6" s="1"/>
  <c r="O288" i="6"/>
  <c r="O288" i="6" a="1"/>
  <c r="N288" i="6" a="1"/>
  <c r="N288" i="6" s="1"/>
  <c r="M288" i="6" a="1"/>
  <c r="M288" i="6" s="1"/>
  <c r="L288" i="6" a="1"/>
  <c r="L288" i="6" s="1"/>
  <c r="K288" i="6" a="1"/>
  <c r="K288" i="6" s="1"/>
  <c r="AI287" i="6" a="1"/>
  <c r="AI287" i="6" s="1"/>
  <c r="AH287" i="6" a="1"/>
  <c r="AH287" i="6" s="1"/>
  <c r="AG287" i="6" a="1"/>
  <c r="AG287" i="6" s="1"/>
  <c r="AF287" i="6" a="1"/>
  <c r="AF287" i="6" s="1"/>
  <c r="AE287" i="6"/>
  <c r="AE287" i="6" a="1"/>
  <c r="AD287" i="6" a="1"/>
  <c r="AD287" i="6" s="1"/>
  <c r="AC287" i="6" a="1"/>
  <c r="AC287" i="6" s="1"/>
  <c r="AB287" i="6" a="1"/>
  <c r="AB287" i="6" s="1"/>
  <c r="AA287" i="6" a="1"/>
  <c r="AA287" i="6" s="1"/>
  <c r="Z287" i="6" a="1"/>
  <c r="Z287" i="6" s="1"/>
  <c r="Y287" i="6" a="1"/>
  <c r="Y287" i="6" s="1"/>
  <c r="X287" i="6" a="1"/>
  <c r="X287" i="6" s="1"/>
  <c r="W287" i="6"/>
  <c r="W287" i="6" a="1"/>
  <c r="V287" i="6" a="1"/>
  <c r="V287" i="6" s="1"/>
  <c r="U287" i="6" a="1"/>
  <c r="U287" i="6" s="1"/>
  <c r="T287" i="6" a="1"/>
  <c r="T287" i="6" s="1"/>
  <c r="S287" i="6" a="1"/>
  <c r="S287" i="6" s="1"/>
  <c r="R287" i="6" a="1"/>
  <c r="R287" i="6" s="1"/>
  <c r="Q287" i="6" a="1"/>
  <c r="Q287" i="6" s="1"/>
  <c r="P287" i="6" a="1"/>
  <c r="P287" i="6" s="1"/>
  <c r="O287" i="6"/>
  <c r="O287" i="6" a="1"/>
  <c r="N287" i="6" a="1"/>
  <c r="N287" i="6" s="1"/>
  <c r="M287" i="6" a="1"/>
  <c r="M287" i="6" s="1"/>
  <c r="L287" i="6" a="1"/>
  <c r="L287" i="6" s="1"/>
  <c r="K287" i="6" a="1"/>
  <c r="K287" i="6" s="1"/>
  <c r="AI286" i="6" a="1"/>
  <c r="AI286" i="6" s="1"/>
  <c r="AH286" i="6" a="1"/>
  <c r="AH286" i="6" s="1"/>
  <c r="AG286" i="6" a="1"/>
  <c r="AG286" i="6" s="1"/>
  <c r="AF286" i="6" a="1"/>
  <c r="AF286" i="6" s="1"/>
  <c r="AE286" i="6"/>
  <c r="AE286" i="6" a="1"/>
  <c r="AD286" i="6" a="1"/>
  <c r="AD286" i="6" s="1"/>
  <c r="AC286" i="6" a="1"/>
  <c r="AC286" i="6" s="1"/>
  <c r="AB286" i="6" a="1"/>
  <c r="AB286" i="6" s="1"/>
  <c r="AA286" i="6" a="1"/>
  <c r="AA286" i="6" s="1"/>
  <c r="Z286" i="6" a="1"/>
  <c r="Z286" i="6" s="1"/>
  <c r="Y286" i="6" a="1"/>
  <c r="Y286" i="6" s="1"/>
  <c r="X286" i="6" a="1"/>
  <c r="X286" i="6" s="1"/>
  <c r="W286" i="6"/>
  <c r="W286" i="6" a="1"/>
  <c r="V286" i="6" a="1"/>
  <c r="V286" i="6" s="1"/>
  <c r="U286" i="6" a="1"/>
  <c r="U286" i="6" s="1"/>
  <c r="T286" i="6" a="1"/>
  <c r="T286" i="6" s="1"/>
  <c r="S286" i="6" a="1"/>
  <c r="S286" i="6" s="1"/>
  <c r="R286" i="6" a="1"/>
  <c r="R286" i="6" s="1"/>
  <c r="Q286" i="6" a="1"/>
  <c r="Q286" i="6" s="1"/>
  <c r="P286" i="6" a="1"/>
  <c r="P286" i="6" s="1"/>
  <c r="O286" i="6"/>
  <c r="O286" i="6" a="1"/>
  <c r="N286" i="6" a="1"/>
  <c r="N286" i="6" s="1"/>
  <c r="M286" i="6" a="1"/>
  <c r="M286" i="6" s="1"/>
  <c r="L286" i="6" a="1"/>
  <c r="L286" i="6" s="1"/>
  <c r="K286" i="6" a="1"/>
  <c r="K286" i="6" s="1"/>
  <c r="AI285" i="6" a="1"/>
  <c r="AI285" i="6" s="1"/>
  <c r="AH285" i="6" a="1"/>
  <c r="AH285" i="6" s="1"/>
  <c r="AG285" i="6" a="1"/>
  <c r="AG285" i="6" s="1"/>
  <c r="AF285" i="6" a="1"/>
  <c r="AF285" i="6" s="1"/>
  <c r="AE285" i="6"/>
  <c r="AE285" i="6" a="1"/>
  <c r="AD285" i="6" a="1"/>
  <c r="AD285" i="6" s="1"/>
  <c r="AC285" i="6" a="1"/>
  <c r="AC285" i="6" s="1"/>
  <c r="AB285" i="6" a="1"/>
  <c r="AB285" i="6" s="1"/>
  <c r="AA285" i="6" a="1"/>
  <c r="AA285" i="6" s="1"/>
  <c r="Z285" i="6" a="1"/>
  <c r="Z285" i="6" s="1"/>
  <c r="Y285" i="6" a="1"/>
  <c r="Y285" i="6" s="1"/>
  <c r="X285" i="6" a="1"/>
  <c r="X285" i="6" s="1"/>
  <c r="W285" i="6"/>
  <c r="W285" i="6" a="1"/>
  <c r="V285" i="6" a="1"/>
  <c r="V285" i="6" s="1"/>
  <c r="U285" i="6" a="1"/>
  <c r="U285" i="6" s="1"/>
  <c r="T285" i="6" a="1"/>
  <c r="T285" i="6" s="1"/>
  <c r="S285" i="6" a="1"/>
  <c r="S285" i="6" s="1"/>
  <c r="R285" i="6" a="1"/>
  <c r="R285" i="6" s="1"/>
  <c r="Q285" i="6" a="1"/>
  <c r="Q285" i="6" s="1"/>
  <c r="P285" i="6" a="1"/>
  <c r="P285" i="6" s="1"/>
  <c r="O285" i="6"/>
  <c r="O285" i="6" a="1"/>
  <c r="N285" i="6" a="1"/>
  <c r="N285" i="6" s="1"/>
  <c r="M285" i="6" a="1"/>
  <c r="M285" i="6" s="1"/>
  <c r="L285" i="6" a="1"/>
  <c r="L285" i="6" s="1"/>
  <c r="K285" i="6" a="1"/>
  <c r="K285" i="6" s="1"/>
  <c r="AI284" i="6" a="1"/>
  <c r="AI284" i="6" s="1"/>
  <c r="AH284" i="6" a="1"/>
  <c r="AH284" i="6" s="1"/>
  <c r="AG284" i="6" a="1"/>
  <c r="AG284" i="6" s="1"/>
  <c r="AF284" i="6" a="1"/>
  <c r="AF284" i="6" s="1"/>
  <c r="AE284" i="6"/>
  <c r="AE284" i="6" a="1"/>
  <c r="AD284" i="6" a="1"/>
  <c r="AD284" i="6" s="1"/>
  <c r="AC284" i="6" a="1"/>
  <c r="AC284" i="6" s="1"/>
  <c r="AB284" i="6" a="1"/>
  <c r="AB284" i="6" s="1"/>
  <c r="AA284" i="6" a="1"/>
  <c r="AA284" i="6" s="1"/>
  <c r="Z284" i="6" a="1"/>
  <c r="Z284" i="6" s="1"/>
  <c r="Y284" i="6" a="1"/>
  <c r="Y284" i="6" s="1"/>
  <c r="X284" i="6" a="1"/>
  <c r="X284" i="6" s="1"/>
  <c r="W284" i="6"/>
  <c r="W284" i="6" a="1"/>
  <c r="V284" i="6" a="1"/>
  <c r="V284" i="6" s="1"/>
  <c r="U284" i="6" a="1"/>
  <c r="U284" i="6" s="1"/>
  <c r="T284" i="6" a="1"/>
  <c r="T284" i="6" s="1"/>
  <c r="S284" i="6" a="1"/>
  <c r="S284" i="6" s="1"/>
  <c r="R284" i="6" a="1"/>
  <c r="R284" i="6" s="1"/>
  <c r="Q284" i="6" a="1"/>
  <c r="Q284" i="6" s="1"/>
  <c r="P284" i="6" a="1"/>
  <c r="P284" i="6" s="1"/>
  <c r="O284" i="6"/>
  <c r="O284" i="6" a="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c r="W283" i="6" a="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c r="AA282" i="6" a="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c r="K282" i="6" a="1"/>
  <c r="AI281" i="6" a="1"/>
  <c r="AI281" i="6" s="1"/>
  <c r="AH281" i="6" a="1"/>
  <c r="AH281" i="6" s="1"/>
  <c r="AG281" i="6" a="1"/>
  <c r="AG281" i="6" s="1"/>
  <c r="AF281" i="6" a="1"/>
  <c r="AF281" i="6" s="1"/>
  <c r="AE281" i="6"/>
  <c r="AE281" i="6" a="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c r="O281" i="6" a="1"/>
  <c r="N281" i="6" a="1"/>
  <c r="N281" i="6" s="1"/>
  <c r="M281" i="6" a="1"/>
  <c r="M281" i="6" s="1"/>
  <c r="L281" i="6" a="1"/>
  <c r="L281" i="6" s="1"/>
  <c r="K281" i="6" a="1"/>
  <c r="K281" i="6" s="1"/>
  <c r="AI280" i="6"/>
  <c r="AI280" i="6" a="1"/>
  <c r="AH280" i="6" a="1"/>
  <c r="AH280" i="6" s="1"/>
  <c r="AG280" i="6" a="1"/>
  <c r="AG280" i="6" s="1"/>
  <c r="AF280" i="6" a="1"/>
  <c r="AF280" i="6" s="1"/>
  <c r="AE280" i="6" a="1"/>
  <c r="AE280" i="6" s="1"/>
  <c r="AD280" i="6" a="1"/>
  <c r="AD280" i="6" s="1"/>
  <c r="AC280" i="6" a="1"/>
  <c r="AC280" i="6" s="1"/>
  <c r="AB280" i="6" a="1"/>
  <c r="AB280" i="6" s="1"/>
  <c r="AA280" i="6"/>
  <c r="AA280" i="6" a="1"/>
  <c r="Z280" i="6" a="1"/>
  <c r="Z280" i="6" s="1"/>
  <c r="Y280" i="6" a="1"/>
  <c r="Y280" i="6" s="1"/>
  <c r="X280" i="6" a="1"/>
  <c r="X280" i="6" s="1"/>
  <c r="W280" i="6" a="1"/>
  <c r="W280" i="6" s="1"/>
  <c r="V280" i="6" a="1"/>
  <c r="V280" i="6" s="1"/>
  <c r="U280" i="6" a="1"/>
  <c r="U280" i="6" s="1"/>
  <c r="T280" i="6" a="1"/>
  <c r="T280" i="6" s="1"/>
  <c r="S280" i="6"/>
  <c r="S280" i="6" a="1"/>
  <c r="R280" i="6" a="1"/>
  <c r="R280" i="6" s="1"/>
  <c r="Q280" i="6" a="1"/>
  <c r="Q280" i="6" s="1"/>
  <c r="P280" i="6" a="1"/>
  <c r="P280" i="6" s="1"/>
  <c r="O280" i="6" a="1"/>
  <c r="O280" i="6" s="1"/>
  <c r="N280" i="6" a="1"/>
  <c r="N280" i="6" s="1"/>
  <c r="M280" i="6" a="1"/>
  <c r="M280" i="6" s="1"/>
  <c r="L280" i="6" a="1"/>
  <c r="L280" i="6" s="1"/>
  <c r="K280" i="6"/>
  <c r="K280" i="6" a="1"/>
  <c r="AI279" i="6" a="1"/>
  <c r="AI279" i="6" s="1"/>
  <c r="AH279" i="6" a="1"/>
  <c r="AH279" i="6" s="1"/>
  <c r="AG279" i="6"/>
  <c r="AG279" i="6" a="1"/>
  <c r="AF279" i="6" a="1"/>
  <c r="AF279" i="6" s="1"/>
  <c r="AE279" i="6" a="1"/>
  <c r="AE279" i="6" s="1"/>
  <c r="AD279" i="6" a="1"/>
  <c r="AD279" i="6" s="1"/>
  <c r="AC279" i="6" a="1"/>
  <c r="AC279" i="6" s="1"/>
  <c r="AB279" i="6" a="1"/>
  <c r="AB279" i="6" s="1"/>
  <c r="AA279" i="6" a="1"/>
  <c r="AA279" i="6" s="1"/>
  <c r="Z279" i="6" a="1"/>
  <c r="Z279" i="6" s="1"/>
  <c r="Y279" i="6"/>
  <c r="Y279" i="6" a="1"/>
  <c r="X279" i="6" a="1"/>
  <c r="X279" i="6" s="1"/>
  <c r="W279" i="6" a="1"/>
  <c r="W279" i="6" s="1"/>
  <c r="V279" i="6" a="1"/>
  <c r="V279" i="6" s="1"/>
  <c r="U279" i="6" a="1"/>
  <c r="U279" i="6" s="1"/>
  <c r="T279" i="6" a="1"/>
  <c r="T279" i="6" s="1"/>
  <c r="S279" i="6" a="1"/>
  <c r="S279" i="6" s="1"/>
  <c r="R279" i="6" a="1"/>
  <c r="R279" i="6" s="1"/>
  <c r="Q279" i="6"/>
  <c r="Q279" i="6" a="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c r="AC278" i="6" a="1"/>
  <c r="AB278" i="6" a="1"/>
  <c r="AB278" i="6" s="1"/>
  <c r="AA278" i="6" a="1"/>
  <c r="AA278" i="6" s="1"/>
  <c r="Z278" i="6" a="1"/>
  <c r="Z278" i="6" s="1"/>
  <c r="Y278" i="6" a="1"/>
  <c r="Y278" i="6" s="1"/>
  <c r="X278" i="6" a="1"/>
  <c r="X278" i="6" s="1"/>
  <c r="W278" i="6" a="1"/>
  <c r="W278" i="6" s="1"/>
  <c r="V278" i="6" a="1"/>
  <c r="V278" i="6" s="1"/>
  <c r="U278" i="6"/>
  <c r="U278" i="6" a="1"/>
  <c r="T278" i="6" a="1"/>
  <c r="T278" i="6" s="1"/>
  <c r="S278" i="6" a="1"/>
  <c r="S278" i="6" s="1"/>
  <c r="R278" i="6" a="1"/>
  <c r="R278" i="6" s="1"/>
  <c r="Q278" i="6" a="1"/>
  <c r="Q278" i="6" s="1"/>
  <c r="P278" i="6" a="1"/>
  <c r="P278" i="6" s="1"/>
  <c r="O278" i="6" a="1"/>
  <c r="O278" i="6" s="1"/>
  <c r="N278" i="6" a="1"/>
  <c r="N278" i="6" s="1"/>
  <c r="M278" i="6"/>
  <c r="M278" i="6" a="1"/>
  <c r="L278" i="6" a="1"/>
  <c r="L278" i="6" s="1"/>
  <c r="K278" i="6" a="1"/>
  <c r="K278" i="6" s="1"/>
  <c r="AI277" i="6" a="1"/>
  <c r="AI277" i="6" s="1"/>
  <c r="AH277" i="6" a="1"/>
  <c r="AH277" i="6" s="1"/>
  <c r="AG277" i="6" a="1"/>
  <c r="AG277" i="6" s="1"/>
  <c r="AF277" i="6" a="1"/>
  <c r="AF277" i="6" s="1"/>
  <c r="AE277" i="6"/>
  <c r="AE277" i="6" a="1"/>
  <c r="AD277" i="6" a="1"/>
  <c r="AD277" i="6" s="1"/>
  <c r="AC277" i="6" a="1"/>
  <c r="AC277" i="6" s="1"/>
  <c r="AB277" i="6" a="1"/>
  <c r="AB277" i="6" s="1"/>
  <c r="AA277" i="6" a="1"/>
  <c r="AA277" i="6" s="1"/>
  <c r="Z277" i="6" a="1"/>
  <c r="Z277" i="6" s="1"/>
  <c r="Y277" i="6" a="1"/>
  <c r="Y277" i="6" s="1"/>
  <c r="X277" i="6" a="1"/>
  <c r="X277" i="6" s="1"/>
  <c r="W277" i="6"/>
  <c r="W277" i="6" a="1"/>
  <c r="V277" i="6" a="1"/>
  <c r="V277" i="6" s="1"/>
  <c r="U277" i="6" a="1"/>
  <c r="U277" i="6" s="1"/>
  <c r="T277" i="6" a="1"/>
  <c r="T277" i="6" s="1"/>
  <c r="S277" i="6" a="1"/>
  <c r="S277" i="6" s="1"/>
  <c r="R277" i="6"/>
  <c r="R277" i="6" a="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c r="U186" i="6" a="1"/>
  <c r="T186" i="6"/>
  <c r="T186" i="6" a="1"/>
  <c r="S186" i="6"/>
  <c r="S186" i="6" a="1"/>
  <c r="R186" i="6"/>
  <c r="R186" i="6" a="1"/>
  <c r="Q186" i="6"/>
  <c r="Q186" i="6" a="1"/>
  <c r="P186" i="6"/>
  <c r="P186" i="6" a="1"/>
  <c r="O186" i="6"/>
  <c r="O186" i="6" a="1"/>
  <c r="N186" i="6"/>
  <c r="N186" i="6" a="1"/>
  <c r="M186" i="6"/>
  <c r="M186" i="6" a="1"/>
  <c r="L186" i="6"/>
  <c r="L186" i="6" a="1"/>
  <c r="K186" i="6"/>
  <c r="K186" i="6" a="1"/>
  <c r="AI185" i="6" a="1"/>
  <c r="AI185" i="6" s="1"/>
  <c r="AH185" i="6" a="1"/>
  <c r="AH185" i="6" s="1"/>
  <c r="AG185" i="6" a="1"/>
  <c r="AG185" i="6" s="1"/>
  <c r="AF185" i="6"/>
  <c r="AF185" i="6" a="1"/>
  <c r="AE185" i="6" a="1"/>
  <c r="AE185" i="6" s="1"/>
  <c r="AD185" i="6" a="1"/>
  <c r="AD185" i="6" s="1"/>
  <c r="AC185" i="6" a="1"/>
  <c r="AC185" i="6" s="1"/>
  <c r="AB185" i="6"/>
  <c r="AB185" i="6" a="1"/>
  <c r="AA185" i="6" a="1"/>
  <c r="AA185" i="6" s="1"/>
  <c r="Z185" i="6" a="1"/>
  <c r="Z185" i="6" s="1"/>
  <c r="Y185" i="6" a="1"/>
  <c r="Y185" i="6" s="1"/>
  <c r="X185" i="6"/>
  <c r="X185" i="6" a="1"/>
  <c r="W185" i="6" a="1"/>
  <c r="W185" i="6" s="1"/>
  <c r="V185" i="6" a="1"/>
  <c r="V185" i="6" s="1"/>
  <c r="U185" i="6" a="1"/>
  <c r="U185" i="6" s="1"/>
  <c r="T185" i="6"/>
  <c r="T185" i="6" a="1"/>
  <c r="S185" i="6" a="1"/>
  <c r="S185" i="6" s="1"/>
  <c r="R185" i="6" a="1"/>
  <c r="R185" i="6" s="1"/>
  <c r="Q185" i="6" a="1"/>
  <c r="Q185" i="6" s="1"/>
  <c r="P185" i="6"/>
  <c r="P185" i="6" a="1"/>
  <c r="O185" i="6" a="1"/>
  <c r="O185" i="6" s="1"/>
  <c r="N185" i="6" a="1"/>
  <c r="N185" i="6" s="1"/>
  <c r="M185" i="6" a="1"/>
  <c r="M185" i="6" s="1"/>
  <c r="L185" i="6"/>
  <c r="L185" i="6" a="1"/>
  <c r="K185" i="6" a="1"/>
  <c r="K185" i="6" s="1"/>
  <c r="AI184" i="6" a="1"/>
  <c r="AI184" i="6" s="1"/>
  <c r="AH184" i="6"/>
  <c r="AH184" i="6" a="1"/>
  <c r="AG184" i="6" a="1"/>
  <c r="AG184" i="6" s="1"/>
  <c r="AF184" i="6" a="1"/>
  <c r="AF184" i="6" s="1"/>
  <c r="AE184" i="6" a="1"/>
  <c r="AE184" i="6" s="1"/>
  <c r="AD184" i="6"/>
  <c r="AD184" i="6" a="1"/>
  <c r="AC184" i="6" a="1"/>
  <c r="AC184" i="6" s="1"/>
  <c r="AB184" i="6" a="1"/>
  <c r="AB184" i="6" s="1"/>
  <c r="AA184" i="6" a="1"/>
  <c r="AA184" i="6" s="1"/>
  <c r="Z184" i="6"/>
  <c r="Z184" i="6" a="1"/>
  <c r="Y184" i="6" a="1"/>
  <c r="Y184" i="6" s="1"/>
  <c r="X184" i="6" a="1"/>
  <c r="X184" i="6" s="1"/>
  <c r="W184" i="6" a="1"/>
  <c r="W184" i="6" s="1"/>
  <c r="V184" i="6"/>
  <c r="V184" i="6" a="1"/>
  <c r="U184" i="6" a="1"/>
  <c r="U184" i="6" s="1"/>
  <c r="T184" i="6" a="1"/>
  <c r="T184" i="6" s="1"/>
  <c r="S184" i="6" a="1"/>
  <c r="S184" i="6" s="1"/>
  <c r="R184" i="6"/>
  <c r="R184" i="6" a="1"/>
  <c r="Q184" i="6" a="1"/>
  <c r="Q184" i="6" s="1"/>
  <c r="P184" i="6" a="1"/>
  <c r="P184" i="6" s="1"/>
  <c r="O184" i="6" a="1"/>
  <c r="O184" i="6" s="1"/>
  <c r="N184" i="6"/>
  <c r="N184" i="6" a="1"/>
  <c r="M184" i="6" a="1"/>
  <c r="M184" i="6" s="1"/>
  <c r="L184" i="6" a="1"/>
  <c r="L184" i="6" s="1"/>
  <c r="K184" i="6" a="1"/>
  <c r="K184" i="6" s="1"/>
  <c r="AI183" i="6" a="1"/>
  <c r="AI183" i="6" s="1"/>
  <c r="AH183" i="6" a="1"/>
  <c r="AH183" i="6" s="1"/>
  <c r="AG183" i="6" a="1"/>
  <c r="AG183" i="6" s="1"/>
  <c r="AF183" i="6"/>
  <c r="AF183" i="6" a="1"/>
  <c r="AE183" i="6" a="1"/>
  <c r="AE183" i="6" s="1"/>
  <c r="AD183" i="6" a="1"/>
  <c r="AD183" i="6" s="1"/>
  <c r="AC183" i="6" a="1"/>
  <c r="AC183" i="6" s="1"/>
  <c r="AB183" i="6"/>
  <c r="AB183" i="6" a="1"/>
  <c r="AA183" i="6" a="1"/>
  <c r="AA183" i="6" s="1"/>
  <c r="Z183" i="6" a="1"/>
  <c r="Z183" i="6" s="1"/>
  <c r="Y183" i="6" a="1"/>
  <c r="Y183" i="6" s="1"/>
  <c r="X183" i="6"/>
  <c r="X183" i="6" a="1"/>
  <c r="W183" i="6" a="1"/>
  <c r="W183" i="6" s="1"/>
  <c r="V183" i="6" a="1"/>
  <c r="V183" i="6" s="1"/>
  <c r="U183" i="6" a="1"/>
  <c r="U183" i="6" s="1"/>
  <c r="T183" i="6"/>
  <c r="T183" i="6" a="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c r="V98" i="6" a="1"/>
  <c r="U98" i="6" a="1"/>
  <c r="U98" i="6" s="1"/>
  <c r="T98" i="6" a="1"/>
  <c r="T98" i="6" s="1"/>
  <c r="S98" i="6" a="1"/>
  <c r="S98" i="6" s="1"/>
  <c r="R98" i="6" a="1"/>
  <c r="R98" i="6" s="1"/>
  <c r="Q98" i="6" a="1"/>
  <c r="Q98" i="6" s="1"/>
  <c r="P98" i="6" a="1"/>
  <c r="P98" i="6" s="1"/>
  <c r="O98" i="6" a="1"/>
  <c r="O98" i="6" s="1"/>
  <c r="N98" i="6"/>
  <c r="N98" i="6" a="1"/>
  <c r="M98" i="6" a="1"/>
  <c r="M98" i="6" s="1"/>
  <c r="L98" i="6" a="1"/>
  <c r="L98" i="6" s="1"/>
  <c r="K98" i="6" a="1"/>
  <c r="K98" i="6" s="1"/>
  <c r="AI97" i="6" a="1"/>
  <c r="AI97" i="6" s="1"/>
  <c r="AH97" i="6" a="1"/>
  <c r="AH97" i="6" s="1"/>
  <c r="AG97" i="6" a="1"/>
  <c r="AG97" i="6" s="1"/>
  <c r="AF97" i="6"/>
  <c r="AF97" i="6" a="1"/>
  <c r="AE97" i="6" a="1"/>
  <c r="AE97" i="6" s="1"/>
  <c r="AD97" i="6" a="1"/>
  <c r="AD97" i="6" s="1"/>
  <c r="AC97" i="6" a="1"/>
  <c r="AC97" i="6" s="1"/>
  <c r="AB97" i="6" a="1"/>
  <c r="AB97" i="6" s="1"/>
  <c r="AA97" i="6" a="1"/>
  <c r="AA97" i="6" s="1"/>
  <c r="Z97" i="6"/>
  <c r="Z97" i="6" a="1"/>
  <c r="Y97" i="6" a="1"/>
  <c r="Y97" i="6" s="1"/>
  <c r="X97" i="6" a="1"/>
  <c r="X97" i="6" s="1"/>
  <c r="W97" i="6" a="1"/>
  <c r="W97" i="6" s="1"/>
  <c r="V97" i="6" a="1"/>
  <c r="V97" i="6" s="1"/>
  <c r="U97" i="6" a="1"/>
  <c r="U97" i="6" s="1"/>
  <c r="T97" i="6"/>
  <c r="T97" i="6" a="1"/>
  <c r="S97" i="6" a="1"/>
  <c r="S97" i="6" s="1"/>
  <c r="R97" i="6" a="1"/>
  <c r="R97" i="6" s="1"/>
  <c r="Q97" i="6" a="1"/>
  <c r="Q97" i="6" s="1"/>
  <c r="P97" i="6"/>
  <c r="P97" i="6" a="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c r="AD96" i="6" a="1"/>
  <c r="AC96" i="6" a="1"/>
  <c r="AC96" i="6" s="1"/>
  <c r="AB96" i="6" a="1"/>
  <c r="AB96" i="6" s="1"/>
  <c r="AA96" i="6" a="1"/>
  <c r="AA96" i="6" s="1"/>
  <c r="Z96" i="6" a="1"/>
  <c r="Z96" i="6" s="1"/>
  <c r="Y96" i="6" a="1"/>
  <c r="Y96" i="6" s="1"/>
  <c r="X96" i="6"/>
  <c r="X96" i="6" a="1"/>
  <c r="W96" i="6" a="1"/>
  <c r="W96" i="6" s="1"/>
  <c r="V96" i="6" a="1"/>
  <c r="V96" i="6" s="1"/>
  <c r="U96" i="6" a="1"/>
  <c r="U96" i="6" s="1"/>
  <c r="T96" i="6"/>
  <c r="T96" i="6" a="1"/>
  <c r="S96" i="6" a="1"/>
  <c r="S96" i="6" s="1"/>
  <c r="R96" i="6" a="1"/>
  <c r="R96" i="6" s="1"/>
  <c r="Q96" i="6" a="1"/>
  <c r="Q96" i="6" s="1"/>
  <c r="P96" i="6" a="1"/>
  <c r="P96" i="6" s="1"/>
  <c r="O96" i="6" a="1"/>
  <c r="O96" i="6" s="1"/>
  <c r="N96" i="6" a="1"/>
  <c r="N96" i="6" s="1"/>
  <c r="M96" i="6" a="1"/>
  <c r="M96" i="6" s="1"/>
  <c r="L96" i="6"/>
  <c r="L96" i="6" a="1"/>
  <c r="K96" i="6" a="1"/>
  <c r="K96" i="6" s="1"/>
  <c r="AI95" i="6" a="1"/>
  <c r="AI95" i="6" s="1"/>
  <c r="AH95" i="6"/>
  <c r="AH95" i="6" a="1"/>
  <c r="AG95" i="6" a="1"/>
  <c r="AG95" i="6" s="1"/>
  <c r="AF95" i="6" a="1"/>
  <c r="AF95" i="6" s="1"/>
  <c r="AE95" i="6" a="1"/>
  <c r="AE95" i="6" s="1"/>
  <c r="AD95" i="6" a="1"/>
  <c r="AD95" i="6" s="1"/>
  <c r="AC95" i="6" a="1"/>
  <c r="AC95" i="6" s="1"/>
  <c r="AB95" i="6"/>
  <c r="AB95" i="6" a="1"/>
  <c r="AA95" i="6" a="1"/>
  <c r="AA95" i="6" s="1"/>
  <c r="Z95" i="6" a="1"/>
  <c r="Z95" i="6" s="1"/>
  <c r="Y95" i="6" a="1"/>
  <c r="Y95" i="6" s="1"/>
  <c r="X95" i="6"/>
  <c r="X95" i="6" a="1"/>
  <c r="W95" i="6" a="1"/>
  <c r="W95" i="6" s="1"/>
  <c r="V95" i="6" a="1"/>
  <c r="V95" i="6" s="1"/>
  <c r="U95" i="6" a="1"/>
  <c r="U95" i="6" s="1"/>
  <c r="T95" i="6" a="1"/>
  <c r="T95" i="6" s="1"/>
  <c r="S95" i="6" a="1"/>
  <c r="S95" i="6" s="1"/>
  <c r="R95" i="6"/>
  <c r="R95" i="6" a="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c r="AD94" i="6" a="1"/>
  <c r="AC94" i="6" a="1"/>
  <c r="AC94" i="6" s="1"/>
  <c r="AB94" i="6" a="1"/>
  <c r="AB94" i="6" s="1"/>
  <c r="AA94" i="6" a="1"/>
  <c r="AA94" i="6" s="1"/>
  <c r="Z94" i="6" a="1"/>
  <c r="Z94" i="6" s="1"/>
  <c r="Y94" i="6" a="1"/>
  <c r="Y94" i="6" s="1"/>
  <c r="X94" i="6"/>
  <c r="X94" i="6" a="1"/>
  <c r="W94" i="6" a="1"/>
  <c r="W94" i="6" s="1"/>
  <c r="V94" i="6" a="1"/>
  <c r="V94" i="6" s="1"/>
  <c r="U94" i="6" a="1"/>
  <c r="U94" i="6" s="1"/>
  <c r="T94" i="6"/>
  <c r="T94" i="6" a="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I78" i="5"/>
  <c r="J78" i="5" s="1"/>
  <c r="B12" i="5" s="1"/>
  <c r="H78" i="5"/>
  <c r="G78" i="5"/>
  <c r="F78" i="5"/>
  <c r="E78" i="5"/>
  <c r="D78" i="5"/>
  <c r="B78" i="5"/>
  <c r="M77" i="5"/>
  <c r="L77" i="5"/>
  <c r="K77" i="5"/>
  <c r="J77" i="5"/>
  <c r="I77" i="5"/>
  <c r="H77" i="5"/>
  <c r="G77" i="5"/>
  <c r="F77" i="5"/>
  <c r="E77" i="5"/>
  <c r="D77" i="5"/>
  <c r="B77" i="5"/>
  <c r="M76" i="5"/>
  <c r="L76" i="5"/>
  <c r="K76" i="5"/>
  <c r="I76" i="5"/>
  <c r="H76" i="5"/>
  <c r="G76" i="5"/>
  <c r="F76" i="5"/>
  <c r="E76" i="5"/>
  <c r="D76" i="5"/>
  <c r="B76" i="5"/>
  <c r="M75" i="5"/>
  <c r="L75" i="5"/>
  <c r="K75" i="5"/>
  <c r="I75" i="5"/>
  <c r="J75" i="5" s="1"/>
  <c r="B11" i="5" s="1"/>
  <c r="H75" i="5"/>
  <c r="G75" i="5"/>
  <c r="F75" i="5"/>
  <c r="E75" i="5"/>
  <c r="D75" i="5"/>
  <c r="B89" i="5" s="1"/>
  <c r="B90" i="5" s="1"/>
  <c r="B75" i="5"/>
  <c r="M74" i="5"/>
  <c r="L74" i="5"/>
  <c r="K74" i="5"/>
  <c r="I74" i="5"/>
  <c r="J74" i="5" s="1"/>
  <c r="H74" i="5"/>
  <c r="G74" i="5"/>
  <c r="F74" i="5"/>
  <c r="E74" i="5"/>
  <c r="D74" i="5"/>
  <c r="A89" i="5" s="1"/>
  <c r="A90" i="5" s="1"/>
  <c r="B74" i="5"/>
  <c r="D68" i="5"/>
  <c r="C68" i="5"/>
  <c r="B68" i="5"/>
  <c r="A68" i="5"/>
  <c r="B6" i="5" s="1"/>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A34" i="5"/>
  <c r="M31" i="5"/>
  <c r="L31" i="5"/>
  <c r="K31" i="5"/>
  <c r="I31" i="5"/>
  <c r="J44" i="5" s="1"/>
  <c r="H31" i="5"/>
  <c r="G31" i="5"/>
  <c r="F31" i="5"/>
  <c r="E31" i="5"/>
  <c r="D31" i="5"/>
  <c r="B31" i="5"/>
  <c r="M30" i="5"/>
  <c r="L30" i="5"/>
  <c r="K30" i="5"/>
  <c r="I30" i="5"/>
  <c r="J43" i="5" s="1"/>
  <c r="H30" i="5"/>
  <c r="G30" i="5"/>
  <c r="F30" i="5"/>
  <c r="E30" i="5"/>
  <c r="D30" i="5"/>
  <c r="B30" i="5"/>
  <c r="M29" i="5"/>
  <c r="L29" i="5"/>
  <c r="K29" i="5"/>
  <c r="H29" i="5"/>
  <c r="G29" i="5"/>
  <c r="I29" i="5" s="1"/>
  <c r="F29" i="5"/>
  <c r="E29" i="5"/>
  <c r="D29" i="5"/>
  <c r="B29" i="5"/>
  <c r="M28" i="5"/>
  <c r="L28" i="5"/>
  <c r="K28" i="5"/>
  <c r="H28" i="5"/>
  <c r="G28" i="5"/>
  <c r="I28" i="5" s="1"/>
  <c r="F28" i="5"/>
  <c r="E28" i="5"/>
  <c r="D28" i="5"/>
  <c r="B28" i="5"/>
  <c r="M27" i="5"/>
  <c r="L27" i="5"/>
  <c r="K27" i="5"/>
  <c r="I27" i="5"/>
  <c r="J40" i="5" s="1"/>
  <c r="C55" i="5" s="1"/>
  <c r="B5" i="5" s="1"/>
  <c r="H27" i="5"/>
  <c r="B34" i="5" s="1"/>
  <c r="B4" i="5" s="1"/>
  <c r="G27" i="5"/>
  <c r="F27" i="5"/>
  <c r="E27" i="5"/>
  <c r="D27" i="5"/>
  <c r="B27" i="5"/>
  <c r="B18" i="5"/>
  <c r="B17" i="5"/>
  <c r="B10" i="5"/>
  <c r="P120" i="4"/>
  <c r="N98" i="4"/>
  <c r="N94" i="4"/>
  <c r="N90" i="4"/>
  <c r="N68" i="4"/>
  <c r="N63" i="4"/>
  <c r="N59" i="4"/>
  <c r="N55" i="4"/>
  <c r="N21" i="4"/>
  <c r="N17" i="4"/>
  <c r="N13" i="4"/>
  <c r="P62" i="3"/>
  <c r="P41" i="2"/>
  <c r="F98" i="6" l="1"/>
  <c r="AF86" i="14"/>
  <c r="AF85" i="14"/>
  <c r="AF84" i="14"/>
  <c r="AF83" i="14"/>
  <c r="AF82" i="14"/>
  <c r="AF81" i="14"/>
  <c r="AF80" i="14"/>
  <c r="AF79" i="14"/>
  <c r="AF78" i="14"/>
  <c r="AF77" i="14"/>
  <c r="AF76" i="14"/>
  <c r="AF75" i="14"/>
  <c r="AF74" i="14"/>
  <c r="AF73" i="14"/>
  <c r="AF72" i="14"/>
  <c r="AF71" i="14"/>
  <c r="AF70" i="14"/>
  <c r="AF69" i="14"/>
  <c r="AF68" i="14"/>
  <c r="AF67" i="14"/>
  <c r="AF66" i="14"/>
  <c r="AF65" i="14"/>
  <c r="AF64" i="14"/>
  <c r="AF63" i="14"/>
  <c r="AF62" i="14"/>
  <c r="AF61" i="14"/>
  <c r="AF60" i="14"/>
  <c r="AF59" i="14"/>
  <c r="AF58" i="14"/>
  <c r="AF57" i="14"/>
  <c r="AF56" i="14"/>
  <c r="AF55" i="14"/>
  <c r="AF54" i="14"/>
  <c r="AF53" i="14"/>
  <c r="AF52" i="14"/>
  <c r="AG93" i="14"/>
  <c r="AG89" i="14"/>
  <c r="AG85" i="14"/>
  <c r="AG81" i="14"/>
  <c r="AG77" i="14"/>
  <c r="AG73" i="14"/>
  <c r="AG50" i="14"/>
  <c r="AG48" i="14"/>
  <c r="AG46" i="14"/>
  <c r="AG44" i="14"/>
  <c r="AG92" i="14"/>
  <c r="AG88" i="14"/>
  <c r="AG84" i="14"/>
  <c r="AG80" i="14"/>
  <c r="AG76" i="14"/>
  <c r="AG72" i="14"/>
  <c r="AF50" i="14"/>
  <c r="AF48" i="14"/>
  <c r="AF46" i="14"/>
  <c r="AF44" i="14"/>
  <c r="AF42" i="14"/>
  <c r="AF40" i="14"/>
  <c r="AF38" i="14"/>
  <c r="AF36" i="14"/>
  <c r="AF34" i="14"/>
  <c r="AF32" i="14"/>
  <c r="AF30" i="14"/>
  <c r="AF28" i="14"/>
  <c r="AF26" i="14"/>
  <c r="AF24" i="14"/>
  <c r="AG91" i="14"/>
  <c r="AG87" i="14"/>
  <c r="AG83" i="14"/>
  <c r="AG79" i="14"/>
  <c r="AG75" i="14"/>
  <c r="AG71" i="14"/>
  <c r="AG69" i="14"/>
  <c r="AG68" i="14"/>
  <c r="AG67" i="14"/>
  <c r="AG66" i="14"/>
  <c r="AG65" i="14"/>
  <c r="AG64" i="14"/>
  <c r="AG63" i="14"/>
  <c r="AG62" i="14"/>
  <c r="AG61" i="14"/>
  <c r="AG60" i="14"/>
  <c r="AG59" i="14"/>
  <c r="AG58" i="14"/>
  <c r="AG57" i="14"/>
  <c r="AG56" i="14"/>
  <c r="AG55" i="14"/>
  <c r="AG54" i="14"/>
  <c r="AG53" i="14"/>
  <c r="AG52" i="14"/>
  <c r="AG51" i="14"/>
  <c r="AG49" i="14"/>
  <c r="AG47" i="14"/>
  <c r="AG94" i="14"/>
  <c r="AG90" i="14"/>
  <c r="AG86" i="14"/>
  <c r="AG82" i="14"/>
  <c r="AG78" i="14"/>
  <c r="AG74" i="14"/>
  <c r="AG70" i="14"/>
  <c r="AF51" i="14"/>
  <c r="AF49" i="14"/>
  <c r="AF47" i="14"/>
  <c r="AF45" i="14"/>
  <c r="AF43" i="14"/>
  <c r="AF41" i="14"/>
  <c r="AF39" i="14"/>
  <c r="AF37" i="14"/>
  <c r="AF35" i="14"/>
  <c r="AF33" i="14"/>
  <c r="AF31" i="14"/>
  <c r="AG41" i="14"/>
  <c r="AG37" i="14"/>
  <c r="AG33" i="14"/>
  <c r="AG29" i="14"/>
  <c r="AG28" i="14"/>
  <c r="AF27" i="14"/>
  <c r="AF23" i="14"/>
  <c r="AG40" i="14"/>
  <c r="AG36" i="14"/>
  <c r="AG32" i="14"/>
  <c r="AG30" i="14"/>
  <c r="AF29" i="14"/>
  <c r="AG19" i="14"/>
  <c r="AG18" i="14"/>
  <c r="AG43" i="14"/>
  <c r="AG39" i="14"/>
  <c r="AG35" i="14"/>
  <c r="AG31" i="14"/>
  <c r="AG25" i="14"/>
  <c r="AG24" i="14"/>
  <c r="AG22" i="14"/>
  <c r="AF21" i="14"/>
  <c r="AG20" i="14"/>
  <c r="AF19" i="14"/>
  <c r="AF18" i="14"/>
  <c r="AG45" i="14"/>
  <c r="AG42" i="14"/>
  <c r="AG38" i="14"/>
  <c r="AG34" i="14"/>
  <c r="AG27" i="14"/>
  <c r="AG26" i="14"/>
  <c r="AF25" i="14"/>
  <c r="AF22" i="14"/>
  <c r="AE21" i="14"/>
  <c r="AE20" i="14"/>
  <c r="AD19" i="14"/>
  <c r="AE18" i="14"/>
  <c r="AE40" i="14"/>
  <c r="K2" i="14"/>
  <c r="O3" i="14"/>
  <c r="O4" i="14"/>
  <c r="L12" i="14"/>
  <c r="O14" i="14"/>
  <c r="AA98" i="14"/>
  <c r="AI94" i="14"/>
  <c r="AI93" i="14"/>
  <c r="AI92" i="14"/>
  <c r="AI91" i="14"/>
  <c r="AI90" i="14"/>
  <c r="AI89" i="14"/>
  <c r="AI88" i="14"/>
  <c r="AI87" i="14"/>
  <c r="AI86" i="14"/>
  <c r="AI85" i="14"/>
  <c r="AI84" i="14"/>
  <c r="AI83" i="14"/>
  <c r="AI82" i="14"/>
  <c r="AI81" i="14"/>
  <c r="AI80" i="14"/>
  <c r="AI79" i="14"/>
  <c r="AI78" i="14"/>
  <c r="AI77" i="14"/>
  <c r="AI76" i="14"/>
  <c r="AI75" i="14"/>
  <c r="AI74" i="14"/>
  <c r="AI73" i="14"/>
  <c r="AI72" i="14"/>
  <c r="AI71" i="14"/>
  <c r="AI70"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H18" i="14"/>
  <c r="AI69" i="14"/>
  <c r="AI68" i="14"/>
  <c r="AI67" i="14"/>
  <c r="AI66" i="14"/>
  <c r="AI65" i="14"/>
  <c r="AI64" i="14"/>
  <c r="AI63" i="14"/>
  <c r="AI62" i="14"/>
  <c r="AI61" i="14"/>
  <c r="AI60" i="14"/>
  <c r="AI59" i="14"/>
  <c r="AI58" i="14"/>
  <c r="AI57" i="14"/>
  <c r="AI56" i="14"/>
  <c r="AI55" i="14"/>
  <c r="AI54" i="14"/>
  <c r="AI53" i="14"/>
  <c r="AI52" i="14"/>
  <c r="AI51" i="14"/>
  <c r="AI49" i="14"/>
  <c r="AI47" i="14"/>
  <c r="AI45" i="14"/>
  <c r="AI43" i="14"/>
  <c r="AI41" i="14"/>
  <c r="AI39" i="14"/>
  <c r="AI37" i="14"/>
  <c r="AI35" i="14"/>
  <c r="AI33" i="14"/>
  <c r="AI31" i="14"/>
  <c r="AI29" i="14"/>
  <c r="AI27" i="14"/>
  <c r="AI25" i="14"/>
  <c r="AI50" i="14"/>
  <c r="AI48" i="14"/>
  <c r="AI46" i="14"/>
  <c r="AI44" i="14"/>
  <c r="AI42" i="14"/>
  <c r="AI40" i="14"/>
  <c r="AI38" i="14"/>
  <c r="AI36" i="14"/>
  <c r="AI34" i="14"/>
  <c r="AI32" i="14"/>
  <c r="L17" i="14"/>
  <c r="M17" i="14" s="1"/>
  <c r="O20" i="14"/>
  <c r="O21" i="14"/>
  <c r="O23" i="14"/>
  <c r="AH23" i="14"/>
  <c r="L24" i="14"/>
  <c r="AE24" i="14"/>
  <c r="L27" i="14"/>
  <c r="M27" i="14" s="1"/>
  <c r="AI28" i="14"/>
  <c r="O30" i="14"/>
  <c r="AE31" i="14"/>
  <c r="AE35" i="14"/>
  <c r="AE39" i="14"/>
  <c r="AE43" i="14"/>
  <c r="AE44" i="14"/>
  <c r="L5" i="14"/>
  <c r="L6" i="14"/>
  <c r="O7" i="14"/>
  <c r="O8" i="14"/>
  <c r="M12" i="14"/>
  <c r="L16" i="14"/>
  <c r="O19" i="14"/>
  <c r="AD23" i="14"/>
  <c r="AI23" i="14"/>
  <c r="M24" i="14"/>
  <c r="L25" i="14"/>
  <c r="AI26" i="14"/>
  <c r="O28" i="14"/>
  <c r="AE29" i="14"/>
  <c r="AE30" i="14"/>
  <c r="AE32" i="14"/>
  <c r="AE36" i="14"/>
  <c r="L4" i="14"/>
  <c r="M5" i="14"/>
  <c r="O6" i="14"/>
  <c r="L9" i="14"/>
  <c r="M9" i="14" s="1"/>
  <c r="L10" i="14"/>
  <c r="O11" i="14"/>
  <c r="O12" i="14"/>
  <c r="M16" i="14"/>
  <c r="AE94" i="14"/>
  <c r="AE93" i="14"/>
  <c r="AE92" i="14"/>
  <c r="AE91" i="14"/>
  <c r="AE90" i="14"/>
  <c r="AE89" i="14"/>
  <c r="AE88" i="14"/>
  <c r="AE87" i="14"/>
  <c r="AE86" i="14"/>
  <c r="AE85" i="14"/>
  <c r="AE84" i="14"/>
  <c r="AE83" i="14"/>
  <c r="AE82" i="14"/>
  <c r="AE81" i="14"/>
  <c r="AE80" i="14"/>
  <c r="AE79" i="14"/>
  <c r="AE78" i="14"/>
  <c r="AE77" i="14"/>
  <c r="AE76" i="14"/>
  <c r="AE75" i="14"/>
  <c r="AE74" i="14"/>
  <c r="AE73" i="14"/>
  <c r="AE72" i="14"/>
  <c r="AE71" i="14"/>
  <c r="AE70"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19" i="14"/>
  <c r="AD18" i="14"/>
  <c r="AE51" i="14"/>
  <c r="AE49" i="14"/>
  <c r="AE47" i="14"/>
  <c r="AE45" i="14"/>
  <c r="AE50" i="14"/>
  <c r="AE48" i="14"/>
  <c r="AE69" i="14"/>
  <c r="AE68" i="14"/>
  <c r="AE67" i="14"/>
  <c r="AE66" i="14"/>
  <c r="AE65" i="14"/>
  <c r="AE64" i="14"/>
  <c r="AE63" i="14"/>
  <c r="AE62" i="14"/>
  <c r="AE61" i="14"/>
  <c r="AE60" i="14"/>
  <c r="AE59" i="14"/>
  <c r="AE58" i="14"/>
  <c r="AE57" i="14"/>
  <c r="AE56" i="14"/>
  <c r="AE55" i="14"/>
  <c r="AE54" i="14"/>
  <c r="AE53" i="14"/>
  <c r="AE52" i="14"/>
  <c r="O17" i="14"/>
  <c r="AH20" i="14"/>
  <c r="AH21" i="14"/>
  <c r="L22" i="14"/>
  <c r="AI22" i="14"/>
  <c r="L23" i="14"/>
  <c r="AE23" i="14"/>
  <c r="AI24" i="14"/>
  <c r="M25" i="14"/>
  <c r="AE27" i="14"/>
  <c r="AE28" i="14"/>
  <c r="L31" i="14"/>
  <c r="AE33" i="14"/>
  <c r="M34" i="14"/>
  <c r="AE37" i="14"/>
  <c r="AE41" i="14"/>
  <c r="M42" i="14"/>
  <c r="O96" i="14"/>
  <c r="O24" i="14"/>
  <c r="O22" i="14"/>
  <c r="O18" i="14"/>
  <c r="O13" i="14"/>
  <c r="O9" i="14"/>
  <c r="O5" i="14"/>
  <c r="O94" i="14"/>
  <c r="O90" i="14"/>
  <c r="O86" i="14"/>
  <c r="O82" i="14"/>
  <c r="O78" i="14"/>
  <c r="O74" i="14"/>
  <c r="O70" i="14"/>
  <c r="O69" i="14"/>
  <c r="O68" i="14"/>
  <c r="O67" i="14"/>
  <c r="O66" i="14"/>
  <c r="O65" i="14"/>
  <c r="O64" i="14"/>
  <c r="O63" i="14"/>
  <c r="O62" i="14"/>
  <c r="O61" i="14"/>
  <c r="O60" i="14"/>
  <c r="O59" i="14"/>
  <c r="O58" i="14"/>
  <c r="O57" i="14"/>
  <c r="O56" i="14"/>
  <c r="O55" i="14"/>
  <c r="O54" i="14"/>
  <c r="O53" i="14"/>
  <c r="O52" i="14"/>
  <c r="O93" i="14"/>
  <c r="O89" i="14"/>
  <c r="O85" i="14"/>
  <c r="O81" i="14"/>
  <c r="O77" i="14"/>
  <c r="O73" i="14"/>
  <c r="O51" i="14"/>
  <c r="O49" i="14"/>
  <c r="O47" i="14"/>
  <c r="O45" i="14"/>
  <c r="O43" i="14"/>
  <c r="O41" i="14"/>
  <c r="O39" i="14"/>
  <c r="O37" i="14"/>
  <c r="O35" i="14"/>
  <c r="O33" i="14"/>
  <c r="O31" i="14"/>
  <c r="O29" i="14"/>
  <c r="O27" i="14"/>
  <c r="O25" i="14"/>
  <c r="O92" i="14"/>
  <c r="O88" i="14"/>
  <c r="O84" i="14"/>
  <c r="O80" i="14"/>
  <c r="O76" i="14"/>
  <c r="O72" i="14"/>
  <c r="O97" i="14"/>
  <c r="O95" i="14"/>
  <c r="O91" i="14"/>
  <c r="O87" i="14"/>
  <c r="O83" i="14"/>
  <c r="O79" i="14"/>
  <c r="O75" i="14"/>
  <c r="O71" i="14"/>
  <c r="O50" i="14"/>
  <c r="O48" i="14"/>
  <c r="O46" i="14"/>
  <c r="O44" i="14"/>
  <c r="O42" i="14"/>
  <c r="O40" i="14"/>
  <c r="O38" i="14"/>
  <c r="O36" i="14"/>
  <c r="O34" i="14"/>
  <c r="O32" i="14"/>
  <c r="M97" i="14"/>
  <c r="M93" i="14"/>
  <c r="M92" i="14"/>
  <c r="M89" i="14"/>
  <c r="M88" i="14"/>
  <c r="M85" i="14"/>
  <c r="M84" i="14"/>
  <c r="M81" i="14"/>
  <c r="M80" i="14"/>
  <c r="M77" i="14"/>
  <c r="M76" i="14"/>
  <c r="M73" i="14"/>
  <c r="M70" i="14"/>
  <c r="M69" i="14"/>
  <c r="M66" i="14"/>
  <c r="M65" i="14"/>
  <c r="M62" i="14"/>
  <c r="M61" i="14"/>
  <c r="M58" i="14"/>
  <c r="M57" i="14"/>
  <c r="M54" i="14"/>
  <c r="M53" i="14"/>
  <c r="L97" i="14"/>
  <c r="L95" i="14"/>
  <c r="M95" i="14" s="1"/>
  <c r="L94" i="14"/>
  <c r="M94" i="14" s="1"/>
  <c r="L93" i="14"/>
  <c r="L92" i="14"/>
  <c r="L91" i="14"/>
  <c r="M91" i="14" s="1"/>
  <c r="L90" i="14"/>
  <c r="M90" i="14" s="1"/>
  <c r="L89" i="14"/>
  <c r="L88" i="14"/>
  <c r="L87" i="14"/>
  <c r="M87" i="14" s="1"/>
  <c r="L86" i="14"/>
  <c r="M86" i="14" s="1"/>
  <c r="L85" i="14"/>
  <c r="L84" i="14"/>
  <c r="L83" i="14"/>
  <c r="M83" i="14" s="1"/>
  <c r="L82" i="14"/>
  <c r="M82" i="14" s="1"/>
  <c r="L81" i="14"/>
  <c r="L80" i="14"/>
  <c r="L79" i="14"/>
  <c r="M79" i="14" s="1"/>
  <c r="L78" i="14"/>
  <c r="M78" i="14" s="1"/>
  <c r="L77" i="14"/>
  <c r="L76" i="14"/>
  <c r="L75" i="14"/>
  <c r="M75" i="14" s="1"/>
  <c r="L74" i="14"/>
  <c r="M74" i="14" s="1"/>
  <c r="L73" i="14"/>
  <c r="L72" i="14"/>
  <c r="M72" i="14" s="1"/>
  <c r="L71" i="14"/>
  <c r="M71" i="14" s="1"/>
  <c r="L20" i="14"/>
  <c r="L15" i="14"/>
  <c r="M15" i="14" s="1"/>
  <c r="M14" i="14"/>
  <c r="L11" i="14"/>
  <c r="M11" i="14" s="1"/>
  <c r="M10" i="14"/>
  <c r="L7" i="14"/>
  <c r="M7" i="14" s="1"/>
  <c r="M6" i="14"/>
  <c r="L3" i="14"/>
  <c r="M48" i="14"/>
  <c r="M46" i="14"/>
  <c r="L70" i="14"/>
  <c r="L69" i="14"/>
  <c r="L68" i="14"/>
  <c r="M68" i="14" s="1"/>
  <c r="L67" i="14"/>
  <c r="M67" i="14" s="1"/>
  <c r="L66" i="14"/>
  <c r="L65" i="14"/>
  <c r="L64" i="14"/>
  <c r="M64" i="14" s="1"/>
  <c r="L63" i="14"/>
  <c r="M63" i="14" s="1"/>
  <c r="L62" i="14"/>
  <c r="L61" i="14"/>
  <c r="L60" i="14"/>
  <c r="M60" i="14" s="1"/>
  <c r="L59" i="14"/>
  <c r="M59" i="14" s="1"/>
  <c r="L58" i="14"/>
  <c r="L57" i="14"/>
  <c r="L56" i="14"/>
  <c r="M56" i="14" s="1"/>
  <c r="L55" i="14"/>
  <c r="M55" i="14" s="1"/>
  <c r="L54" i="14"/>
  <c r="L53" i="14"/>
  <c r="L52" i="14"/>
  <c r="M52" i="14" s="1"/>
  <c r="L50" i="14"/>
  <c r="M50" i="14" s="1"/>
  <c r="L48" i="14"/>
  <c r="L46" i="14"/>
  <c r="L44" i="14"/>
  <c r="M44" i="14" s="1"/>
  <c r="L42" i="14"/>
  <c r="L40" i="14"/>
  <c r="M40" i="14" s="1"/>
  <c r="L38" i="14"/>
  <c r="M38" i="14" s="1"/>
  <c r="L36" i="14"/>
  <c r="M36" i="14" s="1"/>
  <c r="L34" i="14"/>
  <c r="L32" i="14"/>
  <c r="M32" i="14" s="1"/>
  <c r="L30" i="14"/>
  <c r="L28" i="14"/>
  <c r="M28" i="14" s="1"/>
  <c r="L26" i="14"/>
  <c r="M26" i="14" s="1"/>
  <c r="M49" i="14"/>
  <c r="L96" i="14"/>
  <c r="M96" i="14" s="1"/>
  <c r="L51" i="14"/>
  <c r="M51" i="14" s="1"/>
  <c r="L49" i="14"/>
  <c r="L47" i="14"/>
  <c r="M47" i="14" s="1"/>
  <c r="L45" i="14"/>
  <c r="M45" i="14" s="1"/>
  <c r="L43" i="14"/>
  <c r="L41" i="14"/>
  <c r="M41" i="14" s="1"/>
  <c r="L39" i="14"/>
  <c r="M39" i="14" s="1"/>
  <c r="L37" i="14"/>
  <c r="M37" i="14" s="1"/>
  <c r="L35" i="14"/>
  <c r="L33" i="14"/>
  <c r="M33" i="14" s="1"/>
  <c r="N2" i="14"/>
  <c r="O2" i="14" s="1"/>
  <c r="M3" i="14"/>
  <c r="M4" i="14"/>
  <c r="L8" i="14"/>
  <c r="M8" i="14" s="1"/>
  <c r="O10" i="14"/>
  <c r="L13" i="14"/>
  <c r="M13" i="14" s="1"/>
  <c r="L14" i="14"/>
  <c r="O15" i="14"/>
  <c r="O16" i="14"/>
  <c r="AF94" i="14"/>
  <c r="L18" i="14"/>
  <c r="M18" i="14" s="1"/>
  <c r="AI18" i="14"/>
  <c r="L19" i="14"/>
  <c r="M19" i="14" s="1"/>
  <c r="AH19" i="14"/>
  <c r="M20" i="14"/>
  <c r="AD20" i="14"/>
  <c r="AI20" i="14"/>
  <c r="L21" i="14"/>
  <c r="M21" i="14" s="1"/>
  <c r="AD21" i="14"/>
  <c r="AI21" i="14"/>
  <c r="M22" i="14"/>
  <c r="AE22" i="14"/>
  <c r="M23" i="14"/>
  <c r="AE25" i="14"/>
  <c r="AE26" i="14"/>
  <c r="L29" i="14"/>
  <c r="M29" i="14" s="1"/>
  <c r="M30" i="14"/>
  <c r="AI30" i="14"/>
  <c r="M31" i="14"/>
  <c r="AE34" i="14"/>
  <c r="M35" i="14"/>
  <c r="AE38" i="14"/>
  <c r="AE42" i="14"/>
  <c r="M43" i="14"/>
  <c r="AE46" i="14"/>
  <c r="AF20" i="14"/>
  <c r="AG21" i="14"/>
  <c r="AG23" i="14"/>
  <c r="AF87" i="14"/>
  <c r="AF88" i="14"/>
  <c r="AF89" i="14"/>
  <c r="AF90" i="14"/>
  <c r="AF91" i="14"/>
  <c r="AF92" i="14"/>
  <c r="AF93"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G51" i="11"/>
  <c r="F16" i="10"/>
  <c r="B27" i="10" s="1"/>
  <c r="F17" i="10"/>
  <c r="F13" i="10"/>
  <c r="B24" i="10" s="1"/>
  <c r="F14" i="10"/>
  <c r="B25" i="10" s="1"/>
  <c r="F15" i="10"/>
  <c r="B26" i="10" s="1"/>
  <c r="I14" i="10"/>
  <c r="G19" i="10"/>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E101" i="6"/>
  <c r="E105" i="6"/>
  <c r="E109" i="6"/>
  <c r="E113" i="6"/>
  <c r="E117" i="6"/>
  <c r="E121" i="6"/>
  <c r="E125" i="6"/>
  <c r="E129" i="6"/>
  <c r="E133" i="6"/>
  <c r="E137" i="6"/>
  <c r="E141" i="6"/>
  <c r="E145" i="6"/>
  <c r="E149" i="6"/>
  <c r="E153" i="6"/>
  <c r="E157" i="6"/>
  <c r="E161" i="6"/>
  <c r="E165" i="6"/>
  <c r="E169" i="6"/>
  <c r="E173" i="6"/>
  <c r="E177" i="6"/>
  <c r="J2" i="6"/>
  <c r="W4" i="6" s="1"/>
  <c r="E87" i="6"/>
  <c r="E88" i="6"/>
  <c r="E91" i="6"/>
  <c r="E92" i="6"/>
  <c r="F96" i="6"/>
  <c r="F804" i="6"/>
  <c r="F803" i="6"/>
  <c r="F802" i="6"/>
  <c r="F801" i="6"/>
  <c r="F800" i="6"/>
  <c r="F799" i="6"/>
  <c r="F798" i="6"/>
  <c r="F797" i="6"/>
  <c r="F796" i="6"/>
  <c r="F795" i="6"/>
  <c r="F794" i="6"/>
  <c r="F793" i="6"/>
  <c r="F792" i="6"/>
  <c r="F791" i="6"/>
  <c r="E796" i="6"/>
  <c r="E804" i="6"/>
  <c r="E801" i="6"/>
  <c r="E800" i="6"/>
  <c r="E794" i="6"/>
  <c r="E793" i="6"/>
  <c r="F790" i="6"/>
  <c r="F789" i="6"/>
  <c r="F788" i="6"/>
  <c r="F787" i="6"/>
  <c r="F786" i="6"/>
  <c r="E785" i="6"/>
  <c r="E788" i="6"/>
  <c r="E787" i="6"/>
  <c r="F785" i="6"/>
  <c r="F784" i="6"/>
  <c r="F783" i="6"/>
  <c r="F782" i="6"/>
  <c r="F781" i="6"/>
  <c r="F780" i="6"/>
  <c r="E784" i="6"/>
  <c r="E781" i="6"/>
  <c r="E780" i="6"/>
  <c r="F779" i="6"/>
  <c r="F778" i="6"/>
  <c r="F777" i="6"/>
  <c r="F776" i="6"/>
  <c r="F775" i="6"/>
  <c r="F774" i="6"/>
  <c r="F773" i="6"/>
  <c r="F772" i="6"/>
  <c r="F771" i="6"/>
  <c r="F770" i="6"/>
  <c r="F769" i="6"/>
  <c r="F768" i="6"/>
  <c r="E777" i="6"/>
  <c r="E776" i="6"/>
  <c r="E773" i="6"/>
  <c r="E772" i="6"/>
  <c r="E769" i="6"/>
  <c r="E768" i="6"/>
  <c r="F767" i="6"/>
  <c r="F766" i="6"/>
  <c r="F765" i="6"/>
  <c r="F764" i="6"/>
  <c r="F763" i="6"/>
  <c r="F762" i="6"/>
  <c r="F761" i="6"/>
  <c r="F760" i="6"/>
  <c r="F759" i="6"/>
  <c r="F758" i="6"/>
  <c r="F757" i="6"/>
  <c r="E767" i="6"/>
  <c r="E766" i="6"/>
  <c r="E765" i="6"/>
  <c r="E762" i="6"/>
  <c r="E761" i="6"/>
  <c r="E758" i="6"/>
  <c r="E757" i="6"/>
  <c r="F756" i="6"/>
  <c r="F755" i="6"/>
  <c r="F754" i="6"/>
  <c r="F753" i="6"/>
  <c r="F752" i="6"/>
  <c r="F751" i="6"/>
  <c r="F750" i="6"/>
  <c r="F749" i="6"/>
  <c r="F748" i="6"/>
  <c r="F747" i="6"/>
  <c r="F746" i="6"/>
  <c r="F745" i="6"/>
  <c r="F744" i="6"/>
  <c r="F743" i="6"/>
  <c r="F742" i="6"/>
  <c r="F741" i="6"/>
  <c r="F740" i="6"/>
  <c r="F739" i="6"/>
  <c r="F738" i="6"/>
  <c r="F737" i="6"/>
  <c r="F736" i="6"/>
  <c r="F735" i="6"/>
  <c r="F734" i="6"/>
  <c r="F733" i="6"/>
  <c r="E752" i="6"/>
  <c r="E751" i="6"/>
  <c r="E748" i="6"/>
  <c r="E747" i="6"/>
  <c r="E744" i="6"/>
  <c r="E743" i="6"/>
  <c r="E740" i="6"/>
  <c r="E739" i="6"/>
  <c r="E736" i="6"/>
  <c r="E735" i="6"/>
  <c r="F732" i="6"/>
  <c r="F731" i="6"/>
  <c r="F730" i="6"/>
  <c r="F729" i="6"/>
  <c r="F728" i="6"/>
  <c r="F727" i="6"/>
  <c r="F726" i="6"/>
  <c r="F725" i="6"/>
  <c r="F724" i="6"/>
  <c r="F723" i="6"/>
  <c r="F722" i="6"/>
  <c r="F721" i="6"/>
  <c r="F720" i="6"/>
  <c r="E732" i="6"/>
  <c r="E729" i="6"/>
  <c r="E719" i="6"/>
  <c r="E726" i="6"/>
  <c r="E725" i="6"/>
  <c r="E722" i="6"/>
  <c r="E721" i="6"/>
  <c r="F719" i="6"/>
  <c r="F718" i="6"/>
  <c r="F717" i="6"/>
  <c r="F716" i="6"/>
  <c r="F715" i="6"/>
  <c r="F714" i="6"/>
  <c r="F713" i="6"/>
  <c r="F712" i="6"/>
  <c r="F711" i="6"/>
  <c r="F710" i="6"/>
  <c r="F709" i="6"/>
  <c r="F708" i="6"/>
  <c r="F707" i="6"/>
  <c r="F706" i="6"/>
  <c r="F705" i="6"/>
  <c r="F704" i="6"/>
  <c r="F703" i="6"/>
  <c r="F702" i="6"/>
  <c r="F701" i="6"/>
  <c r="F700" i="6"/>
  <c r="F699" i="6"/>
  <c r="F698" i="6"/>
  <c r="F697" i="6"/>
  <c r="F696" i="6"/>
  <c r="E717" i="6"/>
  <c r="E716" i="6"/>
  <c r="E713" i="6"/>
  <c r="E712" i="6"/>
  <c r="E709" i="6"/>
  <c r="E708" i="6"/>
  <c r="E705" i="6"/>
  <c r="E704" i="6"/>
  <c r="E701" i="6"/>
  <c r="E700" i="6"/>
  <c r="E697" i="6"/>
  <c r="E696" i="6"/>
  <c r="E693" i="6"/>
  <c r="F691" i="6"/>
  <c r="F689" i="6"/>
  <c r="F687" i="6"/>
  <c r="F685" i="6"/>
  <c r="F683" i="6"/>
  <c r="F681" i="6"/>
  <c r="F679" i="6"/>
  <c r="F677" i="6"/>
  <c r="F675" i="6"/>
  <c r="F673" i="6"/>
  <c r="F695" i="6"/>
  <c r="F694" i="6"/>
  <c r="F693" i="6"/>
  <c r="E687" i="6"/>
  <c r="E685" i="6"/>
  <c r="E679" i="6"/>
  <c r="E677"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92" i="6"/>
  <c r="F690" i="6"/>
  <c r="F688" i="6"/>
  <c r="F686" i="6"/>
  <c r="F684" i="6"/>
  <c r="F682" i="6"/>
  <c r="F680" i="6"/>
  <c r="F678" i="6"/>
  <c r="F676" i="6"/>
  <c r="F674" i="6"/>
  <c r="F672" i="6"/>
  <c r="E671" i="6"/>
  <c r="E690" i="6"/>
  <c r="E688" i="6"/>
  <c r="E682" i="6"/>
  <c r="E680" i="6"/>
  <c r="E674" i="6"/>
  <c r="E672" i="6"/>
  <c r="F629" i="6"/>
  <c r="F628" i="6"/>
  <c r="F627" i="6"/>
  <c r="F626" i="6"/>
  <c r="F625" i="6"/>
  <c r="F624" i="6"/>
  <c r="F623" i="6"/>
  <c r="F622" i="6"/>
  <c r="F621" i="6"/>
  <c r="F620" i="6"/>
  <c r="F619" i="6"/>
  <c r="F618" i="6"/>
  <c r="F617" i="6"/>
  <c r="F616" i="6"/>
  <c r="F615" i="6"/>
  <c r="F614" i="6"/>
  <c r="F613" i="6"/>
  <c r="F612" i="6"/>
  <c r="F611" i="6"/>
  <c r="F610" i="6"/>
  <c r="F609" i="6"/>
  <c r="F608" i="6"/>
  <c r="F607" i="6"/>
  <c r="E669" i="6"/>
  <c r="E668" i="6"/>
  <c r="E667" i="6"/>
  <c r="E666" i="6"/>
  <c r="E665" i="6"/>
  <c r="E664" i="6"/>
  <c r="E663" i="6"/>
  <c r="E662" i="6"/>
  <c r="E661" i="6"/>
  <c r="E660" i="6"/>
  <c r="E659" i="6"/>
  <c r="E658" i="6"/>
  <c r="E657" i="6"/>
  <c r="E656" i="6"/>
  <c r="E655"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16" i="6"/>
  <c r="E614" i="6"/>
  <c r="E612" i="6"/>
  <c r="E610" i="6"/>
  <c r="E608"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E627" i="6"/>
  <c r="E626" i="6"/>
  <c r="E625" i="6"/>
  <c r="E624" i="6"/>
  <c r="E623" i="6"/>
  <c r="E622" i="6"/>
  <c r="E621" i="6"/>
  <c r="E620" i="6"/>
  <c r="E619" i="6"/>
  <c r="E618" i="6"/>
  <c r="E617" i="6"/>
  <c r="E615" i="6"/>
  <c r="E613" i="6"/>
  <c r="E611" i="6"/>
  <c r="E609" i="6"/>
  <c r="E607" i="6"/>
  <c r="E606" i="6"/>
  <c r="E605" i="6"/>
  <c r="E604" i="6"/>
  <c r="E603" i="6"/>
  <c r="E581" i="6"/>
  <c r="E579" i="6"/>
  <c r="E577" i="6"/>
  <c r="E575" i="6"/>
  <c r="E573" i="6"/>
  <c r="E571" i="6"/>
  <c r="E569" i="6"/>
  <c r="E567" i="6"/>
  <c r="E565" i="6"/>
  <c r="E564" i="6"/>
  <c r="E563" i="6"/>
  <c r="E562" i="6"/>
  <c r="E561" i="6"/>
  <c r="E560" i="6"/>
  <c r="E559" i="6"/>
  <c r="F580" i="6"/>
  <c r="F578" i="6"/>
  <c r="F576" i="6"/>
  <c r="F574" i="6"/>
  <c r="F572" i="6"/>
  <c r="F570" i="6"/>
  <c r="F568" i="6"/>
  <c r="F566" i="6"/>
  <c r="E602" i="6"/>
  <c r="E601" i="6"/>
  <c r="E600" i="6"/>
  <c r="E599" i="6"/>
  <c r="E598" i="6"/>
  <c r="E597" i="6"/>
  <c r="E596" i="6"/>
  <c r="E595" i="6"/>
  <c r="E594" i="6"/>
  <c r="E593" i="6"/>
  <c r="E592" i="6"/>
  <c r="E591" i="6"/>
  <c r="E590" i="6"/>
  <c r="E589" i="6"/>
  <c r="E588" i="6"/>
  <c r="E587" i="6"/>
  <c r="E586" i="6"/>
  <c r="E585" i="6"/>
  <c r="E584" i="6"/>
  <c r="E583" i="6"/>
  <c r="E582" i="6"/>
  <c r="E580" i="6"/>
  <c r="E578" i="6"/>
  <c r="E576" i="6"/>
  <c r="E574" i="6"/>
  <c r="E572" i="6"/>
  <c r="E570" i="6"/>
  <c r="E568" i="6"/>
  <c r="E566" i="6"/>
  <c r="F581" i="6"/>
  <c r="F579" i="6"/>
  <c r="F577" i="6"/>
  <c r="F575" i="6"/>
  <c r="F573" i="6"/>
  <c r="F571" i="6"/>
  <c r="F569" i="6"/>
  <c r="F567"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E558" i="6"/>
  <c r="E556" i="6"/>
  <c r="E554" i="6"/>
  <c r="E552" i="6"/>
  <c r="E550" i="6"/>
  <c r="E548" i="6"/>
  <c r="E546" i="6"/>
  <c r="E544" i="6"/>
  <c r="E542" i="6"/>
  <c r="E540" i="6"/>
  <c r="E538" i="6"/>
  <c r="E536" i="6"/>
  <c r="E534" i="6"/>
  <c r="E532" i="6"/>
  <c r="E530" i="6"/>
  <c r="E528" i="6"/>
  <c r="E526" i="6"/>
  <c r="E524" i="6"/>
  <c r="E522" i="6"/>
  <c r="E520" i="6"/>
  <c r="E518" i="6"/>
  <c r="E516" i="6"/>
  <c r="E515" i="6"/>
  <c r="E514" i="6"/>
  <c r="E557" i="6"/>
  <c r="E555" i="6"/>
  <c r="E553" i="6"/>
  <c r="E551" i="6"/>
  <c r="E549" i="6"/>
  <c r="E547" i="6"/>
  <c r="E545" i="6"/>
  <c r="E543" i="6"/>
  <c r="E541" i="6"/>
  <c r="E539" i="6"/>
  <c r="E537" i="6"/>
  <c r="E535" i="6"/>
  <c r="E533" i="6"/>
  <c r="E531" i="6"/>
  <c r="E529" i="6"/>
  <c r="E527" i="6"/>
  <c r="E525" i="6"/>
  <c r="E523" i="6"/>
  <c r="E521" i="6"/>
  <c r="E519" i="6"/>
  <c r="E517" i="6"/>
  <c r="E512" i="6"/>
  <c r="E511" i="6"/>
  <c r="E510" i="6"/>
  <c r="E509" i="6"/>
  <c r="E508" i="6"/>
  <c r="E507" i="6"/>
  <c r="E506" i="6"/>
  <c r="E505" i="6"/>
  <c r="E504" i="6"/>
  <c r="E503" i="6"/>
  <c r="E502" i="6"/>
  <c r="E501" i="6"/>
  <c r="E500" i="6"/>
  <c r="E499" i="6"/>
  <c r="E498" i="6"/>
  <c r="E497" i="6"/>
  <c r="E496" i="6"/>
  <c r="E495" i="6"/>
  <c r="E494" i="6"/>
  <c r="E493" i="6"/>
  <c r="E492" i="6"/>
  <c r="E491" i="6"/>
  <c r="E490" i="6"/>
  <c r="E489" i="6"/>
  <c r="E487" i="6"/>
  <c r="E513" i="6"/>
  <c r="E488" i="6"/>
  <c r="E486" i="6"/>
  <c r="E484" i="6"/>
  <c r="E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E483" i="6"/>
  <c r="E436" i="6"/>
  <c r="E435" i="6"/>
  <c r="E434" i="6"/>
  <c r="E433" i="6"/>
  <c r="E432" i="6"/>
  <c r="E431" i="6"/>
  <c r="E430" i="6"/>
  <c r="E429" i="6"/>
  <c r="E428" i="6"/>
  <c r="E481" i="6"/>
  <c r="E479" i="6"/>
  <c r="E477" i="6"/>
  <c r="E475" i="6"/>
  <c r="E473" i="6"/>
  <c r="E471" i="6"/>
  <c r="E469" i="6"/>
  <c r="E467" i="6"/>
  <c r="E465" i="6"/>
  <c r="E463" i="6"/>
  <c r="E461" i="6"/>
  <c r="E459" i="6"/>
  <c r="E457" i="6"/>
  <c r="E455" i="6"/>
  <c r="E453" i="6"/>
  <c r="E451" i="6"/>
  <c r="E449" i="6"/>
  <c r="E447" i="6"/>
  <c r="E445" i="6"/>
  <c r="E443" i="6"/>
  <c r="E441" i="6"/>
  <c r="E439" i="6"/>
  <c r="E437" i="6"/>
  <c r="E485" i="6"/>
  <c r="E480" i="6"/>
  <c r="E478" i="6"/>
  <c r="E476" i="6"/>
  <c r="E474" i="6"/>
  <c r="E472" i="6"/>
  <c r="E470" i="6"/>
  <c r="E468" i="6"/>
  <c r="E466" i="6"/>
  <c r="E464" i="6"/>
  <c r="E462" i="6"/>
  <c r="E460" i="6"/>
  <c r="E458" i="6"/>
  <c r="E456" i="6"/>
  <c r="E454" i="6"/>
  <c r="E452" i="6"/>
  <c r="E450" i="6"/>
  <c r="E448" i="6"/>
  <c r="E446" i="6"/>
  <c r="E444" i="6"/>
  <c r="E442" i="6"/>
  <c r="F426" i="6"/>
  <c r="F424" i="6"/>
  <c r="F422" i="6"/>
  <c r="F420" i="6"/>
  <c r="F418" i="6"/>
  <c r="F416" i="6"/>
  <c r="F414" i="6"/>
  <c r="F412" i="6"/>
  <c r="F410" i="6"/>
  <c r="F408" i="6"/>
  <c r="F406" i="6"/>
  <c r="F404" i="6"/>
  <c r="F402" i="6"/>
  <c r="F400" i="6"/>
  <c r="F398" i="6"/>
  <c r="F396" i="6"/>
  <c r="F394" i="6"/>
  <c r="F392" i="6"/>
  <c r="F390" i="6"/>
  <c r="F388" i="6"/>
  <c r="F386" i="6"/>
  <c r="F384" i="6"/>
  <c r="F382" i="6"/>
  <c r="F380" i="6"/>
  <c r="F378" i="6"/>
  <c r="F376" i="6"/>
  <c r="F374" i="6"/>
  <c r="F372" i="6"/>
  <c r="F370" i="6"/>
  <c r="F368" i="6"/>
  <c r="F366" i="6"/>
  <c r="F364" i="6"/>
  <c r="F362" i="6"/>
  <c r="F360" i="6"/>
  <c r="F358" i="6"/>
  <c r="F356" i="6"/>
  <c r="F354"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435" i="6"/>
  <c r="F434" i="6"/>
  <c r="F433" i="6"/>
  <c r="F432" i="6"/>
  <c r="F431" i="6"/>
  <c r="F430" i="6"/>
  <c r="F429" i="6"/>
  <c r="F428" i="6"/>
  <c r="E426" i="6"/>
  <c r="E424" i="6"/>
  <c r="E422" i="6"/>
  <c r="E420" i="6"/>
  <c r="E418" i="6"/>
  <c r="E416" i="6"/>
  <c r="E414" i="6"/>
  <c r="E412" i="6"/>
  <c r="E410" i="6"/>
  <c r="E408" i="6"/>
  <c r="E406" i="6"/>
  <c r="E404" i="6"/>
  <c r="E402" i="6"/>
  <c r="E400" i="6"/>
  <c r="E398" i="6"/>
  <c r="E396" i="6"/>
  <c r="E394" i="6"/>
  <c r="E392" i="6"/>
  <c r="E390" i="6"/>
  <c r="E388" i="6"/>
  <c r="E386" i="6"/>
  <c r="E384" i="6"/>
  <c r="E382" i="6"/>
  <c r="E380" i="6"/>
  <c r="E378" i="6"/>
  <c r="E376" i="6"/>
  <c r="E374" i="6"/>
  <c r="E372" i="6"/>
  <c r="E370" i="6"/>
  <c r="E368" i="6"/>
  <c r="E366" i="6"/>
  <c r="E364" i="6"/>
  <c r="E362" i="6"/>
  <c r="E360" i="6"/>
  <c r="E358" i="6"/>
  <c r="E356" i="6"/>
  <c r="E354" i="6"/>
  <c r="E352" i="6"/>
  <c r="E351" i="6"/>
  <c r="E350" i="6"/>
  <c r="E349" i="6"/>
  <c r="E440" i="6"/>
  <c r="F436" i="6"/>
  <c r="F427" i="6"/>
  <c r="F425" i="6"/>
  <c r="F423" i="6"/>
  <c r="F421" i="6"/>
  <c r="F419" i="6"/>
  <c r="F417" i="6"/>
  <c r="F415" i="6"/>
  <c r="F413" i="6"/>
  <c r="F411" i="6"/>
  <c r="F409" i="6"/>
  <c r="F407" i="6"/>
  <c r="F405" i="6"/>
  <c r="F403" i="6"/>
  <c r="F401" i="6"/>
  <c r="F399" i="6"/>
  <c r="F397" i="6"/>
  <c r="F395" i="6"/>
  <c r="F393" i="6"/>
  <c r="F391" i="6"/>
  <c r="F389" i="6"/>
  <c r="F387" i="6"/>
  <c r="F385" i="6"/>
  <c r="F383" i="6"/>
  <c r="F381" i="6"/>
  <c r="F379" i="6"/>
  <c r="F377" i="6"/>
  <c r="F375" i="6"/>
  <c r="F373" i="6"/>
  <c r="F371" i="6"/>
  <c r="F369" i="6"/>
  <c r="F367" i="6"/>
  <c r="F365" i="6"/>
  <c r="F363" i="6"/>
  <c r="F361" i="6"/>
  <c r="F359" i="6"/>
  <c r="F357" i="6"/>
  <c r="F355" i="6"/>
  <c r="F353" i="6"/>
  <c r="E438" i="6"/>
  <c r="E427" i="6"/>
  <c r="E425" i="6"/>
  <c r="E423" i="6"/>
  <c r="E421" i="6"/>
  <c r="E419" i="6"/>
  <c r="E417" i="6"/>
  <c r="E415" i="6"/>
  <c r="E413" i="6"/>
  <c r="E411" i="6"/>
  <c r="E409" i="6"/>
  <c r="E407" i="6"/>
  <c r="E405" i="6"/>
  <c r="E403" i="6"/>
  <c r="E401" i="6"/>
  <c r="E399" i="6"/>
  <c r="E397" i="6"/>
  <c r="E395" i="6"/>
  <c r="E393" i="6"/>
  <c r="E391" i="6"/>
  <c r="E389" i="6"/>
  <c r="E387" i="6"/>
  <c r="E385" i="6"/>
  <c r="E383" i="6"/>
  <c r="E381" i="6"/>
  <c r="E379" i="6"/>
  <c r="E377" i="6"/>
  <c r="E375" i="6"/>
  <c r="E373" i="6"/>
  <c r="E371" i="6"/>
  <c r="E369" i="6"/>
  <c r="E367" i="6"/>
  <c r="E365" i="6"/>
  <c r="E363" i="6"/>
  <c r="E361" i="6"/>
  <c r="E359" i="6"/>
  <c r="E357" i="6"/>
  <c r="E355" i="6"/>
  <c r="E353" i="6"/>
  <c r="E347"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E348" i="6"/>
  <c r="E304" i="6"/>
  <c r="E302" i="6"/>
  <c r="E300" i="6"/>
  <c r="E298" i="6"/>
  <c r="E296" i="6"/>
  <c r="E294" i="6"/>
  <c r="E292" i="6"/>
  <c r="E290" i="6"/>
  <c r="E288" i="6"/>
  <c r="E286" i="6"/>
  <c r="E284" i="6"/>
  <c r="E282" i="6"/>
  <c r="E280" i="6"/>
  <c r="E278" i="6"/>
  <c r="E277" i="6"/>
  <c r="E276" i="6"/>
  <c r="E275" i="6"/>
  <c r="E274" i="6"/>
  <c r="E273" i="6"/>
  <c r="E272" i="6"/>
  <c r="E271" i="6"/>
  <c r="E270"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3" i="6"/>
  <c r="E301" i="6"/>
  <c r="E299" i="6"/>
  <c r="E297" i="6"/>
  <c r="E295" i="6"/>
  <c r="E293" i="6"/>
  <c r="E291" i="6"/>
  <c r="E289" i="6"/>
  <c r="E287" i="6"/>
  <c r="E285" i="6"/>
  <c r="E283" i="6"/>
  <c r="E281" i="6"/>
  <c r="E279"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E186" i="6"/>
  <c r="E185" i="6"/>
  <c r="E184" i="6"/>
  <c r="E183" i="6"/>
  <c r="E182" i="6"/>
  <c r="E181" i="6"/>
  <c r="E180" i="6"/>
  <c r="E179" i="6"/>
  <c r="E178" i="6"/>
  <c r="J3" i="6"/>
  <c r="G98"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E95" i="6"/>
  <c r="G96" i="6"/>
  <c r="E97" i="6"/>
  <c r="H804" i="6"/>
  <c r="H803" i="6"/>
  <c r="H802" i="6"/>
  <c r="H801" i="6"/>
  <c r="H800" i="6"/>
  <c r="H799" i="6"/>
  <c r="G804" i="6"/>
  <c r="G803" i="6"/>
  <c r="G801" i="6"/>
  <c r="G800" i="6"/>
  <c r="G799" i="6"/>
  <c r="H798" i="6"/>
  <c r="H797" i="6"/>
  <c r="H796" i="6"/>
  <c r="H795" i="6"/>
  <c r="H794" i="6"/>
  <c r="H793" i="6"/>
  <c r="H792" i="6"/>
  <c r="H791" i="6"/>
  <c r="G797" i="6"/>
  <c r="G796" i="6"/>
  <c r="H790" i="6"/>
  <c r="H789" i="6"/>
  <c r="H788" i="6"/>
  <c r="H787" i="6"/>
  <c r="H786" i="6"/>
  <c r="H785" i="6"/>
  <c r="G795" i="6"/>
  <c r="G794" i="6"/>
  <c r="G793" i="6"/>
  <c r="G791" i="6"/>
  <c r="H784" i="6"/>
  <c r="H783" i="6"/>
  <c r="H782" i="6"/>
  <c r="H781" i="6"/>
  <c r="H780" i="6"/>
  <c r="G790" i="6"/>
  <c r="G788" i="6"/>
  <c r="G787" i="6"/>
  <c r="G786" i="6"/>
  <c r="G784" i="6"/>
  <c r="G783" i="6"/>
  <c r="G782" i="6"/>
  <c r="G780" i="6"/>
  <c r="H779" i="6"/>
  <c r="H778" i="6"/>
  <c r="H777" i="6"/>
  <c r="H776" i="6"/>
  <c r="H775" i="6"/>
  <c r="H774" i="6"/>
  <c r="H773" i="6"/>
  <c r="H772" i="6"/>
  <c r="H771" i="6"/>
  <c r="H770" i="6"/>
  <c r="H769" i="6"/>
  <c r="H768" i="6"/>
  <c r="G779" i="6"/>
  <c r="G778" i="6"/>
  <c r="G776" i="6"/>
  <c r="G775" i="6"/>
  <c r="G774" i="6"/>
  <c r="G772" i="6"/>
  <c r="G771" i="6"/>
  <c r="G770" i="6"/>
  <c r="G768" i="6"/>
  <c r="G767" i="6"/>
  <c r="H767" i="6"/>
  <c r="H766" i="6"/>
  <c r="H765" i="6"/>
  <c r="H764" i="6"/>
  <c r="H763" i="6"/>
  <c r="H762" i="6"/>
  <c r="H761" i="6"/>
  <c r="H760" i="6"/>
  <c r="H759" i="6"/>
  <c r="H758" i="6"/>
  <c r="H757" i="6"/>
  <c r="H756" i="6"/>
  <c r="H755" i="6"/>
  <c r="H754" i="6"/>
  <c r="H753" i="6"/>
  <c r="H752" i="6"/>
  <c r="H751" i="6"/>
  <c r="H750" i="6"/>
  <c r="H749" i="6"/>
  <c r="H748" i="6"/>
  <c r="H747" i="6"/>
  <c r="H746" i="6"/>
  <c r="H745" i="6"/>
  <c r="H744" i="6"/>
  <c r="H743" i="6"/>
  <c r="H742" i="6"/>
  <c r="H741" i="6"/>
  <c r="H740" i="6"/>
  <c r="H739" i="6"/>
  <c r="H738" i="6"/>
  <c r="H737" i="6"/>
  <c r="H736" i="6"/>
  <c r="H735" i="6"/>
  <c r="H734" i="6"/>
  <c r="H733" i="6"/>
  <c r="G766" i="6"/>
  <c r="G765" i="6"/>
  <c r="G763" i="6"/>
  <c r="G762" i="6"/>
  <c r="G761" i="6"/>
  <c r="G759" i="6"/>
  <c r="G758" i="6"/>
  <c r="G757" i="6"/>
  <c r="G755" i="6"/>
  <c r="G754" i="6"/>
  <c r="H732" i="6"/>
  <c r="H731" i="6"/>
  <c r="H730" i="6"/>
  <c r="H729" i="6"/>
  <c r="H728" i="6"/>
  <c r="H727" i="6"/>
  <c r="H726" i="6"/>
  <c r="H725" i="6"/>
  <c r="H724" i="6"/>
  <c r="H723" i="6"/>
  <c r="H722" i="6"/>
  <c r="H721" i="6"/>
  <c r="H720" i="6"/>
  <c r="G752" i="6"/>
  <c r="G751" i="6"/>
  <c r="G750" i="6"/>
  <c r="G748" i="6"/>
  <c r="G747" i="6"/>
  <c r="G746" i="6"/>
  <c r="G744" i="6"/>
  <c r="G743" i="6"/>
  <c r="G742" i="6"/>
  <c r="G740" i="6"/>
  <c r="G739" i="6"/>
  <c r="G738" i="6"/>
  <c r="G736" i="6"/>
  <c r="G735" i="6"/>
  <c r="G734" i="6"/>
  <c r="G732" i="6"/>
  <c r="G731" i="6"/>
  <c r="G730" i="6"/>
  <c r="G728" i="6"/>
  <c r="G727" i="6"/>
  <c r="G726" i="6"/>
  <c r="G724" i="6"/>
  <c r="G723" i="6"/>
  <c r="G722" i="6"/>
  <c r="G720" i="6"/>
  <c r="H719" i="6"/>
  <c r="H718" i="6"/>
  <c r="H717" i="6"/>
  <c r="H716" i="6"/>
  <c r="H715" i="6"/>
  <c r="H714" i="6"/>
  <c r="H713" i="6"/>
  <c r="H712" i="6"/>
  <c r="H711" i="6"/>
  <c r="H710" i="6"/>
  <c r="H709" i="6"/>
  <c r="H708" i="6"/>
  <c r="H707" i="6"/>
  <c r="H706" i="6"/>
  <c r="H705" i="6"/>
  <c r="H704" i="6"/>
  <c r="H703" i="6"/>
  <c r="H702" i="6"/>
  <c r="H701" i="6"/>
  <c r="H700" i="6"/>
  <c r="H699" i="6"/>
  <c r="H698" i="6"/>
  <c r="H697" i="6"/>
  <c r="H696" i="6"/>
  <c r="G719" i="6"/>
  <c r="H695" i="6"/>
  <c r="H694" i="6"/>
  <c r="H693" i="6"/>
  <c r="H692" i="6"/>
  <c r="H691" i="6"/>
  <c r="H690" i="6"/>
  <c r="H689" i="6"/>
  <c r="H688" i="6"/>
  <c r="H687" i="6"/>
  <c r="H686" i="6"/>
  <c r="H685" i="6"/>
  <c r="H684" i="6"/>
  <c r="H683" i="6"/>
  <c r="H682" i="6"/>
  <c r="H681" i="6"/>
  <c r="H680" i="6"/>
  <c r="H679" i="6"/>
  <c r="H678" i="6"/>
  <c r="H677" i="6"/>
  <c r="H676" i="6"/>
  <c r="H675" i="6"/>
  <c r="H674" i="6"/>
  <c r="H673" i="6"/>
  <c r="H672" i="6"/>
  <c r="G718" i="6"/>
  <c r="G716" i="6"/>
  <c r="G715" i="6"/>
  <c r="G714" i="6"/>
  <c r="G712" i="6"/>
  <c r="G711" i="6"/>
  <c r="G710" i="6"/>
  <c r="G708" i="6"/>
  <c r="G707" i="6"/>
  <c r="G706" i="6"/>
  <c r="G704" i="6"/>
  <c r="G703" i="6"/>
  <c r="G702" i="6"/>
  <c r="G700" i="6"/>
  <c r="G699" i="6"/>
  <c r="G698" i="6"/>
  <c r="G696" i="6"/>
  <c r="G695" i="6"/>
  <c r="G694" i="6"/>
  <c r="G671" i="6"/>
  <c r="G670" i="6"/>
  <c r="G692" i="6"/>
  <c r="G688" i="6"/>
  <c r="G686" i="6"/>
  <c r="G684" i="6"/>
  <c r="G680" i="6"/>
  <c r="G678" i="6"/>
  <c r="G676" i="6"/>
  <c r="G672" i="6"/>
  <c r="G691" i="6"/>
  <c r="G689" i="6"/>
  <c r="G685" i="6"/>
  <c r="G683" i="6"/>
  <c r="G681" i="6"/>
  <c r="G677" i="6"/>
  <c r="G675" i="6"/>
  <c r="G673"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G669" i="6"/>
  <c r="G668" i="6"/>
  <c r="G666" i="6"/>
  <c r="G665" i="6"/>
  <c r="G664" i="6"/>
  <c r="G662" i="6"/>
  <c r="G661" i="6"/>
  <c r="G660" i="6"/>
  <c r="G658" i="6"/>
  <c r="G657" i="6"/>
  <c r="G656" i="6"/>
  <c r="G654" i="6"/>
  <c r="G653" i="6"/>
  <c r="G652" i="6"/>
  <c r="G650" i="6"/>
  <c r="G649" i="6"/>
  <c r="G648" i="6"/>
  <c r="G646" i="6"/>
  <c r="G645" i="6"/>
  <c r="G644" i="6"/>
  <c r="G642" i="6"/>
  <c r="G641" i="6"/>
  <c r="G640" i="6"/>
  <c r="G638" i="6"/>
  <c r="G637" i="6"/>
  <c r="G636" i="6"/>
  <c r="G634" i="6"/>
  <c r="G633" i="6"/>
  <c r="G632" i="6"/>
  <c r="G630" i="6"/>
  <c r="H629" i="6"/>
  <c r="H628" i="6"/>
  <c r="H627" i="6"/>
  <c r="H626" i="6"/>
  <c r="H625" i="6"/>
  <c r="H624" i="6"/>
  <c r="H623" i="6"/>
  <c r="H622" i="6"/>
  <c r="H621" i="6"/>
  <c r="H620" i="6"/>
  <c r="H619" i="6"/>
  <c r="H618" i="6"/>
  <c r="H617" i="6"/>
  <c r="G629" i="6"/>
  <c r="G616" i="6"/>
  <c r="G614" i="6"/>
  <c r="G612" i="6"/>
  <c r="G608"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615" i="6"/>
  <c r="H613" i="6"/>
  <c r="H611" i="6"/>
  <c r="H609" i="6"/>
  <c r="H607" i="6"/>
  <c r="G606" i="6"/>
  <c r="G605" i="6"/>
  <c r="G627" i="6"/>
  <c r="G626" i="6"/>
  <c r="G625" i="6"/>
  <c r="G624" i="6"/>
  <c r="G623" i="6"/>
  <c r="G622" i="6"/>
  <c r="G621" i="6"/>
  <c r="G620" i="6"/>
  <c r="G619" i="6"/>
  <c r="G618" i="6"/>
  <c r="G617" i="6"/>
  <c r="G615" i="6"/>
  <c r="G613" i="6"/>
  <c r="G611" i="6"/>
  <c r="G609" i="6"/>
  <c r="G607" i="6"/>
  <c r="H616" i="6"/>
  <c r="H614" i="6"/>
  <c r="H612" i="6"/>
  <c r="H610" i="6"/>
  <c r="H608" i="6"/>
  <c r="G604" i="6"/>
  <c r="G580" i="6"/>
  <c r="G578" i="6"/>
  <c r="G576" i="6"/>
  <c r="G574" i="6"/>
  <c r="G572" i="6"/>
  <c r="G570" i="6"/>
  <c r="G568" i="6"/>
  <c r="G566" i="6"/>
  <c r="G602" i="6"/>
  <c r="G601" i="6"/>
  <c r="G600" i="6"/>
  <c r="G599" i="6"/>
  <c r="G598" i="6"/>
  <c r="G597" i="6"/>
  <c r="G596" i="6"/>
  <c r="G595" i="6"/>
  <c r="G594" i="6"/>
  <c r="G593" i="6"/>
  <c r="G592" i="6"/>
  <c r="G591" i="6"/>
  <c r="G590" i="6"/>
  <c r="G589" i="6"/>
  <c r="G588" i="6"/>
  <c r="G587" i="6"/>
  <c r="G586" i="6"/>
  <c r="G585" i="6"/>
  <c r="G584" i="6"/>
  <c r="G583" i="6"/>
  <c r="G582" i="6"/>
  <c r="H564" i="6"/>
  <c r="H563" i="6"/>
  <c r="H562" i="6"/>
  <c r="H561" i="6"/>
  <c r="H560" i="6"/>
  <c r="G603" i="6"/>
  <c r="G581" i="6"/>
  <c r="G579" i="6"/>
  <c r="G577" i="6"/>
  <c r="G575" i="6"/>
  <c r="G573" i="6"/>
  <c r="G571" i="6"/>
  <c r="G569" i="6"/>
  <c r="G567" i="6"/>
  <c r="G565" i="6"/>
  <c r="G564" i="6"/>
  <c r="G563" i="6"/>
  <c r="G562" i="6"/>
  <c r="G560" i="6"/>
  <c r="G558" i="6"/>
  <c r="G556" i="6"/>
  <c r="G554" i="6"/>
  <c r="G552" i="6"/>
  <c r="G550" i="6"/>
  <c r="G548" i="6"/>
  <c r="G546" i="6"/>
  <c r="G544" i="6"/>
  <c r="G542" i="6"/>
  <c r="G540" i="6"/>
  <c r="G538" i="6"/>
  <c r="G536" i="6"/>
  <c r="G534" i="6"/>
  <c r="G532" i="6"/>
  <c r="G530" i="6"/>
  <c r="G528" i="6"/>
  <c r="G526" i="6"/>
  <c r="G524" i="6"/>
  <c r="G522" i="6"/>
  <c r="G520" i="6"/>
  <c r="G518" i="6"/>
  <c r="H557" i="6"/>
  <c r="H555" i="6"/>
  <c r="H553" i="6"/>
  <c r="H551" i="6"/>
  <c r="H549" i="6"/>
  <c r="H547" i="6"/>
  <c r="H545" i="6"/>
  <c r="H543" i="6"/>
  <c r="H541" i="6"/>
  <c r="H539" i="6"/>
  <c r="H537" i="6"/>
  <c r="H535" i="6"/>
  <c r="H533" i="6"/>
  <c r="H531" i="6"/>
  <c r="H529" i="6"/>
  <c r="H527" i="6"/>
  <c r="H525" i="6"/>
  <c r="H523" i="6"/>
  <c r="H521" i="6"/>
  <c r="H519" i="6"/>
  <c r="H517" i="6"/>
  <c r="G561" i="6"/>
  <c r="H559" i="6"/>
  <c r="G557" i="6"/>
  <c r="G555" i="6"/>
  <c r="G553" i="6"/>
  <c r="G551" i="6"/>
  <c r="G549" i="6"/>
  <c r="G547" i="6"/>
  <c r="G545" i="6"/>
  <c r="G543" i="6"/>
  <c r="G541" i="6"/>
  <c r="G539" i="6"/>
  <c r="G537" i="6"/>
  <c r="G535" i="6"/>
  <c r="G533" i="6"/>
  <c r="G531" i="6"/>
  <c r="G529" i="6"/>
  <c r="G527" i="6"/>
  <c r="G525" i="6"/>
  <c r="G523" i="6"/>
  <c r="G521" i="6"/>
  <c r="G519" i="6"/>
  <c r="G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G559" i="6"/>
  <c r="H558" i="6"/>
  <c r="H556" i="6"/>
  <c r="H554" i="6"/>
  <c r="H552" i="6"/>
  <c r="H550" i="6"/>
  <c r="H548" i="6"/>
  <c r="H546" i="6"/>
  <c r="H544" i="6"/>
  <c r="H542" i="6"/>
  <c r="H540" i="6"/>
  <c r="H538" i="6"/>
  <c r="H536" i="6"/>
  <c r="H534" i="6"/>
  <c r="H532" i="6"/>
  <c r="H530" i="6"/>
  <c r="H528" i="6"/>
  <c r="H526" i="6"/>
  <c r="H524" i="6"/>
  <c r="H522" i="6"/>
  <c r="H520" i="6"/>
  <c r="H518" i="6"/>
  <c r="G516" i="6"/>
  <c r="G515" i="6"/>
  <c r="G514" i="6"/>
  <c r="G513" i="6"/>
  <c r="G512" i="6"/>
  <c r="H488" i="6"/>
  <c r="H486" i="6"/>
  <c r="G488" i="6"/>
  <c r="G486" i="6"/>
  <c r="G484" i="6"/>
  <c r="H487" i="6"/>
  <c r="H485" i="6"/>
  <c r="H483" i="6"/>
  <c r="G511" i="6"/>
  <c r="G510" i="6"/>
  <c r="G509" i="6"/>
  <c r="G508" i="6"/>
  <c r="G507" i="6"/>
  <c r="G506" i="6"/>
  <c r="G505" i="6"/>
  <c r="G504" i="6"/>
  <c r="G503" i="6"/>
  <c r="G481" i="6"/>
  <c r="G479" i="6"/>
  <c r="G477" i="6"/>
  <c r="G475" i="6"/>
  <c r="G473" i="6"/>
  <c r="G471" i="6"/>
  <c r="G469" i="6"/>
  <c r="G467" i="6"/>
  <c r="G465" i="6"/>
  <c r="G463" i="6"/>
  <c r="G461" i="6"/>
  <c r="G459" i="6"/>
  <c r="G457" i="6"/>
  <c r="G455" i="6"/>
  <c r="G453" i="6"/>
  <c r="G451" i="6"/>
  <c r="G449" i="6"/>
  <c r="G447" i="6"/>
  <c r="G445" i="6"/>
  <c r="G443" i="6"/>
  <c r="G441" i="6"/>
  <c r="G439" i="6"/>
  <c r="G437" i="6"/>
  <c r="G501" i="6"/>
  <c r="G499" i="6"/>
  <c r="G497" i="6"/>
  <c r="G495" i="6"/>
  <c r="G493" i="6"/>
  <c r="G491" i="6"/>
  <c r="G489" i="6"/>
  <c r="G487" i="6"/>
  <c r="G485" i="6"/>
  <c r="H482" i="6"/>
  <c r="H480" i="6"/>
  <c r="H478" i="6"/>
  <c r="H476" i="6"/>
  <c r="H474" i="6"/>
  <c r="H472" i="6"/>
  <c r="H470" i="6"/>
  <c r="H468" i="6"/>
  <c r="H466" i="6"/>
  <c r="H464" i="6"/>
  <c r="H462" i="6"/>
  <c r="H460" i="6"/>
  <c r="H458" i="6"/>
  <c r="H456" i="6"/>
  <c r="H454" i="6"/>
  <c r="H452" i="6"/>
  <c r="H450" i="6"/>
  <c r="H448" i="6"/>
  <c r="H446" i="6"/>
  <c r="H444" i="6"/>
  <c r="H442" i="6"/>
  <c r="H440" i="6"/>
  <c r="H438"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G482" i="6"/>
  <c r="G480" i="6"/>
  <c r="G478" i="6"/>
  <c r="G476" i="6"/>
  <c r="G474" i="6"/>
  <c r="G472" i="6"/>
  <c r="G470" i="6"/>
  <c r="G468" i="6"/>
  <c r="G466" i="6"/>
  <c r="G464" i="6"/>
  <c r="G462" i="6"/>
  <c r="G460" i="6"/>
  <c r="G458" i="6"/>
  <c r="G456" i="6"/>
  <c r="G454" i="6"/>
  <c r="G452" i="6"/>
  <c r="G450" i="6"/>
  <c r="G448" i="6"/>
  <c r="G446" i="6"/>
  <c r="G444" i="6"/>
  <c r="G442" i="6"/>
  <c r="G440" i="6"/>
  <c r="G438" i="6"/>
  <c r="G436" i="6"/>
  <c r="G435" i="6"/>
  <c r="G502" i="6"/>
  <c r="G500" i="6"/>
  <c r="G498" i="6"/>
  <c r="G496" i="6"/>
  <c r="G494" i="6"/>
  <c r="G492" i="6"/>
  <c r="G490" i="6"/>
  <c r="H484" i="6"/>
  <c r="G483" i="6"/>
  <c r="H481" i="6"/>
  <c r="H479" i="6"/>
  <c r="H477" i="6"/>
  <c r="H475" i="6"/>
  <c r="H473" i="6"/>
  <c r="H471" i="6"/>
  <c r="H469" i="6"/>
  <c r="H467" i="6"/>
  <c r="H465" i="6"/>
  <c r="H463" i="6"/>
  <c r="H461" i="6"/>
  <c r="H459" i="6"/>
  <c r="H457" i="6"/>
  <c r="H455" i="6"/>
  <c r="H453" i="6"/>
  <c r="H451" i="6"/>
  <c r="H449" i="6"/>
  <c r="H447" i="6"/>
  <c r="H445" i="6"/>
  <c r="H443" i="6"/>
  <c r="H441" i="6"/>
  <c r="H437" i="6"/>
  <c r="G434" i="6"/>
  <c r="G433" i="6"/>
  <c r="G432" i="6"/>
  <c r="G431" i="6"/>
  <c r="G430" i="6"/>
  <c r="G429" i="6"/>
  <c r="G428" i="6"/>
  <c r="G427" i="6"/>
  <c r="G425" i="6"/>
  <c r="G423" i="6"/>
  <c r="G421" i="6"/>
  <c r="G419" i="6"/>
  <c r="G417" i="6"/>
  <c r="G415" i="6"/>
  <c r="G413" i="6"/>
  <c r="G411" i="6"/>
  <c r="G409" i="6"/>
  <c r="G407" i="6"/>
  <c r="G405" i="6"/>
  <c r="G403" i="6"/>
  <c r="G401" i="6"/>
  <c r="G399" i="6"/>
  <c r="G397" i="6"/>
  <c r="G395" i="6"/>
  <c r="G393" i="6"/>
  <c r="G391" i="6"/>
  <c r="G389" i="6"/>
  <c r="G387" i="6"/>
  <c r="G385" i="6"/>
  <c r="G383" i="6"/>
  <c r="G381" i="6"/>
  <c r="G379" i="6"/>
  <c r="G377" i="6"/>
  <c r="G375" i="6"/>
  <c r="G373" i="6"/>
  <c r="G371" i="6"/>
  <c r="G369" i="6"/>
  <c r="G367" i="6"/>
  <c r="G365" i="6"/>
  <c r="G363" i="6"/>
  <c r="G361" i="6"/>
  <c r="G359" i="6"/>
  <c r="G357" i="6"/>
  <c r="G355" i="6"/>
  <c r="G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439" i="6"/>
  <c r="G426" i="6"/>
  <c r="G424" i="6"/>
  <c r="G422" i="6"/>
  <c r="G420" i="6"/>
  <c r="G418" i="6"/>
  <c r="G416" i="6"/>
  <c r="G414" i="6"/>
  <c r="G412" i="6"/>
  <c r="G410" i="6"/>
  <c r="G408" i="6"/>
  <c r="G406" i="6"/>
  <c r="G404" i="6"/>
  <c r="G402" i="6"/>
  <c r="G400" i="6"/>
  <c r="G398" i="6"/>
  <c r="G396" i="6"/>
  <c r="G394" i="6"/>
  <c r="G392" i="6"/>
  <c r="G390" i="6"/>
  <c r="G388" i="6"/>
  <c r="G386" i="6"/>
  <c r="G384" i="6"/>
  <c r="G382" i="6"/>
  <c r="G380" i="6"/>
  <c r="G378" i="6"/>
  <c r="G376" i="6"/>
  <c r="G374" i="6"/>
  <c r="G372" i="6"/>
  <c r="G370" i="6"/>
  <c r="G368" i="6"/>
  <c r="G366" i="6"/>
  <c r="G364" i="6"/>
  <c r="G362" i="6"/>
  <c r="G360" i="6"/>
  <c r="G358" i="6"/>
  <c r="G356" i="6"/>
  <c r="G354" i="6"/>
  <c r="G352" i="6"/>
  <c r="G351" i="6"/>
  <c r="G350" i="6"/>
  <c r="G349" i="6"/>
  <c r="G348" i="6"/>
  <c r="G347" i="6"/>
  <c r="G346" i="6"/>
  <c r="G304" i="6"/>
  <c r="G302" i="6"/>
  <c r="G300" i="6"/>
  <c r="G298" i="6"/>
  <c r="G296" i="6"/>
  <c r="G294" i="6"/>
  <c r="G292" i="6"/>
  <c r="G290" i="6"/>
  <c r="G288" i="6"/>
  <c r="G286" i="6"/>
  <c r="G284" i="6"/>
  <c r="G282" i="6"/>
  <c r="G280" i="6"/>
  <c r="G278" i="6"/>
  <c r="H303" i="6"/>
  <c r="H301" i="6"/>
  <c r="H299" i="6"/>
  <c r="H297" i="6"/>
  <c r="H295" i="6"/>
  <c r="H293" i="6"/>
  <c r="H291" i="6"/>
  <c r="H289" i="6"/>
  <c r="H287" i="6"/>
  <c r="H285" i="6"/>
  <c r="H283" i="6"/>
  <c r="H281" i="6"/>
  <c r="H279"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3" i="6"/>
  <c r="G301" i="6"/>
  <c r="G299" i="6"/>
  <c r="G297" i="6"/>
  <c r="G295" i="6"/>
  <c r="G293" i="6"/>
  <c r="G291" i="6"/>
  <c r="G289" i="6"/>
  <c r="G287" i="6"/>
  <c r="G285" i="6"/>
  <c r="G283" i="6"/>
  <c r="G281" i="6"/>
  <c r="G279"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304" i="6"/>
  <c r="H302" i="6"/>
  <c r="H300" i="6"/>
  <c r="H298" i="6"/>
  <c r="H296" i="6"/>
  <c r="H294" i="6"/>
  <c r="H292" i="6"/>
  <c r="H290" i="6"/>
  <c r="H288" i="6"/>
  <c r="H286" i="6"/>
  <c r="H284" i="6"/>
  <c r="H282" i="6"/>
  <c r="H280" i="6"/>
  <c r="H278" i="6"/>
  <c r="G277" i="6"/>
  <c r="G276" i="6"/>
  <c r="G275" i="6"/>
  <c r="G274" i="6"/>
  <c r="G273" i="6"/>
  <c r="G272" i="6"/>
  <c r="G271" i="6"/>
  <c r="G270" i="6"/>
  <c r="G186" i="6"/>
  <c r="G185" i="6"/>
  <c r="G184" i="6"/>
  <c r="G183" i="6"/>
  <c r="G182" i="6"/>
  <c r="G181" i="6"/>
  <c r="G180" i="6"/>
  <c r="G179" i="6"/>
  <c r="G178"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G86" i="6"/>
  <c r="G87" i="6"/>
  <c r="G88" i="6"/>
  <c r="G89" i="6"/>
  <c r="G90" i="6"/>
  <c r="G91" i="6"/>
  <c r="G92" i="6"/>
  <c r="G93" i="6"/>
  <c r="G94" i="6"/>
  <c r="F95" i="6"/>
  <c r="F97" i="6"/>
  <c r="J41" i="5"/>
  <c r="J28" i="5"/>
  <c r="J29" i="5"/>
  <c r="J42" i="5"/>
  <c r="J27" i="5"/>
  <c r="J31" i="5"/>
  <c r="J76" i="5"/>
  <c r="B9" i="5" s="1"/>
  <c r="J30" i="5"/>
  <c r="J487" i="6" l="1"/>
  <c r="J504" i="6"/>
  <c r="J508" i="6"/>
  <c r="J512" i="6"/>
  <c r="J516" i="6"/>
  <c r="J611" i="6"/>
  <c r="J618" i="6"/>
  <c r="J622" i="6"/>
  <c r="J626" i="6"/>
  <c r="S2" i="14" a="1"/>
  <c r="S2" i="14" s="1"/>
  <c r="L2" i="14"/>
  <c r="M2"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H14" i="10"/>
  <c r="I19" i="10"/>
  <c r="H15" i="10"/>
  <c r="H16" i="10"/>
  <c r="H17" i="10"/>
  <c r="J17" i="10" s="1"/>
  <c r="H13" i="10"/>
  <c r="K14" i="10"/>
  <c r="G610" i="6"/>
  <c r="J610" i="6" s="1"/>
  <c r="G628" i="6"/>
  <c r="G631" i="6"/>
  <c r="G635" i="6"/>
  <c r="G639" i="6"/>
  <c r="J639" i="6" s="1"/>
  <c r="G643" i="6"/>
  <c r="G647" i="6"/>
  <c r="G651" i="6"/>
  <c r="G655" i="6"/>
  <c r="J655" i="6" s="1"/>
  <c r="G659" i="6"/>
  <c r="G663" i="6"/>
  <c r="G667" i="6"/>
  <c r="G679" i="6"/>
  <c r="J679" i="6" s="1"/>
  <c r="G687" i="6"/>
  <c r="G674" i="6"/>
  <c r="G682" i="6"/>
  <c r="G690" i="6"/>
  <c r="J690" i="6" s="1"/>
  <c r="G693" i="6"/>
  <c r="G697" i="6"/>
  <c r="G701" i="6"/>
  <c r="G705" i="6"/>
  <c r="G709" i="6"/>
  <c r="G713" i="6"/>
  <c r="G717" i="6"/>
  <c r="G721" i="6"/>
  <c r="J721" i="6" s="1"/>
  <c r="G725" i="6"/>
  <c r="G729" i="6"/>
  <c r="G733" i="6"/>
  <c r="G737" i="6"/>
  <c r="G741" i="6"/>
  <c r="G745" i="6"/>
  <c r="G749" i="6"/>
  <c r="G753" i="6"/>
  <c r="G756" i="6"/>
  <c r="G760" i="6"/>
  <c r="G764" i="6"/>
  <c r="G769" i="6"/>
  <c r="J769" i="6" s="1"/>
  <c r="G773" i="6"/>
  <c r="G777" i="6"/>
  <c r="G781" i="6"/>
  <c r="G785" i="6"/>
  <c r="J785" i="6" s="1"/>
  <c r="G789" i="6"/>
  <c r="G792" i="6"/>
  <c r="G798" i="6"/>
  <c r="G802" i="6"/>
  <c r="J179" i="6"/>
  <c r="J183" i="6"/>
  <c r="J187" i="6"/>
  <c r="J191" i="6"/>
  <c r="J195" i="6"/>
  <c r="J199" i="6"/>
  <c r="J203" i="6"/>
  <c r="J207" i="6"/>
  <c r="J211" i="6"/>
  <c r="J215" i="6"/>
  <c r="J219" i="6"/>
  <c r="J223" i="6"/>
  <c r="J227" i="6"/>
  <c r="J231" i="6"/>
  <c r="J235" i="6"/>
  <c r="J239" i="6"/>
  <c r="J243" i="6"/>
  <c r="J247" i="6"/>
  <c r="J251" i="6"/>
  <c r="J255" i="6"/>
  <c r="J259" i="6"/>
  <c r="J263" i="6"/>
  <c r="J267" i="6"/>
  <c r="J281" i="6"/>
  <c r="J289" i="6"/>
  <c r="J297" i="6"/>
  <c r="J305" i="6"/>
  <c r="J309" i="6"/>
  <c r="J313" i="6"/>
  <c r="J317" i="6"/>
  <c r="J321" i="6"/>
  <c r="J325" i="6"/>
  <c r="J329" i="6"/>
  <c r="J333" i="6"/>
  <c r="J337" i="6"/>
  <c r="J341" i="6"/>
  <c r="J345" i="6"/>
  <c r="J272" i="6"/>
  <c r="J276" i="6"/>
  <c r="J282" i="6"/>
  <c r="J290" i="6"/>
  <c r="J298" i="6"/>
  <c r="J348" i="6"/>
  <c r="J347" i="6"/>
  <c r="J359" i="6"/>
  <c r="J367" i="6"/>
  <c r="J375" i="6"/>
  <c r="J383" i="6"/>
  <c r="J391" i="6"/>
  <c r="J399" i="6"/>
  <c r="J407" i="6"/>
  <c r="J415" i="6"/>
  <c r="J423" i="6"/>
  <c r="J349" i="6"/>
  <c r="J354" i="6"/>
  <c r="J362" i="6"/>
  <c r="J370" i="6"/>
  <c r="J378" i="6"/>
  <c r="J386" i="6"/>
  <c r="J394" i="6"/>
  <c r="J402" i="6"/>
  <c r="J410" i="6"/>
  <c r="J418" i="6"/>
  <c r="J426" i="6"/>
  <c r="J448" i="6"/>
  <c r="J456" i="6"/>
  <c r="J464" i="6"/>
  <c r="J472" i="6"/>
  <c r="J480" i="6"/>
  <c r="J441" i="6"/>
  <c r="J449" i="6"/>
  <c r="J457" i="6"/>
  <c r="J465" i="6"/>
  <c r="J473" i="6"/>
  <c r="J481" i="6"/>
  <c r="J431" i="6"/>
  <c r="J435" i="6"/>
  <c r="J482" i="6"/>
  <c r="J513" i="6"/>
  <c r="J491" i="6"/>
  <c r="J495" i="6"/>
  <c r="J499" i="6"/>
  <c r="J503" i="6"/>
  <c r="J507" i="6"/>
  <c r="J511" i="6"/>
  <c r="J521" i="6"/>
  <c r="J529" i="6"/>
  <c r="J537" i="6"/>
  <c r="J545" i="6"/>
  <c r="J553" i="6"/>
  <c r="J515" i="6"/>
  <c r="J522" i="6"/>
  <c r="J530" i="6"/>
  <c r="J538" i="6"/>
  <c r="J546" i="6"/>
  <c r="J554" i="6"/>
  <c r="J568" i="6"/>
  <c r="J576" i="6"/>
  <c r="J583" i="6"/>
  <c r="J587" i="6"/>
  <c r="J591" i="6"/>
  <c r="J595" i="6"/>
  <c r="J599" i="6"/>
  <c r="J559" i="6"/>
  <c r="J563" i="6"/>
  <c r="J569" i="6"/>
  <c r="J577" i="6"/>
  <c r="J604" i="6"/>
  <c r="J609" i="6"/>
  <c r="J617" i="6"/>
  <c r="J621" i="6"/>
  <c r="J625" i="6"/>
  <c r="J608" i="6"/>
  <c r="J616" i="6"/>
  <c r="J631" i="6"/>
  <c r="J635" i="6"/>
  <c r="J643" i="6"/>
  <c r="J647" i="6"/>
  <c r="J651" i="6"/>
  <c r="J659" i="6"/>
  <c r="J663" i="6"/>
  <c r="J667" i="6"/>
  <c r="E676" i="6"/>
  <c r="J676" i="6" s="1"/>
  <c r="E684" i="6"/>
  <c r="J684" i="6" s="1"/>
  <c r="E692" i="6"/>
  <c r="J692" i="6" s="1"/>
  <c r="E673" i="6"/>
  <c r="J673" i="6" s="1"/>
  <c r="E681" i="6"/>
  <c r="J681" i="6" s="1"/>
  <c r="E689" i="6"/>
  <c r="J689" i="6" s="1"/>
  <c r="E694" i="6"/>
  <c r="J694" i="6" s="1"/>
  <c r="E698" i="6"/>
  <c r="J698" i="6" s="1"/>
  <c r="E702" i="6"/>
  <c r="J702" i="6" s="1"/>
  <c r="E706" i="6"/>
  <c r="J706" i="6" s="1"/>
  <c r="E710" i="6"/>
  <c r="J710" i="6" s="1"/>
  <c r="E714" i="6"/>
  <c r="J714" i="6" s="1"/>
  <c r="E718" i="6"/>
  <c r="J718" i="6" s="1"/>
  <c r="E723" i="6"/>
  <c r="J723" i="6" s="1"/>
  <c r="E727" i="6"/>
  <c r="J727" i="6" s="1"/>
  <c r="E730" i="6"/>
  <c r="J730" i="6" s="1"/>
  <c r="E733" i="6"/>
  <c r="J733" i="6" s="1"/>
  <c r="E737" i="6"/>
  <c r="E741" i="6"/>
  <c r="J741" i="6" s="1"/>
  <c r="E745" i="6"/>
  <c r="J745" i="6" s="1"/>
  <c r="E749" i="6"/>
  <c r="J749" i="6" s="1"/>
  <c r="E753" i="6"/>
  <c r="E759" i="6"/>
  <c r="J759" i="6" s="1"/>
  <c r="E763" i="6"/>
  <c r="J763" i="6" s="1"/>
  <c r="E755" i="6"/>
  <c r="J755" i="6" s="1"/>
  <c r="E770" i="6"/>
  <c r="J770" i="6" s="1"/>
  <c r="E774" i="6"/>
  <c r="J774" i="6" s="1"/>
  <c r="E778" i="6"/>
  <c r="J778" i="6" s="1"/>
  <c r="E782" i="6"/>
  <c r="J782" i="6" s="1"/>
  <c r="E789" i="6"/>
  <c r="J789" i="6" s="1"/>
  <c r="E791" i="6"/>
  <c r="J791" i="6" s="1"/>
  <c r="E795" i="6"/>
  <c r="J795" i="6" s="1"/>
  <c r="E802" i="6"/>
  <c r="E797" i="6"/>
  <c r="J797" i="6" s="1"/>
  <c r="G177" i="6"/>
  <c r="G173" i="6"/>
  <c r="J173" i="6" s="1"/>
  <c r="G169" i="6"/>
  <c r="G165" i="6"/>
  <c r="G161" i="6"/>
  <c r="G157" i="6"/>
  <c r="J157" i="6" s="1"/>
  <c r="G153" i="6"/>
  <c r="G149" i="6"/>
  <c r="G145" i="6"/>
  <c r="G141" i="6"/>
  <c r="J141" i="6" s="1"/>
  <c r="G137" i="6"/>
  <c r="G133" i="6"/>
  <c r="G129" i="6"/>
  <c r="G125" i="6"/>
  <c r="J125" i="6" s="1"/>
  <c r="G121" i="6"/>
  <c r="G117" i="6"/>
  <c r="G113" i="6"/>
  <c r="G109" i="6"/>
  <c r="J109" i="6" s="1"/>
  <c r="G105" i="6"/>
  <c r="G101" i="6"/>
  <c r="E94" i="6"/>
  <c r="J94" i="6" s="1"/>
  <c r="E90" i="6"/>
  <c r="J90" i="6" s="1"/>
  <c r="E86" i="6"/>
  <c r="J86" i="6" s="1"/>
  <c r="E176" i="6"/>
  <c r="E172" i="6"/>
  <c r="E168" i="6"/>
  <c r="E164" i="6"/>
  <c r="E160" i="6"/>
  <c r="E156" i="6"/>
  <c r="E152" i="6"/>
  <c r="E148" i="6"/>
  <c r="E144" i="6"/>
  <c r="E140" i="6"/>
  <c r="E136" i="6"/>
  <c r="E132" i="6"/>
  <c r="E128" i="6"/>
  <c r="E124" i="6"/>
  <c r="E120" i="6"/>
  <c r="E116" i="6"/>
  <c r="E112" i="6"/>
  <c r="E108" i="6"/>
  <c r="E104" i="6"/>
  <c r="E100" i="6"/>
  <c r="E96" i="6"/>
  <c r="J96" i="6" s="1"/>
  <c r="K4" i="6"/>
  <c r="G80" i="6"/>
  <c r="G72" i="6"/>
  <c r="G64" i="6"/>
  <c r="E56" i="6"/>
  <c r="G48" i="6"/>
  <c r="G40" i="6"/>
  <c r="G32" i="6"/>
  <c r="G24" i="6"/>
  <c r="E16" i="6"/>
  <c r="AH5" i="6"/>
  <c r="R5" i="6"/>
  <c r="E79" i="6"/>
  <c r="E71" i="6"/>
  <c r="E63" i="6"/>
  <c r="G55" i="6"/>
  <c r="E47" i="6"/>
  <c r="E39" i="6"/>
  <c r="E31" i="6"/>
  <c r="E23" i="6"/>
  <c r="E15" i="6"/>
  <c r="AK4" i="6"/>
  <c r="U4" i="6"/>
  <c r="G82" i="6"/>
  <c r="G74" i="6"/>
  <c r="G66" i="6"/>
  <c r="E58" i="6"/>
  <c r="G50" i="6"/>
  <c r="G42" i="6"/>
  <c r="G34" i="6"/>
  <c r="G26" i="6"/>
  <c r="E18" i="6"/>
  <c r="G10" i="6"/>
  <c r="X5" i="6"/>
  <c r="AJ4" i="6"/>
  <c r="T4" i="6"/>
  <c r="G85" i="6"/>
  <c r="G77" i="6"/>
  <c r="G69" i="6"/>
  <c r="G61" i="6"/>
  <c r="G53" i="6"/>
  <c r="G45" i="6"/>
  <c r="G37" i="6"/>
  <c r="G29" i="6"/>
  <c r="G21" i="6"/>
  <c r="G13" i="6"/>
  <c r="AE5" i="6"/>
  <c r="O5" i="6"/>
  <c r="AA4" i="6"/>
  <c r="J180" i="6"/>
  <c r="J184" i="6"/>
  <c r="J188" i="6"/>
  <c r="J192" i="6"/>
  <c r="J196" i="6"/>
  <c r="J200" i="6"/>
  <c r="J204" i="6"/>
  <c r="J208" i="6"/>
  <c r="J212" i="6"/>
  <c r="J216" i="6"/>
  <c r="J220" i="6"/>
  <c r="J224" i="6"/>
  <c r="J228" i="6"/>
  <c r="J232" i="6"/>
  <c r="J236" i="6"/>
  <c r="J240" i="6"/>
  <c r="J244" i="6"/>
  <c r="J248" i="6"/>
  <c r="J252" i="6"/>
  <c r="J256" i="6"/>
  <c r="J260" i="6"/>
  <c r="J264" i="6"/>
  <c r="J268" i="6"/>
  <c r="J283" i="6"/>
  <c r="J291" i="6"/>
  <c r="J299" i="6"/>
  <c r="J306" i="6"/>
  <c r="J310" i="6"/>
  <c r="J314" i="6"/>
  <c r="J318" i="6"/>
  <c r="J322" i="6"/>
  <c r="J326" i="6"/>
  <c r="J330" i="6"/>
  <c r="J334" i="6"/>
  <c r="J338" i="6"/>
  <c r="J342" i="6"/>
  <c r="J346" i="6"/>
  <c r="J273" i="6"/>
  <c r="J277" i="6"/>
  <c r="J284" i="6"/>
  <c r="J292" i="6"/>
  <c r="J300" i="6"/>
  <c r="J353" i="6"/>
  <c r="J361" i="6"/>
  <c r="J369" i="6"/>
  <c r="J377" i="6"/>
  <c r="J385" i="6"/>
  <c r="J393" i="6"/>
  <c r="J401" i="6"/>
  <c r="J409" i="6"/>
  <c r="J417" i="6"/>
  <c r="J425" i="6"/>
  <c r="J350" i="6"/>
  <c r="J356" i="6"/>
  <c r="J364" i="6"/>
  <c r="J372" i="6"/>
  <c r="J380" i="6"/>
  <c r="J388" i="6"/>
  <c r="J396" i="6"/>
  <c r="J404" i="6"/>
  <c r="J412" i="6"/>
  <c r="J420" i="6"/>
  <c r="J442" i="6"/>
  <c r="J450" i="6"/>
  <c r="J458" i="6"/>
  <c r="J466" i="6"/>
  <c r="J474" i="6"/>
  <c r="J485" i="6"/>
  <c r="J443" i="6"/>
  <c r="J451" i="6"/>
  <c r="J459" i="6"/>
  <c r="J467" i="6"/>
  <c r="J475" i="6"/>
  <c r="J428" i="6"/>
  <c r="J432" i="6"/>
  <c r="J436" i="6"/>
  <c r="J484" i="6"/>
  <c r="J492" i="6"/>
  <c r="J496" i="6"/>
  <c r="J500" i="6"/>
  <c r="J523" i="6"/>
  <c r="J531" i="6"/>
  <c r="J539" i="6"/>
  <c r="J547" i="6"/>
  <c r="J555" i="6"/>
  <c r="J524" i="6"/>
  <c r="J532" i="6"/>
  <c r="J540" i="6"/>
  <c r="J548" i="6"/>
  <c r="J556" i="6"/>
  <c r="J570" i="6"/>
  <c r="J578" i="6"/>
  <c r="J584" i="6"/>
  <c r="J588" i="6"/>
  <c r="J592" i="6"/>
  <c r="J596" i="6"/>
  <c r="J600" i="6"/>
  <c r="J560" i="6"/>
  <c r="J564" i="6"/>
  <c r="J571" i="6"/>
  <c r="J579" i="6"/>
  <c r="J605" i="6"/>
  <c r="J628" i="6"/>
  <c r="J632" i="6"/>
  <c r="J636" i="6"/>
  <c r="J640" i="6"/>
  <c r="J644" i="6"/>
  <c r="J648" i="6"/>
  <c r="J652" i="6"/>
  <c r="J656" i="6"/>
  <c r="J660" i="6"/>
  <c r="J664" i="6"/>
  <c r="J668" i="6"/>
  <c r="E678" i="6"/>
  <c r="J678" i="6" s="1"/>
  <c r="E686" i="6"/>
  <c r="J686" i="6" s="1"/>
  <c r="E670" i="6"/>
  <c r="J670" i="6" s="1"/>
  <c r="E675" i="6"/>
  <c r="J675" i="6" s="1"/>
  <c r="E683" i="6"/>
  <c r="J683" i="6" s="1"/>
  <c r="E691" i="6"/>
  <c r="J691" i="6" s="1"/>
  <c r="E695" i="6"/>
  <c r="J695" i="6" s="1"/>
  <c r="E699" i="6"/>
  <c r="J699" i="6" s="1"/>
  <c r="E703" i="6"/>
  <c r="J703" i="6" s="1"/>
  <c r="E707" i="6"/>
  <c r="J707" i="6" s="1"/>
  <c r="E711" i="6"/>
  <c r="J711" i="6" s="1"/>
  <c r="E715" i="6"/>
  <c r="J715" i="6" s="1"/>
  <c r="E720" i="6"/>
  <c r="J720" i="6" s="1"/>
  <c r="E724" i="6"/>
  <c r="J724" i="6" s="1"/>
  <c r="E728" i="6"/>
  <c r="J728" i="6" s="1"/>
  <c r="E731" i="6"/>
  <c r="J731" i="6" s="1"/>
  <c r="E734" i="6"/>
  <c r="J734" i="6" s="1"/>
  <c r="E738" i="6"/>
  <c r="J738" i="6" s="1"/>
  <c r="E742" i="6"/>
  <c r="J742" i="6" s="1"/>
  <c r="E746" i="6"/>
  <c r="J746" i="6" s="1"/>
  <c r="E750" i="6"/>
  <c r="J750" i="6" s="1"/>
  <c r="E754" i="6"/>
  <c r="J754" i="6" s="1"/>
  <c r="E760" i="6"/>
  <c r="J760" i="6" s="1"/>
  <c r="E764" i="6"/>
  <c r="J764" i="6" s="1"/>
  <c r="E756" i="6"/>
  <c r="J756" i="6" s="1"/>
  <c r="E771" i="6"/>
  <c r="J771" i="6" s="1"/>
  <c r="E775" i="6"/>
  <c r="J775" i="6" s="1"/>
  <c r="E779" i="6"/>
  <c r="J779" i="6" s="1"/>
  <c r="E783" i="6"/>
  <c r="J783" i="6" s="1"/>
  <c r="E786" i="6"/>
  <c r="J786" i="6" s="1"/>
  <c r="E790" i="6"/>
  <c r="J790" i="6" s="1"/>
  <c r="E792" i="6"/>
  <c r="J792" i="6" s="1"/>
  <c r="E799" i="6"/>
  <c r="J799" i="6" s="1"/>
  <c r="E803" i="6"/>
  <c r="J803" i="6" s="1"/>
  <c r="E798" i="6"/>
  <c r="J798" i="6" s="1"/>
  <c r="G176" i="6"/>
  <c r="G172" i="6"/>
  <c r="G168" i="6"/>
  <c r="G164" i="6"/>
  <c r="G160" i="6"/>
  <c r="G156" i="6"/>
  <c r="G152" i="6"/>
  <c r="G148" i="6"/>
  <c r="G144" i="6"/>
  <c r="G140" i="6"/>
  <c r="G136" i="6"/>
  <c r="G132" i="6"/>
  <c r="G128" i="6"/>
  <c r="G124" i="6"/>
  <c r="G120" i="6"/>
  <c r="G116" i="6"/>
  <c r="G112" i="6"/>
  <c r="G108" i="6"/>
  <c r="G104" i="6"/>
  <c r="G100" i="6"/>
  <c r="E93" i="6"/>
  <c r="J93" i="6" s="1"/>
  <c r="E89" i="6"/>
  <c r="J89" i="6" s="1"/>
  <c r="K5" i="6"/>
  <c r="E175" i="6"/>
  <c r="E171" i="6"/>
  <c r="E167" i="6"/>
  <c r="E163" i="6"/>
  <c r="E159" i="6"/>
  <c r="E155" i="6"/>
  <c r="E151" i="6"/>
  <c r="E147" i="6"/>
  <c r="E143" i="6"/>
  <c r="E139" i="6"/>
  <c r="E135" i="6"/>
  <c r="E131" i="6"/>
  <c r="E127" i="6"/>
  <c r="E123" i="6"/>
  <c r="E119" i="6"/>
  <c r="E115" i="6"/>
  <c r="E111" i="6"/>
  <c r="E107" i="6"/>
  <c r="E103" i="6"/>
  <c r="E99" i="6"/>
  <c r="G95" i="6"/>
  <c r="J95" i="6" s="1"/>
  <c r="E84" i="6"/>
  <c r="E76" i="6"/>
  <c r="E68" i="6"/>
  <c r="G60" i="6"/>
  <c r="E52" i="6"/>
  <c r="G44" i="6"/>
  <c r="E36" i="6"/>
  <c r="E28" i="6"/>
  <c r="E20" i="6"/>
  <c r="E12" i="6"/>
  <c r="AD5" i="6"/>
  <c r="N5" i="6"/>
  <c r="G79" i="6"/>
  <c r="G71" i="6"/>
  <c r="G63" i="6"/>
  <c r="E55" i="6"/>
  <c r="J55" i="6" s="1"/>
  <c r="G47" i="6"/>
  <c r="G39" i="6"/>
  <c r="G31" i="6"/>
  <c r="G23" i="6"/>
  <c r="G15" i="6"/>
  <c r="AG4" i="6"/>
  <c r="Q4" i="6"/>
  <c r="E78" i="6"/>
  <c r="E70" i="6"/>
  <c r="E62" i="6"/>
  <c r="G54" i="6"/>
  <c r="G46" i="6"/>
  <c r="E38" i="6"/>
  <c r="E30" i="6"/>
  <c r="E22" i="6"/>
  <c r="E14" i="6"/>
  <c r="AJ5" i="6"/>
  <c r="T5" i="6"/>
  <c r="AF4" i="6"/>
  <c r="P4" i="6"/>
  <c r="E81" i="6"/>
  <c r="E73" i="6"/>
  <c r="E65" i="6"/>
  <c r="G57" i="6"/>
  <c r="E49" i="6"/>
  <c r="E41" i="6"/>
  <c r="E33" i="6"/>
  <c r="E25" i="6"/>
  <c r="G17" i="6"/>
  <c r="E9" i="6"/>
  <c r="AA5" i="6"/>
  <c r="J5" i="6"/>
  <c r="AK5" i="6"/>
  <c r="AG5" i="6"/>
  <c r="AC5" i="6"/>
  <c r="Y5" i="6"/>
  <c r="U5" i="6"/>
  <c r="Q5" i="6"/>
  <c r="M5" i="6"/>
  <c r="J181" i="6"/>
  <c r="J185" i="6"/>
  <c r="J189" i="6"/>
  <c r="J193" i="6"/>
  <c r="J197" i="6"/>
  <c r="J201" i="6"/>
  <c r="J205" i="6"/>
  <c r="J209" i="6"/>
  <c r="J213" i="6"/>
  <c r="J217" i="6"/>
  <c r="J221" i="6"/>
  <c r="J225" i="6"/>
  <c r="J229" i="6"/>
  <c r="J233" i="6"/>
  <c r="J237" i="6"/>
  <c r="J241" i="6"/>
  <c r="J245" i="6"/>
  <c r="J249" i="6"/>
  <c r="J253" i="6"/>
  <c r="J257" i="6"/>
  <c r="J261" i="6"/>
  <c r="J265" i="6"/>
  <c r="J269" i="6"/>
  <c r="J285" i="6"/>
  <c r="J293" i="6"/>
  <c r="J301" i="6"/>
  <c r="J307" i="6"/>
  <c r="J311" i="6"/>
  <c r="J315" i="6"/>
  <c r="J319" i="6"/>
  <c r="J323" i="6"/>
  <c r="J327" i="6"/>
  <c r="J331" i="6"/>
  <c r="J335" i="6"/>
  <c r="J339" i="6"/>
  <c r="J343" i="6"/>
  <c r="J270" i="6"/>
  <c r="J274" i="6"/>
  <c r="J278" i="6"/>
  <c r="J286" i="6"/>
  <c r="J294" i="6"/>
  <c r="J302" i="6"/>
  <c r="J355" i="6"/>
  <c r="J363" i="6"/>
  <c r="J371" i="6"/>
  <c r="J379" i="6"/>
  <c r="J387" i="6"/>
  <c r="J395" i="6"/>
  <c r="J403" i="6"/>
  <c r="J411" i="6"/>
  <c r="J419" i="6"/>
  <c r="J427" i="6"/>
  <c r="J351" i="6"/>
  <c r="J358" i="6"/>
  <c r="J366" i="6"/>
  <c r="J374" i="6"/>
  <c r="J382" i="6"/>
  <c r="J390" i="6"/>
  <c r="J398" i="6"/>
  <c r="J406" i="6"/>
  <c r="J414" i="6"/>
  <c r="J422" i="6"/>
  <c r="J444" i="6"/>
  <c r="J452" i="6"/>
  <c r="J460" i="6"/>
  <c r="J468" i="6"/>
  <c r="J476" i="6"/>
  <c r="J437" i="6"/>
  <c r="J445" i="6"/>
  <c r="J453" i="6"/>
  <c r="J461" i="6"/>
  <c r="J469" i="6"/>
  <c r="J477" i="6"/>
  <c r="J429" i="6"/>
  <c r="J433" i="6"/>
  <c r="J483" i="6"/>
  <c r="J486" i="6"/>
  <c r="J489" i="6"/>
  <c r="J493" i="6"/>
  <c r="J497" i="6"/>
  <c r="J501" i="6"/>
  <c r="J505" i="6"/>
  <c r="J509" i="6"/>
  <c r="J517" i="6"/>
  <c r="J525" i="6"/>
  <c r="J533" i="6"/>
  <c r="J541" i="6"/>
  <c r="J549" i="6"/>
  <c r="J557" i="6"/>
  <c r="J518" i="6"/>
  <c r="J526" i="6"/>
  <c r="J534" i="6"/>
  <c r="J542" i="6"/>
  <c r="J550" i="6"/>
  <c r="J558" i="6"/>
  <c r="J572" i="6"/>
  <c r="J580" i="6"/>
  <c r="J585" i="6"/>
  <c r="J589" i="6"/>
  <c r="J593" i="6"/>
  <c r="J597" i="6"/>
  <c r="J601" i="6"/>
  <c r="J561" i="6"/>
  <c r="J565" i="6"/>
  <c r="J573" i="6"/>
  <c r="J581" i="6"/>
  <c r="J606" i="6"/>
  <c r="J613" i="6"/>
  <c r="J619" i="6"/>
  <c r="J623" i="6"/>
  <c r="J627" i="6"/>
  <c r="J612" i="6"/>
  <c r="J629" i="6"/>
  <c r="J633" i="6"/>
  <c r="J637" i="6"/>
  <c r="J641" i="6"/>
  <c r="J645" i="6"/>
  <c r="J649" i="6"/>
  <c r="J653" i="6"/>
  <c r="J657" i="6"/>
  <c r="J661" i="6"/>
  <c r="J665" i="6"/>
  <c r="J669" i="6"/>
  <c r="J672" i="6"/>
  <c r="J680" i="6"/>
  <c r="J688" i="6"/>
  <c r="J671" i="6"/>
  <c r="J677" i="6"/>
  <c r="J685" i="6"/>
  <c r="J696" i="6"/>
  <c r="J700" i="6"/>
  <c r="J704" i="6"/>
  <c r="J708" i="6"/>
  <c r="J712" i="6"/>
  <c r="J716" i="6"/>
  <c r="J725" i="6"/>
  <c r="J719" i="6"/>
  <c r="J732" i="6"/>
  <c r="J735" i="6"/>
  <c r="J739" i="6"/>
  <c r="J743" i="6"/>
  <c r="J747" i="6"/>
  <c r="J751" i="6"/>
  <c r="J757" i="6"/>
  <c r="J761" i="6"/>
  <c r="J765" i="6"/>
  <c r="J767" i="6"/>
  <c r="J768" i="6"/>
  <c r="J772" i="6"/>
  <c r="J776" i="6"/>
  <c r="J780" i="6"/>
  <c r="J784" i="6"/>
  <c r="J787" i="6"/>
  <c r="J793" i="6"/>
  <c r="J800" i="6"/>
  <c r="J804" i="6"/>
  <c r="G175" i="6"/>
  <c r="G171" i="6"/>
  <c r="G167" i="6"/>
  <c r="G163" i="6"/>
  <c r="G159" i="6"/>
  <c r="G155" i="6"/>
  <c r="G151" i="6"/>
  <c r="G147" i="6"/>
  <c r="G143" i="6"/>
  <c r="G139" i="6"/>
  <c r="G135" i="6"/>
  <c r="G131" i="6"/>
  <c r="G127" i="6"/>
  <c r="G123" i="6"/>
  <c r="G119" i="6"/>
  <c r="G115" i="6"/>
  <c r="G111" i="6"/>
  <c r="G107" i="6"/>
  <c r="G103" i="6"/>
  <c r="G99" i="6"/>
  <c r="J92" i="6"/>
  <c r="J88" i="6"/>
  <c r="AH4" i="6"/>
  <c r="J4" i="6"/>
  <c r="AL4" i="6"/>
  <c r="AD4" i="6"/>
  <c r="Z4" i="6"/>
  <c r="V4" i="6"/>
  <c r="R4" i="6"/>
  <c r="N4" i="6"/>
  <c r="E174" i="6"/>
  <c r="E170" i="6"/>
  <c r="E166" i="6"/>
  <c r="E162" i="6"/>
  <c r="E158" i="6"/>
  <c r="E154" i="6"/>
  <c r="E150" i="6"/>
  <c r="E146" i="6"/>
  <c r="E142" i="6"/>
  <c r="E138" i="6"/>
  <c r="E134" i="6"/>
  <c r="E130" i="6"/>
  <c r="E126" i="6"/>
  <c r="E122" i="6"/>
  <c r="E118" i="6"/>
  <c r="E114" i="6"/>
  <c r="E110" i="6"/>
  <c r="E106" i="6"/>
  <c r="E102" i="6"/>
  <c r="E98" i="6"/>
  <c r="J98" i="6" s="1"/>
  <c r="G84" i="6"/>
  <c r="G76" i="6"/>
  <c r="G68" i="6"/>
  <c r="E60" i="6"/>
  <c r="G52" i="6"/>
  <c r="E44" i="6"/>
  <c r="J44" i="6" s="1"/>
  <c r="G36" i="6"/>
  <c r="G28" i="6"/>
  <c r="G20" i="6"/>
  <c r="G12" i="6"/>
  <c r="Z5" i="6"/>
  <c r="E83" i="6"/>
  <c r="E75" i="6"/>
  <c r="E67" i="6"/>
  <c r="G59" i="6"/>
  <c r="E51" i="6"/>
  <c r="E43" i="6"/>
  <c r="E35" i="6"/>
  <c r="E27" i="6"/>
  <c r="G19" i="6"/>
  <c r="E11" i="6"/>
  <c r="AC4" i="6"/>
  <c r="M4" i="6"/>
  <c r="G78" i="6"/>
  <c r="G70" i="6"/>
  <c r="G62" i="6"/>
  <c r="E54" i="6"/>
  <c r="J54" i="6" s="1"/>
  <c r="E46" i="6"/>
  <c r="G38" i="6"/>
  <c r="G30" i="6"/>
  <c r="G22" i="6"/>
  <c r="G14" i="6"/>
  <c r="AF5" i="6"/>
  <c r="P5" i="6"/>
  <c r="AB4" i="6"/>
  <c r="L4" i="6"/>
  <c r="G81" i="6"/>
  <c r="G73" i="6"/>
  <c r="G65" i="6"/>
  <c r="E57" i="6"/>
  <c r="G49" i="6"/>
  <c r="G41" i="6"/>
  <c r="G33" i="6"/>
  <c r="G25" i="6"/>
  <c r="E17" i="6"/>
  <c r="J17" i="6" s="1"/>
  <c r="G9" i="6"/>
  <c r="W5" i="6"/>
  <c r="AI4" i="6"/>
  <c r="S4" i="6"/>
  <c r="J178" i="6"/>
  <c r="J182" i="6"/>
  <c r="J186" i="6"/>
  <c r="J190" i="6"/>
  <c r="J194" i="6"/>
  <c r="J198" i="6"/>
  <c r="J202" i="6"/>
  <c r="J206" i="6"/>
  <c r="J210" i="6"/>
  <c r="J214" i="6"/>
  <c r="J218" i="6"/>
  <c r="J222" i="6"/>
  <c r="J226" i="6"/>
  <c r="J230" i="6"/>
  <c r="J234" i="6"/>
  <c r="J238" i="6"/>
  <c r="J242" i="6"/>
  <c r="J246" i="6"/>
  <c r="J250" i="6"/>
  <c r="J254" i="6"/>
  <c r="J258" i="6"/>
  <c r="J262" i="6"/>
  <c r="J266" i="6"/>
  <c r="J279" i="6"/>
  <c r="J287" i="6"/>
  <c r="J295" i="6"/>
  <c r="J303" i="6"/>
  <c r="J308" i="6"/>
  <c r="J312" i="6"/>
  <c r="J316" i="6"/>
  <c r="J320" i="6"/>
  <c r="J324" i="6"/>
  <c r="J328" i="6"/>
  <c r="J332" i="6"/>
  <c r="J336" i="6"/>
  <c r="J340" i="6"/>
  <c r="J344" i="6"/>
  <c r="J271" i="6"/>
  <c r="J275" i="6"/>
  <c r="J280" i="6"/>
  <c r="J288" i="6"/>
  <c r="J296" i="6"/>
  <c r="J304" i="6"/>
  <c r="J357" i="6"/>
  <c r="J365" i="6"/>
  <c r="J373" i="6"/>
  <c r="J381" i="6"/>
  <c r="J389" i="6"/>
  <c r="J397" i="6"/>
  <c r="J405" i="6"/>
  <c r="J413" i="6"/>
  <c r="J421" i="6"/>
  <c r="J438" i="6"/>
  <c r="J440" i="6"/>
  <c r="J352" i="6"/>
  <c r="J360" i="6"/>
  <c r="J368" i="6"/>
  <c r="J376" i="6"/>
  <c r="J384" i="6"/>
  <c r="J392" i="6"/>
  <c r="J400" i="6"/>
  <c r="J408" i="6"/>
  <c r="J416" i="6"/>
  <c r="J424" i="6"/>
  <c r="J446" i="6"/>
  <c r="J454" i="6"/>
  <c r="J462" i="6"/>
  <c r="J470" i="6"/>
  <c r="J478" i="6"/>
  <c r="J439" i="6"/>
  <c r="J447" i="6"/>
  <c r="J455" i="6"/>
  <c r="J463" i="6"/>
  <c r="J471" i="6"/>
  <c r="J479" i="6"/>
  <c r="J430" i="6"/>
  <c r="J434" i="6"/>
  <c r="J488" i="6"/>
  <c r="J490" i="6"/>
  <c r="J494" i="6"/>
  <c r="J498" i="6"/>
  <c r="J502" i="6"/>
  <c r="J506" i="6"/>
  <c r="J510" i="6"/>
  <c r="J519" i="6"/>
  <c r="J527" i="6"/>
  <c r="J535" i="6"/>
  <c r="J543" i="6"/>
  <c r="J551" i="6"/>
  <c r="J514" i="6"/>
  <c r="J520" i="6"/>
  <c r="J528" i="6"/>
  <c r="J536" i="6"/>
  <c r="J544" i="6"/>
  <c r="J552" i="6"/>
  <c r="J566" i="6"/>
  <c r="J574" i="6"/>
  <c r="J582" i="6"/>
  <c r="J586" i="6"/>
  <c r="J590" i="6"/>
  <c r="J594" i="6"/>
  <c r="J598" i="6"/>
  <c r="J602" i="6"/>
  <c r="J562" i="6"/>
  <c r="J567" i="6"/>
  <c r="J575" i="6"/>
  <c r="J603" i="6"/>
  <c r="J607" i="6"/>
  <c r="J615" i="6"/>
  <c r="J620" i="6"/>
  <c r="J624" i="6"/>
  <c r="J614" i="6"/>
  <c r="J630" i="6"/>
  <c r="J634" i="6"/>
  <c r="J638" i="6"/>
  <c r="J642" i="6"/>
  <c r="J646" i="6"/>
  <c r="J650" i="6"/>
  <c r="J654" i="6"/>
  <c r="J658" i="6"/>
  <c r="J662" i="6"/>
  <c r="J666" i="6"/>
  <c r="J674" i="6"/>
  <c r="J682" i="6"/>
  <c r="J687" i="6"/>
  <c r="J693" i="6"/>
  <c r="J697" i="6"/>
  <c r="J701" i="6"/>
  <c r="J705" i="6"/>
  <c r="J709" i="6"/>
  <c r="J713" i="6"/>
  <c r="J717" i="6"/>
  <c r="J722" i="6"/>
  <c r="J726" i="6"/>
  <c r="J729" i="6"/>
  <c r="J736" i="6"/>
  <c r="J740" i="6"/>
  <c r="J744" i="6"/>
  <c r="J748" i="6"/>
  <c r="J752" i="6"/>
  <c r="J758" i="6"/>
  <c r="J762" i="6"/>
  <c r="J766" i="6"/>
  <c r="J773" i="6"/>
  <c r="J777" i="6"/>
  <c r="J781" i="6"/>
  <c r="J788" i="6"/>
  <c r="J794" i="6"/>
  <c r="J801" i="6"/>
  <c r="J796" i="6"/>
  <c r="G174" i="6"/>
  <c r="G170" i="6"/>
  <c r="G166" i="6"/>
  <c r="G162" i="6"/>
  <c r="G158" i="6"/>
  <c r="G154" i="6"/>
  <c r="G150" i="6"/>
  <c r="G146" i="6"/>
  <c r="G142" i="6"/>
  <c r="G138" i="6"/>
  <c r="G134" i="6"/>
  <c r="G130" i="6"/>
  <c r="G126" i="6"/>
  <c r="G122" i="6"/>
  <c r="G118" i="6"/>
  <c r="G114" i="6"/>
  <c r="G110" i="6"/>
  <c r="G106" i="6"/>
  <c r="G102" i="6"/>
  <c r="J91" i="6"/>
  <c r="J87" i="6"/>
  <c r="J177" i="6"/>
  <c r="J169" i="6"/>
  <c r="J165" i="6"/>
  <c r="J161" i="6"/>
  <c r="J153" i="6"/>
  <c r="J149" i="6"/>
  <c r="J145" i="6"/>
  <c r="J137" i="6"/>
  <c r="J133" i="6"/>
  <c r="J129" i="6"/>
  <c r="J121" i="6"/>
  <c r="J117" i="6"/>
  <c r="J113" i="6"/>
  <c r="J105" i="6"/>
  <c r="J101" i="6"/>
  <c r="G97" i="6"/>
  <c r="J97" i="6" s="1"/>
  <c r="E80" i="6"/>
  <c r="E72" i="6"/>
  <c r="J72" i="6" s="1"/>
  <c r="E64" i="6"/>
  <c r="J64" i="6" s="1"/>
  <c r="G56" i="6"/>
  <c r="E48" i="6"/>
  <c r="E40" i="6"/>
  <c r="J40" i="6" s="1"/>
  <c r="E32" i="6"/>
  <c r="J32" i="6" s="1"/>
  <c r="E24" i="6"/>
  <c r="J24" i="6" s="1"/>
  <c r="G16" i="6"/>
  <c r="AL5" i="6"/>
  <c r="V5" i="6"/>
  <c r="G83" i="6"/>
  <c r="G75" i="6"/>
  <c r="G67" i="6"/>
  <c r="E59" i="6"/>
  <c r="J59" i="6" s="1"/>
  <c r="G51" i="6"/>
  <c r="G43" i="6"/>
  <c r="G35" i="6"/>
  <c r="G27" i="6"/>
  <c r="E19" i="6"/>
  <c r="J19" i="6" s="1"/>
  <c r="G11" i="6"/>
  <c r="Y4" i="6"/>
  <c r="E82" i="6"/>
  <c r="J82" i="6" s="1"/>
  <c r="E74" i="6"/>
  <c r="J74" i="6" s="1"/>
  <c r="E66" i="6"/>
  <c r="G58" i="6"/>
  <c r="E50" i="6"/>
  <c r="J50" i="6" s="1"/>
  <c r="E42" i="6"/>
  <c r="J42" i="6" s="1"/>
  <c r="E34" i="6"/>
  <c r="E26" i="6"/>
  <c r="J26" i="6" s="1"/>
  <c r="G18" i="6"/>
  <c r="E10" i="6"/>
  <c r="J10" i="6" s="1"/>
  <c r="AB5" i="6"/>
  <c r="L5" i="6"/>
  <c r="X4" i="6"/>
  <c r="E85" i="6"/>
  <c r="J85" i="6" s="1"/>
  <c r="E77" i="6"/>
  <c r="E69" i="6"/>
  <c r="J69" i="6" s="1"/>
  <c r="E61" i="6"/>
  <c r="J61" i="6" s="1"/>
  <c r="E53" i="6"/>
  <c r="J53" i="6" s="1"/>
  <c r="E45" i="6"/>
  <c r="E37" i="6"/>
  <c r="J37" i="6" s="1"/>
  <c r="E29" i="6"/>
  <c r="J29" i="6" s="1"/>
  <c r="E21" i="6"/>
  <c r="J21" i="6" s="1"/>
  <c r="E13" i="6"/>
  <c r="AI5" i="6"/>
  <c r="S5" i="6"/>
  <c r="AE4" i="6"/>
  <c r="O4" i="6"/>
  <c r="J57" i="6" l="1"/>
  <c r="J46" i="6"/>
  <c r="J60" i="6"/>
  <c r="J753" i="6"/>
  <c r="J737" i="6"/>
  <c r="J13" i="6"/>
  <c r="J45" i="6"/>
  <c r="J77" i="6"/>
  <c r="J34" i="6"/>
  <c r="J66" i="6"/>
  <c r="J48" i="6"/>
  <c r="J80" i="6"/>
  <c r="J802" i="6"/>
  <c r="Y19" i="14"/>
  <c r="Y18" i="14"/>
  <c r="Y13" i="14"/>
  <c r="Y8" i="14"/>
  <c r="Y7" i="14"/>
  <c r="Y22" i="14"/>
  <c r="Y20" i="14"/>
  <c r="Y9" i="14"/>
  <c r="Y4" i="14"/>
  <c r="Y3" i="14"/>
  <c r="Y16" i="14"/>
  <c r="Y15" i="14"/>
  <c r="X10" i="14"/>
  <c r="X9" i="14"/>
  <c r="Y5" i="14"/>
  <c r="X4" i="14"/>
  <c r="Y17" i="14"/>
  <c r="X16" i="14"/>
  <c r="Y12" i="14"/>
  <c r="Y11" i="14"/>
  <c r="X6" i="14"/>
  <c r="X5" i="14"/>
  <c r="W9" i="14"/>
  <c r="W16" i="14"/>
  <c r="W13" i="14"/>
  <c r="W18" i="14"/>
  <c r="X15" i="14"/>
  <c r="X8" i="14"/>
  <c r="X21" i="14"/>
  <c r="W5" i="14"/>
  <c r="Y6" i="14"/>
  <c r="Y21" i="14"/>
  <c r="Y23" i="14"/>
  <c r="W6" i="14"/>
  <c r="W10" i="14"/>
  <c r="W15" i="14"/>
  <c r="W12" i="14"/>
  <c r="W3" i="14"/>
  <c r="W14" i="14"/>
  <c r="X11" i="14"/>
  <c r="X13" i="14"/>
  <c r="X18" i="14"/>
  <c r="W11" i="14"/>
  <c r="X22" i="14"/>
  <c r="W19" i="14"/>
  <c r="W8" i="14"/>
  <c r="W20" i="14"/>
  <c r="X7" i="14"/>
  <c r="X14" i="14"/>
  <c r="X19" i="14"/>
  <c r="X12" i="14"/>
  <c r="Y14" i="14"/>
  <c r="Y10" i="14"/>
  <c r="W22" i="14"/>
  <c r="W17" i="14"/>
  <c r="W4" i="14"/>
  <c r="W21" i="14"/>
  <c r="X20" i="14"/>
  <c r="X3" i="14"/>
  <c r="W7" i="14"/>
  <c r="X17" i="14"/>
  <c r="K14" i="11"/>
  <c r="P14" i="11" s="1"/>
  <c r="K27" i="11"/>
  <c r="P27" i="11" s="1"/>
  <c r="K39" i="11"/>
  <c r="P39" i="11" s="1"/>
  <c r="K42" i="11"/>
  <c r="P42" i="11" s="1"/>
  <c r="K22" i="11"/>
  <c r="P22" i="11" s="1"/>
  <c r="K33" i="11"/>
  <c r="P33" i="11" s="1"/>
  <c r="K21" i="11"/>
  <c r="P21" i="11" s="1"/>
  <c r="K16" i="11"/>
  <c r="P16" i="11" s="1"/>
  <c r="K43" i="11"/>
  <c r="P43" i="11" s="1"/>
  <c r="K31" i="11"/>
  <c r="P31" i="11" s="1"/>
  <c r="K47" i="11"/>
  <c r="P47" i="11" s="1"/>
  <c r="K24" i="11"/>
  <c r="P24" i="11" s="1"/>
  <c r="K40" i="11"/>
  <c r="P40" i="11" s="1"/>
  <c r="K25" i="11"/>
  <c r="P25" i="11" s="1"/>
  <c r="K48" i="11"/>
  <c r="P48" i="11" s="1"/>
  <c r="K18" i="11"/>
  <c r="P18" i="11" s="1"/>
  <c r="K32" i="11"/>
  <c r="P32" i="11" s="1"/>
  <c r="K35" i="11"/>
  <c r="P35" i="11" s="1"/>
  <c r="K17" i="11"/>
  <c r="P17" i="11" s="1"/>
  <c r="K26" i="11"/>
  <c r="P26" i="11" s="1"/>
  <c r="K44" i="11"/>
  <c r="P44" i="11" s="1"/>
  <c r="K23" i="11"/>
  <c r="P23" i="11" s="1"/>
  <c r="K34" i="11"/>
  <c r="P34" i="11" s="1"/>
  <c r="K15" i="11"/>
  <c r="P15" i="11" s="1"/>
  <c r="K38" i="11"/>
  <c r="P38" i="11" s="1"/>
  <c r="K28" i="11"/>
  <c r="P28" i="11" s="1"/>
  <c r="K49" i="11"/>
  <c r="K41" i="11"/>
  <c r="P41" i="11" s="1"/>
  <c r="D26" i="10"/>
  <c r="C26" i="10" s="1"/>
  <c r="J15" i="10"/>
  <c r="J16" i="10"/>
  <c r="D27" i="10"/>
  <c r="C27" i="10" s="1"/>
  <c r="J13" i="10"/>
  <c r="D24" i="10"/>
  <c r="C24" i="10" s="1"/>
  <c r="K16" i="10"/>
  <c r="K13" i="10"/>
  <c r="K17" i="10"/>
  <c r="K15" i="10"/>
  <c r="J14" i="10"/>
  <c r="D25" i="10"/>
  <c r="C25" i="10" s="1"/>
  <c r="J27" i="6"/>
  <c r="J102" i="6"/>
  <c r="J118" i="6"/>
  <c r="J134" i="6"/>
  <c r="J150" i="6"/>
  <c r="J166" i="6"/>
  <c r="J9" i="6"/>
  <c r="J41" i="6"/>
  <c r="J73" i="6"/>
  <c r="J30" i="6"/>
  <c r="J62" i="6"/>
  <c r="J12" i="6"/>
  <c r="J76" i="6"/>
  <c r="J103" i="6"/>
  <c r="J119" i="6"/>
  <c r="J135" i="6"/>
  <c r="J151" i="6"/>
  <c r="J167" i="6"/>
  <c r="J15" i="6"/>
  <c r="J47" i="6"/>
  <c r="J79" i="6"/>
  <c r="J56" i="6"/>
  <c r="I804" i="6"/>
  <c r="I803" i="6"/>
  <c r="I802" i="6"/>
  <c r="I801" i="6"/>
  <c r="I800" i="6"/>
  <c r="I799" i="6"/>
  <c r="I798" i="6"/>
  <c r="I797" i="6"/>
  <c r="I796" i="6"/>
  <c r="I795" i="6"/>
  <c r="I794" i="6"/>
  <c r="I793" i="6"/>
  <c r="I792" i="6"/>
  <c r="I791" i="6"/>
  <c r="I790" i="6"/>
  <c r="I789" i="6"/>
  <c r="I788" i="6"/>
  <c r="I787" i="6"/>
  <c r="I786" i="6"/>
  <c r="I785" i="6"/>
  <c r="I779" i="6"/>
  <c r="I784" i="6"/>
  <c r="I783" i="6"/>
  <c r="I782" i="6"/>
  <c r="I781" i="6"/>
  <c r="I780" i="6"/>
  <c r="I767" i="6"/>
  <c r="I778" i="6"/>
  <c r="I777" i="6"/>
  <c r="I776" i="6"/>
  <c r="I775" i="6"/>
  <c r="I774" i="6"/>
  <c r="I773" i="6"/>
  <c r="I772" i="6"/>
  <c r="I771" i="6"/>
  <c r="I770" i="6"/>
  <c r="I769" i="6"/>
  <c r="I768" i="6"/>
  <c r="I756" i="6"/>
  <c r="I755" i="6"/>
  <c r="I766" i="6"/>
  <c r="I765" i="6"/>
  <c r="I764" i="6"/>
  <c r="I763" i="6"/>
  <c r="I762" i="6"/>
  <c r="I761" i="6"/>
  <c r="I760" i="6"/>
  <c r="I759" i="6"/>
  <c r="I758" i="6"/>
  <c r="I757" i="6"/>
  <c r="I732" i="6"/>
  <c r="I731" i="6"/>
  <c r="I730" i="6"/>
  <c r="I729" i="6"/>
  <c r="I753" i="6"/>
  <c r="I752" i="6"/>
  <c r="I751" i="6"/>
  <c r="I750" i="6"/>
  <c r="I749" i="6"/>
  <c r="I748" i="6"/>
  <c r="I747" i="6"/>
  <c r="I746" i="6"/>
  <c r="I745" i="6"/>
  <c r="I744" i="6"/>
  <c r="I743" i="6"/>
  <c r="I742" i="6"/>
  <c r="I741" i="6"/>
  <c r="I740" i="6"/>
  <c r="I739" i="6"/>
  <c r="I738" i="6"/>
  <c r="I737" i="6"/>
  <c r="I736" i="6"/>
  <c r="I735" i="6"/>
  <c r="I734" i="6"/>
  <c r="I733" i="6"/>
  <c r="I754" i="6"/>
  <c r="I719" i="6"/>
  <c r="I728" i="6"/>
  <c r="I727" i="6"/>
  <c r="I726" i="6"/>
  <c r="I725" i="6"/>
  <c r="I724" i="6"/>
  <c r="I723" i="6"/>
  <c r="I722" i="6"/>
  <c r="I721" i="6"/>
  <c r="I720" i="6"/>
  <c r="I718" i="6"/>
  <c r="I717" i="6"/>
  <c r="I716" i="6"/>
  <c r="I715" i="6"/>
  <c r="I714" i="6"/>
  <c r="I713" i="6"/>
  <c r="I712" i="6"/>
  <c r="I711" i="6"/>
  <c r="I710" i="6"/>
  <c r="I709" i="6"/>
  <c r="I708" i="6"/>
  <c r="I707" i="6"/>
  <c r="I706" i="6"/>
  <c r="I705" i="6"/>
  <c r="I704" i="6"/>
  <c r="I703" i="6"/>
  <c r="I702" i="6"/>
  <c r="I701" i="6"/>
  <c r="I700" i="6"/>
  <c r="I699" i="6"/>
  <c r="I698" i="6"/>
  <c r="I697" i="6"/>
  <c r="I696" i="6"/>
  <c r="I695" i="6"/>
  <c r="I694" i="6"/>
  <c r="I693" i="6"/>
  <c r="I692" i="6"/>
  <c r="I690" i="6"/>
  <c r="I688" i="6"/>
  <c r="I686" i="6"/>
  <c r="I684" i="6"/>
  <c r="I682" i="6"/>
  <c r="I680" i="6"/>
  <c r="I678" i="6"/>
  <c r="I676" i="6"/>
  <c r="I674" i="6"/>
  <c r="I672" i="6"/>
  <c r="I691" i="6"/>
  <c r="I689" i="6"/>
  <c r="I687" i="6"/>
  <c r="I685" i="6"/>
  <c r="I683" i="6"/>
  <c r="I681" i="6"/>
  <c r="I679" i="6"/>
  <c r="I677" i="6"/>
  <c r="I675" i="6"/>
  <c r="I673" i="6"/>
  <c r="I671" i="6"/>
  <c r="I670" i="6"/>
  <c r="I629" i="6"/>
  <c r="I628" i="6"/>
  <c r="I669" i="6"/>
  <c r="I668" i="6"/>
  <c r="I667" i="6"/>
  <c r="I666" i="6"/>
  <c r="I665" i="6"/>
  <c r="I664" i="6"/>
  <c r="I663" i="6"/>
  <c r="I662" i="6"/>
  <c r="I661" i="6"/>
  <c r="I660" i="6"/>
  <c r="I659" i="6"/>
  <c r="I658" i="6"/>
  <c r="I657" i="6"/>
  <c r="I656" i="6"/>
  <c r="I655" i="6"/>
  <c r="I654" i="6"/>
  <c r="I653" i="6"/>
  <c r="I652" i="6"/>
  <c r="I651" i="6"/>
  <c r="I650" i="6"/>
  <c r="I649" i="6"/>
  <c r="I648" i="6"/>
  <c r="I647" i="6"/>
  <c r="I646" i="6"/>
  <c r="I645" i="6"/>
  <c r="I644" i="6"/>
  <c r="I643" i="6"/>
  <c r="I642" i="6"/>
  <c r="I641" i="6"/>
  <c r="I640" i="6"/>
  <c r="I639" i="6"/>
  <c r="I638" i="6"/>
  <c r="I637" i="6"/>
  <c r="I636" i="6"/>
  <c r="I635" i="6"/>
  <c r="I634" i="6"/>
  <c r="I633" i="6"/>
  <c r="I632" i="6"/>
  <c r="I631" i="6"/>
  <c r="I630" i="6"/>
  <c r="I615" i="6"/>
  <c r="I613" i="6"/>
  <c r="I611" i="6"/>
  <c r="I609" i="6"/>
  <c r="I607" i="6"/>
  <c r="I627" i="6"/>
  <c r="I626" i="6"/>
  <c r="I625" i="6"/>
  <c r="I624" i="6"/>
  <c r="I623" i="6"/>
  <c r="I622" i="6"/>
  <c r="I621" i="6"/>
  <c r="I620" i="6"/>
  <c r="I619" i="6"/>
  <c r="I618" i="6"/>
  <c r="I617" i="6"/>
  <c r="I616" i="6"/>
  <c r="I614" i="6"/>
  <c r="I612" i="6"/>
  <c r="I610" i="6"/>
  <c r="I608" i="6"/>
  <c r="I606" i="6"/>
  <c r="I605" i="6"/>
  <c r="I604" i="6"/>
  <c r="I603" i="6"/>
  <c r="I602" i="6"/>
  <c r="I601" i="6"/>
  <c r="I600" i="6"/>
  <c r="I599" i="6"/>
  <c r="I598" i="6"/>
  <c r="I597" i="6"/>
  <c r="I596" i="6"/>
  <c r="I595" i="6"/>
  <c r="I594" i="6"/>
  <c r="I593" i="6"/>
  <c r="I592" i="6"/>
  <c r="I591" i="6"/>
  <c r="I590" i="6"/>
  <c r="I589" i="6"/>
  <c r="I588" i="6"/>
  <c r="I587" i="6"/>
  <c r="I586" i="6"/>
  <c r="I585" i="6"/>
  <c r="I584" i="6"/>
  <c r="I583" i="6"/>
  <c r="I582" i="6"/>
  <c r="I564" i="6"/>
  <c r="I563" i="6"/>
  <c r="I562" i="6"/>
  <c r="I561" i="6"/>
  <c r="I560" i="6"/>
  <c r="I559" i="6"/>
  <c r="I581" i="6"/>
  <c r="I579" i="6"/>
  <c r="I577" i="6"/>
  <c r="I575" i="6"/>
  <c r="I573" i="6"/>
  <c r="I571" i="6"/>
  <c r="I569" i="6"/>
  <c r="I567" i="6"/>
  <c r="I565" i="6"/>
  <c r="I580" i="6"/>
  <c r="I578" i="6"/>
  <c r="I576" i="6"/>
  <c r="I574" i="6"/>
  <c r="I572" i="6"/>
  <c r="I570" i="6"/>
  <c r="I568" i="6"/>
  <c r="I566" i="6"/>
  <c r="I557" i="6"/>
  <c r="I555" i="6"/>
  <c r="I553" i="6"/>
  <c r="I551" i="6"/>
  <c r="I549" i="6"/>
  <c r="I547" i="6"/>
  <c r="I545" i="6"/>
  <c r="I543" i="6"/>
  <c r="I541" i="6"/>
  <c r="I539" i="6"/>
  <c r="I537" i="6"/>
  <c r="I535" i="6"/>
  <c r="I533" i="6"/>
  <c r="I531" i="6"/>
  <c r="I529" i="6"/>
  <c r="I527" i="6"/>
  <c r="I525" i="6"/>
  <c r="I523" i="6"/>
  <c r="I521" i="6"/>
  <c r="I519" i="6"/>
  <c r="I517" i="6"/>
  <c r="I516" i="6"/>
  <c r="I515" i="6"/>
  <c r="I514" i="6"/>
  <c r="I558" i="6"/>
  <c r="I556" i="6"/>
  <c r="I554" i="6"/>
  <c r="I552" i="6"/>
  <c r="I550" i="6"/>
  <c r="I548" i="6"/>
  <c r="I546" i="6"/>
  <c r="I544" i="6"/>
  <c r="I542" i="6"/>
  <c r="I540" i="6"/>
  <c r="I538" i="6"/>
  <c r="I536" i="6"/>
  <c r="I534" i="6"/>
  <c r="I532" i="6"/>
  <c r="I530" i="6"/>
  <c r="I528" i="6"/>
  <c r="I526" i="6"/>
  <c r="I524" i="6"/>
  <c r="I522" i="6"/>
  <c r="I520" i="6"/>
  <c r="I518" i="6"/>
  <c r="I513" i="6"/>
  <c r="I487" i="6"/>
  <c r="I485" i="6"/>
  <c r="I483" i="6"/>
  <c r="I511" i="6"/>
  <c r="I510" i="6"/>
  <c r="I509" i="6"/>
  <c r="I508" i="6"/>
  <c r="I507" i="6"/>
  <c r="I506" i="6"/>
  <c r="I505" i="6"/>
  <c r="I504" i="6"/>
  <c r="I503" i="6"/>
  <c r="I502" i="6"/>
  <c r="I501" i="6"/>
  <c r="I500" i="6"/>
  <c r="I499" i="6"/>
  <c r="I498" i="6"/>
  <c r="I497" i="6"/>
  <c r="I496" i="6"/>
  <c r="I495" i="6"/>
  <c r="I494" i="6"/>
  <c r="I493" i="6"/>
  <c r="I492" i="6"/>
  <c r="I491" i="6"/>
  <c r="I490" i="6"/>
  <c r="I489" i="6"/>
  <c r="I512" i="6"/>
  <c r="I482" i="6"/>
  <c r="I480" i="6"/>
  <c r="I478" i="6"/>
  <c r="I476" i="6"/>
  <c r="I474" i="6"/>
  <c r="I472" i="6"/>
  <c r="I470" i="6"/>
  <c r="I468" i="6"/>
  <c r="I466" i="6"/>
  <c r="I464" i="6"/>
  <c r="I462" i="6"/>
  <c r="I460" i="6"/>
  <c r="I458" i="6"/>
  <c r="I456" i="6"/>
  <c r="I454" i="6"/>
  <c r="I452" i="6"/>
  <c r="I450" i="6"/>
  <c r="I448" i="6"/>
  <c r="I446" i="6"/>
  <c r="I444" i="6"/>
  <c r="I442" i="6"/>
  <c r="I440" i="6"/>
  <c r="I438" i="6"/>
  <c r="I436" i="6"/>
  <c r="I435" i="6"/>
  <c r="I434" i="6"/>
  <c r="I433" i="6"/>
  <c r="I432" i="6"/>
  <c r="I431" i="6"/>
  <c r="I430" i="6"/>
  <c r="I429" i="6"/>
  <c r="I428" i="6"/>
  <c r="I488" i="6"/>
  <c r="I486" i="6"/>
  <c r="I484" i="6"/>
  <c r="I481" i="6"/>
  <c r="I479" i="6"/>
  <c r="I477" i="6"/>
  <c r="I475" i="6"/>
  <c r="I473" i="6"/>
  <c r="I471" i="6"/>
  <c r="I469" i="6"/>
  <c r="I467" i="6"/>
  <c r="I465" i="6"/>
  <c r="I463" i="6"/>
  <c r="I461" i="6"/>
  <c r="I459" i="6"/>
  <c r="I457" i="6"/>
  <c r="I455" i="6"/>
  <c r="I453" i="6"/>
  <c r="I451" i="6"/>
  <c r="I449" i="6"/>
  <c r="I447" i="6"/>
  <c r="I445" i="6"/>
  <c r="I443" i="6"/>
  <c r="I441" i="6"/>
  <c r="I439" i="6"/>
  <c r="I437" i="6"/>
  <c r="I427" i="6"/>
  <c r="I425" i="6"/>
  <c r="I423" i="6"/>
  <c r="I421" i="6"/>
  <c r="I419" i="6"/>
  <c r="I417" i="6"/>
  <c r="I415" i="6"/>
  <c r="I413" i="6"/>
  <c r="I411" i="6"/>
  <c r="I409" i="6"/>
  <c r="I407" i="6"/>
  <c r="I405" i="6"/>
  <c r="I403" i="6"/>
  <c r="I401" i="6"/>
  <c r="I399" i="6"/>
  <c r="I397" i="6"/>
  <c r="I395" i="6"/>
  <c r="I393" i="6"/>
  <c r="I391" i="6"/>
  <c r="I389" i="6"/>
  <c r="I387" i="6"/>
  <c r="I385" i="6"/>
  <c r="I383" i="6"/>
  <c r="I381" i="6"/>
  <c r="I379" i="6"/>
  <c r="I377" i="6"/>
  <c r="I375" i="6"/>
  <c r="I373" i="6"/>
  <c r="I371" i="6"/>
  <c r="I369" i="6"/>
  <c r="I367" i="6"/>
  <c r="I365" i="6"/>
  <c r="I363" i="6"/>
  <c r="I361" i="6"/>
  <c r="I359" i="6"/>
  <c r="I357" i="6"/>
  <c r="I355" i="6"/>
  <c r="I353" i="6"/>
  <c r="I352" i="6"/>
  <c r="I351" i="6"/>
  <c r="I350" i="6"/>
  <c r="I349" i="6"/>
  <c r="I426" i="6"/>
  <c r="I424" i="6"/>
  <c r="I422" i="6"/>
  <c r="I420" i="6"/>
  <c r="I418" i="6"/>
  <c r="I416" i="6"/>
  <c r="I414" i="6"/>
  <c r="I412" i="6"/>
  <c r="I410" i="6"/>
  <c r="I408" i="6"/>
  <c r="I406" i="6"/>
  <c r="I404" i="6"/>
  <c r="I402" i="6"/>
  <c r="I400" i="6"/>
  <c r="I398" i="6"/>
  <c r="I396" i="6"/>
  <c r="I394" i="6"/>
  <c r="I392" i="6"/>
  <c r="I390" i="6"/>
  <c r="I388" i="6"/>
  <c r="I386" i="6"/>
  <c r="I384" i="6"/>
  <c r="I382" i="6"/>
  <c r="I380" i="6"/>
  <c r="I378" i="6"/>
  <c r="I376" i="6"/>
  <c r="I374" i="6"/>
  <c r="I372" i="6"/>
  <c r="I370" i="6"/>
  <c r="I368" i="6"/>
  <c r="I366" i="6"/>
  <c r="I364" i="6"/>
  <c r="I362" i="6"/>
  <c r="I360" i="6"/>
  <c r="I358" i="6"/>
  <c r="I356" i="6"/>
  <c r="I354" i="6"/>
  <c r="I348" i="6"/>
  <c r="I303" i="6"/>
  <c r="I301" i="6"/>
  <c r="I299" i="6"/>
  <c r="I297" i="6"/>
  <c r="I295" i="6"/>
  <c r="I293" i="6"/>
  <c r="I291" i="6"/>
  <c r="I289" i="6"/>
  <c r="I287" i="6"/>
  <c r="I285" i="6"/>
  <c r="I283" i="6"/>
  <c r="I281" i="6"/>
  <c r="I279"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277" i="6"/>
  <c r="I276" i="6"/>
  <c r="I275" i="6"/>
  <c r="I274" i="6"/>
  <c r="I273" i="6"/>
  <c r="I272" i="6"/>
  <c r="I271" i="6"/>
  <c r="I270" i="6"/>
  <c r="I346" i="6"/>
  <c r="I304" i="6"/>
  <c r="I302" i="6"/>
  <c r="I300" i="6"/>
  <c r="I298" i="6"/>
  <c r="I296" i="6"/>
  <c r="I294" i="6"/>
  <c r="I292" i="6"/>
  <c r="I290" i="6"/>
  <c r="I288" i="6"/>
  <c r="I286" i="6"/>
  <c r="I284" i="6"/>
  <c r="I282" i="6"/>
  <c r="I280" i="6"/>
  <c r="I278" i="6"/>
  <c r="I347"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98" i="6"/>
  <c r="I96"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59" i="6"/>
  <c r="I58" i="6"/>
  <c r="I57" i="6"/>
  <c r="I56" i="6"/>
  <c r="I53" i="6"/>
  <c r="I51" i="6"/>
  <c r="I48" i="6"/>
  <c r="I47" i="6"/>
  <c r="I46" i="6"/>
  <c r="I45" i="6"/>
  <c r="I43" i="6"/>
  <c r="I41" i="6"/>
  <c r="I40" i="6"/>
  <c r="I37" i="6"/>
  <c r="I36" i="6"/>
  <c r="I35" i="6"/>
  <c r="I32" i="6"/>
  <c r="I28" i="6"/>
  <c r="I26" i="6"/>
  <c r="I22" i="6"/>
  <c r="I20" i="6"/>
  <c r="I16" i="6"/>
  <c r="I9" i="6"/>
  <c r="I97"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5" i="6"/>
  <c r="I54" i="6"/>
  <c r="I52" i="6"/>
  <c r="I50" i="6"/>
  <c r="I49" i="6"/>
  <c r="I44" i="6"/>
  <c r="I42" i="6"/>
  <c r="I39" i="6"/>
  <c r="I38" i="6"/>
  <c r="I34" i="6"/>
  <c r="I33" i="6"/>
  <c r="I31" i="6"/>
  <c r="I30" i="6"/>
  <c r="I29" i="6"/>
  <c r="I27" i="6"/>
  <c r="I25" i="6"/>
  <c r="I24" i="6"/>
  <c r="I23" i="6"/>
  <c r="I21" i="6"/>
  <c r="I19" i="6"/>
  <c r="I18" i="6"/>
  <c r="I17" i="6"/>
  <c r="I15" i="6"/>
  <c r="I14" i="6"/>
  <c r="I13" i="6"/>
  <c r="I12" i="6"/>
  <c r="I11" i="6"/>
  <c r="I10" i="6"/>
  <c r="J108" i="6"/>
  <c r="J124" i="6"/>
  <c r="J140" i="6"/>
  <c r="J156" i="6"/>
  <c r="J172" i="6"/>
  <c r="J35" i="6"/>
  <c r="J67" i="6"/>
  <c r="J106" i="6"/>
  <c r="J122" i="6"/>
  <c r="J138" i="6"/>
  <c r="J154" i="6"/>
  <c r="J170" i="6"/>
  <c r="J49" i="6"/>
  <c r="J81" i="6"/>
  <c r="J38" i="6"/>
  <c r="J70" i="6"/>
  <c r="J20" i="6"/>
  <c r="J52" i="6"/>
  <c r="J84" i="6"/>
  <c r="J107" i="6"/>
  <c r="J123" i="6"/>
  <c r="J139" i="6"/>
  <c r="J155" i="6"/>
  <c r="J171" i="6"/>
  <c r="J18" i="6"/>
  <c r="J23" i="6"/>
  <c r="J112" i="6"/>
  <c r="J128" i="6"/>
  <c r="J144" i="6"/>
  <c r="J160" i="6"/>
  <c r="J176" i="6"/>
  <c r="J11" i="6"/>
  <c r="J43" i="6"/>
  <c r="J75" i="6"/>
  <c r="J110" i="6"/>
  <c r="J126" i="6"/>
  <c r="J142" i="6"/>
  <c r="J158" i="6"/>
  <c r="J174" i="6"/>
  <c r="J25" i="6"/>
  <c r="J14" i="6"/>
  <c r="J78" i="6"/>
  <c r="J28" i="6"/>
  <c r="J111" i="6"/>
  <c r="J127" i="6"/>
  <c r="J143" i="6"/>
  <c r="J159" i="6"/>
  <c r="J175" i="6"/>
  <c r="J58" i="6"/>
  <c r="J31" i="6"/>
  <c r="J63" i="6"/>
  <c r="J100" i="6"/>
  <c r="J116" i="6"/>
  <c r="J132" i="6"/>
  <c r="J148" i="6"/>
  <c r="J164" i="6"/>
  <c r="J51" i="6"/>
  <c r="J83" i="6"/>
  <c r="J114" i="6"/>
  <c r="J130" i="6"/>
  <c r="J146" i="6"/>
  <c r="J162" i="6"/>
  <c r="J33" i="6"/>
  <c r="J65" i="6"/>
  <c r="J22" i="6"/>
  <c r="J36" i="6"/>
  <c r="J68" i="6"/>
  <c r="J99" i="6"/>
  <c r="J115" i="6"/>
  <c r="J131" i="6"/>
  <c r="J147" i="6"/>
  <c r="J163" i="6"/>
  <c r="J39" i="6"/>
  <c r="J71" i="6"/>
  <c r="J16" i="6"/>
  <c r="J104" i="6"/>
  <c r="J120" i="6"/>
  <c r="J136" i="6"/>
  <c r="J152" i="6"/>
  <c r="J168" i="6"/>
  <c r="Q28" i="11" l="1"/>
  <c r="X24" i="14"/>
  <c r="W24" i="14"/>
  <c r="Y24" i="14"/>
  <c r="Q41" i="11"/>
  <c r="Q15" i="11"/>
  <c r="Q26" i="11"/>
  <c r="Q18" i="11"/>
  <c r="Q24" i="11"/>
  <c r="Q16" i="11"/>
  <c r="Q42" i="11"/>
  <c r="Q34" i="11"/>
  <c r="Q17" i="11"/>
  <c r="Q48" i="11"/>
  <c r="Q47" i="11"/>
  <c r="Q21" i="11"/>
  <c r="Q39" i="11"/>
  <c r="Q23" i="11"/>
  <c r="Q35" i="11"/>
  <c r="Q25" i="11"/>
  <c r="Q31" i="11"/>
  <c r="Q33" i="11"/>
  <c r="Q27" i="11"/>
  <c r="Q38" i="11"/>
  <c r="Q44" i="11"/>
  <c r="Q32" i="11"/>
  <c r="Q40" i="11"/>
  <c r="Q43" i="11"/>
  <c r="Q22" i="11"/>
  <c r="Q37" i="11"/>
  <c r="Q14" i="11"/>
  <c r="Q36" i="11"/>
  <c r="Q19" i="11"/>
  <c r="Q45" i="11"/>
  <c r="Q30" i="11"/>
  <c r="Q46" i="11"/>
  <c r="Q29" i="11"/>
  <c r="Q20" i="11"/>
  <c r="B39" i="12" l="1"/>
  <c r="B37" i="12"/>
  <c r="B35" i="12"/>
  <c r="B33" i="12"/>
  <c r="B31" i="12"/>
  <c r="B29" i="12"/>
  <c r="B27" i="12"/>
  <c r="B25" i="12"/>
  <c r="B23" i="12"/>
  <c r="B38" i="12"/>
  <c r="B36" i="12"/>
  <c r="B34" i="12"/>
  <c r="B32" i="12"/>
  <c r="B30" i="12"/>
  <c r="B28" i="12"/>
  <c r="B26" i="12"/>
  <c r="B21" i="12"/>
  <c r="B19" i="12"/>
  <c r="B24" i="12"/>
  <c r="B20" i="12"/>
  <c r="B15" i="12"/>
  <c r="B13" i="12"/>
  <c r="B22" i="12"/>
  <c r="B18" i="12"/>
  <c r="B17" i="12"/>
  <c r="B16" i="12"/>
  <c r="B14" i="12"/>
  <c r="A61" i="12" l="1"/>
  <c r="V21" i="12"/>
  <c r="R21" i="12"/>
  <c r="C21" i="12"/>
  <c r="T21" i="12"/>
  <c r="P21" i="12"/>
  <c r="U21" i="12"/>
  <c r="S21" i="12"/>
  <c r="Q21" i="12"/>
  <c r="D21" i="12"/>
  <c r="A55" i="12"/>
  <c r="V15" i="12"/>
  <c r="R15" i="12"/>
  <c r="C15" i="12"/>
  <c r="U15" i="12"/>
  <c r="Q15" i="12"/>
  <c r="T15" i="12"/>
  <c r="P15" i="12"/>
  <c r="S15" i="12"/>
  <c r="D15" i="12"/>
  <c r="A77" i="12"/>
  <c r="V37" i="12"/>
  <c r="R37" i="12"/>
  <c r="C37" i="12"/>
  <c r="U37" i="12"/>
  <c r="Q37" i="12"/>
  <c r="T37" i="12"/>
  <c r="P37" i="12"/>
  <c r="S37" i="12"/>
  <c r="D37" i="12"/>
  <c r="A73" i="12"/>
  <c r="V33" i="12"/>
  <c r="R33" i="12"/>
  <c r="C33" i="12"/>
  <c r="U33" i="12"/>
  <c r="Q33" i="12"/>
  <c r="T33" i="12"/>
  <c r="P33" i="12"/>
  <c r="S33" i="12"/>
  <c r="D33" i="12"/>
  <c r="A63" i="12"/>
  <c r="V23" i="12"/>
  <c r="R23" i="12"/>
  <c r="C23" i="12"/>
  <c r="U23" i="12"/>
  <c r="Q23" i="12"/>
  <c r="T23" i="12"/>
  <c r="P23" i="12"/>
  <c r="S23" i="12"/>
  <c r="D23" i="12"/>
  <c r="A71" i="12"/>
  <c r="V31" i="12"/>
  <c r="R31" i="12"/>
  <c r="C31" i="12"/>
  <c r="U31" i="12"/>
  <c r="Q31" i="12"/>
  <c r="T31" i="12"/>
  <c r="P31" i="12"/>
  <c r="S31" i="12"/>
  <c r="D31" i="12"/>
  <c r="A60" i="12"/>
  <c r="T20" i="12"/>
  <c r="P20" i="12"/>
  <c r="V20" i="12"/>
  <c r="R20" i="12"/>
  <c r="C20" i="12"/>
  <c r="D20" i="12"/>
  <c r="U20" i="12"/>
  <c r="S20" i="12"/>
  <c r="Q20" i="12"/>
  <c r="A54" i="12"/>
  <c r="T14" i="12"/>
  <c r="P14" i="12"/>
  <c r="S14" i="12"/>
  <c r="D14" i="12"/>
  <c r="V14" i="12"/>
  <c r="R14" i="12"/>
  <c r="C14" i="12"/>
  <c r="U14" i="12"/>
  <c r="Q14" i="12"/>
  <c r="A67" i="12"/>
  <c r="V27" i="12"/>
  <c r="R27" i="12"/>
  <c r="C27" i="12"/>
  <c r="U27" i="12"/>
  <c r="Q27" i="12"/>
  <c r="T27" i="12"/>
  <c r="P27" i="12"/>
  <c r="S27" i="12"/>
  <c r="D27" i="12"/>
  <c r="A57" i="12"/>
  <c r="T17" i="12"/>
  <c r="P17" i="12"/>
  <c r="V17" i="12"/>
  <c r="Q17" i="12"/>
  <c r="U17" i="12"/>
  <c r="D17" i="12"/>
  <c r="S17" i="12"/>
  <c r="C17" i="12"/>
  <c r="R17" i="12"/>
  <c r="A74" i="12"/>
  <c r="T34" i="12"/>
  <c r="P34" i="12"/>
  <c r="S34" i="12"/>
  <c r="D34" i="12"/>
  <c r="V34" i="12"/>
  <c r="R34" i="12"/>
  <c r="C34" i="12"/>
  <c r="U34" i="12"/>
  <c r="Q34" i="12"/>
  <c r="A66" i="12"/>
  <c r="T26" i="12"/>
  <c r="P26" i="12"/>
  <c r="S26" i="12"/>
  <c r="D26" i="12"/>
  <c r="V26" i="12"/>
  <c r="R26" i="12"/>
  <c r="C26" i="12"/>
  <c r="U26" i="12"/>
  <c r="Q26" i="12"/>
  <c r="A75" i="12"/>
  <c r="V35" i="12"/>
  <c r="R35" i="12"/>
  <c r="C35" i="12"/>
  <c r="U35" i="12"/>
  <c r="Q35" i="12"/>
  <c r="T35" i="12"/>
  <c r="P35" i="12"/>
  <c r="S35" i="12"/>
  <c r="D35" i="12"/>
  <c r="A65" i="12"/>
  <c r="V25" i="12"/>
  <c r="R25" i="12"/>
  <c r="C25" i="12"/>
  <c r="U25" i="12"/>
  <c r="Q25" i="12"/>
  <c r="T25" i="12"/>
  <c r="P25" i="12"/>
  <c r="S25" i="12"/>
  <c r="D25" i="12"/>
  <c r="A64" i="12"/>
  <c r="T24" i="12"/>
  <c r="P24" i="12"/>
  <c r="S24" i="12"/>
  <c r="D24" i="12"/>
  <c r="V24" i="12"/>
  <c r="R24" i="12"/>
  <c r="C24" i="12"/>
  <c r="Q24" i="12"/>
  <c r="U24" i="12"/>
  <c r="A58" i="12"/>
  <c r="V18" i="12"/>
  <c r="R18" i="12"/>
  <c r="C18" i="12"/>
  <c r="Q18" i="12"/>
  <c r="U18" i="12"/>
  <c r="P18" i="12"/>
  <c r="T18" i="12"/>
  <c r="D18" i="12"/>
  <c r="S18" i="12"/>
  <c r="A69" i="12"/>
  <c r="V29" i="12"/>
  <c r="R29" i="12"/>
  <c r="C29" i="12"/>
  <c r="U29" i="12"/>
  <c r="Q29" i="12"/>
  <c r="T29" i="12"/>
  <c r="P29" i="12"/>
  <c r="S29" i="12"/>
  <c r="D29" i="12"/>
  <c r="A59" i="12"/>
  <c r="V19" i="12"/>
  <c r="T19" i="12"/>
  <c r="P19" i="12"/>
  <c r="R19" i="12"/>
  <c r="Q19" i="12"/>
  <c r="U19" i="12"/>
  <c r="D19" i="12"/>
  <c r="S19" i="12"/>
  <c r="C19" i="12"/>
  <c r="A53" i="12"/>
  <c r="V13" i="12"/>
  <c r="R13" i="12"/>
  <c r="C13" i="12"/>
  <c r="U13" i="12"/>
  <c r="Q13" i="12"/>
  <c r="T13" i="12"/>
  <c r="P13" i="12"/>
  <c r="S13" i="12"/>
  <c r="D13" i="12"/>
  <c r="A78" i="12"/>
  <c r="T38" i="12"/>
  <c r="P38" i="12"/>
  <c r="S38" i="12"/>
  <c r="D38" i="12"/>
  <c r="V38" i="12"/>
  <c r="R38" i="12"/>
  <c r="C38" i="12"/>
  <c r="U38" i="12"/>
  <c r="Q38" i="12"/>
  <c r="V16" i="12"/>
  <c r="R16" i="12"/>
  <c r="A56" i="12"/>
  <c r="U16" i="12"/>
  <c r="P16" i="12"/>
  <c r="T16" i="12"/>
  <c r="D16" i="12"/>
  <c r="S16" i="12"/>
  <c r="C16" i="12"/>
  <c r="Q16" i="12"/>
  <c r="A68" i="12"/>
  <c r="T28" i="12"/>
  <c r="P28" i="12"/>
  <c r="S28" i="12"/>
  <c r="D28" i="12"/>
  <c r="V28" i="12"/>
  <c r="R28" i="12"/>
  <c r="C28" i="12"/>
  <c r="U28" i="12"/>
  <c r="Q28" i="12"/>
  <c r="A62" i="12"/>
  <c r="T22" i="12"/>
  <c r="P22" i="12"/>
  <c r="S22" i="12"/>
  <c r="V22" i="12"/>
  <c r="R22" i="12"/>
  <c r="C22" i="12"/>
  <c r="U22" i="12"/>
  <c r="Q22" i="12"/>
  <c r="D22" i="12"/>
  <c r="A79" i="12"/>
  <c r="V39" i="12"/>
  <c r="R39" i="12"/>
  <c r="C39" i="12"/>
  <c r="U39" i="12"/>
  <c r="Q39" i="12"/>
  <c r="T39" i="12"/>
  <c r="P39" i="12"/>
  <c r="S39" i="12"/>
  <c r="D39" i="12"/>
  <c r="A72" i="12"/>
  <c r="T32" i="12"/>
  <c r="P32" i="12"/>
  <c r="S32" i="12"/>
  <c r="D32" i="12"/>
  <c r="V32" i="12"/>
  <c r="R32" i="12"/>
  <c r="C32" i="12"/>
  <c r="U32" i="12"/>
  <c r="Q32" i="12"/>
  <c r="A76" i="12"/>
  <c r="T36" i="12"/>
  <c r="P36" i="12"/>
  <c r="S36" i="12"/>
  <c r="D36" i="12"/>
  <c r="V36" i="12"/>
  <c r="R36" i="12"/>
  <c r="C36" i="12"/>
  <c r="U36" i="12"/>
  <c r="Q36" i="12"/>
  <c r="A70" i="12"/>
  <c r="T30" i="12"/>
  <c r="P30" i="12"/>
  <c r="S30" i="12"/>
  <c r="D30" i="12"/>
  <c r="V30" i="12"/>
  <c r="R30" i="12"/>
  <c r="C30" i="12"/>
  <c r="U30" i="12"/>
  <c r="Q30" i="12"/>
  <c r="AB70" i="12" l="1"/>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Y62" i="12"/>
  <c r="U62" i="12"/>
  <c r="Q62" i="12"/>
  <c r="M62" i="12"/>
  <c r="I62" i="12"/>
  <c r="E62" i="12"/>
  <c r="AB62" i="12"/>
  <c r="X62" i="12"/>
  <c r="T62" i="12"/>
  <c r="P62" i="12"/>
  <c r="L62" i="12"/>
  <c r="H62" i="12"/>
  <c r="D62" i="12"/>
  <c r="AA62" i="12"/>
  <c r="W62" i="12"/>
  <c r="S62" i="12"/>
  <c r="O62" i="12"/>
  <c r="K62" i="12"/>
  <c r="G62" i="12"/>
  <c r="C62" i="12"/>
  <c r="Z62" i="12"/>
  <c r="V62" i="12"/>
  <c r="R62" i="12"/>
  <c r="N62" i="12"/>
  <c r="J62" i="12"/>
  <c r="F62" i="12"/>
  <c r="B62" i="12"/>
  <c r="Y56" i="12"/>
  <c r="U56" i="12"/>
  <c r="Q56" i="12"/>
  <c r="M56" i="12"/>
  <c r="I56" i="12"/>
  <c r="AB56" i="12"/>
  <c r="AA56" i="12"/>
  <c r="Z56" i="12"/>
  <c r="V56" i="12"/>
  <c r="R56" i="12"/>
  <c r="N56" i="12"/>
  <c r="J56" i="12"/>
  <c r="X56" i="12"/>
  <c r="P56" i="12"/>
  <c r="H56" i="12"/>
  <c r="D56" i="12"/>
  <c r="W56" i="12"/>
  <c r="O56" i="12"/>
  <c r="G56" i="12"/>
  <c r="C56" i="12"/>
  <c r="T56" i="12"/>
  <c r="L56" i="12"/>
  <c r="F56" i="12"/>
  <c r="B56" i="12"/>
  <c r="S56" i="12"/>
  <c r="K56" i="12"/>
  <c r="E56" i="12"/>
  <c r="AB53" i="12"/>
  <c r="X53" i="12"/>
  <c r="T53" i="12"/>
  <c r="P53" i="12"/>
  <c r="L53" i="12"/>
  <c r="H53" i="12"/>
  <c r="D53" i="12"/>
  <c r="AA53" i="12"/>
  <c r="W53" i="12"/>
  <c r="S53" i="12"/>
  <c r="O53" i="12"/>
  <c r="K53" i="12"/>
  <c r="G53" i="12"/>
  <c r="C53" i="12"/>
  <c r="Z53" i="12"/>
  <c r="V53" i="12"/>
  <c r="R53" i="12"/>
  <c r="N53" i="12"/>
  <c r="J53" i="12"/>
  <c r="F53" i="12"/>
  <c r="B53" i="12"/>
  <c r="Y53" i="12"/>
  <c r="U53" i="12"/>
  <c r="Q53" i="12"/>
  <c r="M53" i="12"/>
  <c r="I53" i="12"/>
  <c r="E53" i="12"/>
  <c r="Y64" i="12"/>
  <c r="U64" i="12"/>
  <c r="Q64" i="12"/>
  <c r="M64" i="12"/>
  <c r="I64" i="12"/>
  <c r="E64" i="12"/>
  <c r="AB64" i="12"/>
  <c r="X64" i="12"/>
  <c r="T64" i="12"/>
  <c r="P64" i="12"/>
  <c r="L64" i="12"/>
  <c r="H64" i="12"/>
  <c r="D64" i="12"/>
  <c r="AA64" i="12"/>
  <c r="W64" i="12"/>
  <c r="S64" i="12"/>
  <c r="O64" i="12"/>
  <c r="K64" i="12"/>
  <c r="G64" i="12"/>
  <c r="C64" i="12"/>
  <c r="Z64" i="12"/>
  <c r="V64" i="12"/>
  <c r="R64" i="12"/>
  <c r="N64" i="12"/>
  <c r="J64" i="12"/>
  <c r="F64" i="12"/>
  <c r="B64"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Y60" i="12"/>
  <c r="U60" i="12"/>
  <c r="Q60" i="12"/>
  <c r="M60" i="12"/>
  <c r="I60" i="12"/>
  <c r="E60" i="12"/>
  <c r="AB60" i="12"/>
  <c r="X60" i="12"/>
  <c r="T60" i="12"/>
  <c r="P60" i="12"/>
  <c r="L60" i="12"/>
  <c r="H60" i="12"/>
  <c r="D60" i="12"/>
  <c r="AA60" i="12"/>
  <c r="W60" i="12"/>
  <c r="S60" i="12"/>
  <c r="O60" i="12"/>
  <c r="K60" i="12"/>
  <c r="G60" i="12"/>
  <c r="C60" i="12"/>
  <c r="Z60" i="12"/>
  <c r="V60" i="12"/>
  <c r="R60" i="12"/>
  <c r="N60" i="12"/>
  <c r="J60" i="12"/>
  <c r="F60" i="12"/>
  <c r="B60"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P41" i="12"/>
  <c r="Y58" i="12"/>
  <c r="U58" i="12"/>
  <c r="Q58" i="12"/>
  <c r="M58" i="12"/>
  <c r="I58" i="12"/>
  <c r="E58" i="12"/>
  <c r="AB58" i="12"/>
  <c r="X58" i="12"/>
  <c r="T58" i="12"/>
  <c r="P58" i="12"/>
  <c r="L58" i="12"/>
  <c r="H58" i="12"/>
  <c r="D58" i="12"/>
  <c r="AA58" i="12"/>
  <c r="W58" i="12"/>
  <c r="S58" i="12"/>
  <c r="O58" i="12"/>
  <c r="K58" i="12"/>
  <c r="G58" i="12"/>
  <c r="C58" i="12"/>
  <c r="Z58" i="12"/>
  <c r="V58" i="12"/>
  <c r="R58" i="12"/>
  <c r="N58" i="12"/>
  <c r="J58" i="12"/>
  <c r="F58" i="12"/>
  <c r="B58" i="12"/>
  <c r="Y66" i="12"/>
  <c r="U66" i="12"/>
  <c r="Q66" i="12"/>
  <c r="M66" i="12"/>
  <c r="I66" i="12"/>
  <c r="E66" i="12"/>
  <c r="AB66" i="12"/>
  <c r="X66" i="12"/>
  <c r="T66" i="12"/>
  <c r="P66" i="12"/>
  <c r="L66" i="12"/>
  <c r="H66" i="12"/>
  <c r="D66" i="12"/>
  <c r="AA66" i="12"/>
  <c r="W66" i="12"/>
  <c r="S66" i="12"/>
  <c r="O66" i="12"/>
  <c r="K66" i="12"/>
  <c r="G66" i="12"/>
  <c r="C66" i="12"/>
  <c r="Z66" i="12"/>
  <c r="V66" i="12"/>
  <c r="R66" i="12"/>
  <c r="N66" i="12"/>
  <c r="J66" i="12"/>
  <c r="F66" i="12"/>
  <c r="B66" i="12"/>
  <c r="AB54" i="12"/>
  <c r="X54" i="12"/>
  <c r="T54" i="12"/>
  <c r="P54" i="12"/>
  <c r="L54" i="12"/>
  <c r="H54" i="12"/>
  <c r="D54" i="12"/>
  <c r="AA54" i="12"/>
  <c r="W54" i="12"/>
  <c r="S54" i="12"/>
  <c r="O54" i="12"/>
  <c r="K54" i="12"/>
  <c r="G54" i="12"/>
  <c r="C54" i="12"/>
  <c r="Z54" i="12"/>
  <c r="V54" i="12"/>
  <c r="R54" i="12"/>
  <c r="N54" i="12"/>
  <c r="J54" i="12"/>
  <c r="F54" i="12"/>
  <c r="B54" i="12"/>
  <c r="Y54" i="12"/>
  <c r="U54" i="12"/>
  <c r="Q54" i="12"/>
  <c r="M54" i="12"/>
  <c r="I54" i="12"/>
  <c r="E54"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R41" i="12"/>
  <c r="T41" i="12" s="1"/>
  <c r="AB69" i="12"/>
  <c r="X69" i="12"/>
  <c r="T69" i="12"/>
  <c r="P69" i="12"/>
  <c r="L69" i="12"/>
  <c r="H69" i="12"/>
  <c r="D69" i="12"/>
  <c r="AA69" i="12"/>
  <c r="W69" i="12"/>
  <c r="S69" i="12"/>
  <c r="O69" i="12"/>
  <c r="K69" i="12"/>
  <c r="G69" i="12"/>
  <c r="C69" i="12"/>
  <c r="Z69" i="12"/>
  <c r="V69" i="12"/>
  <c r="R69" i="12"/>
  <c r="N69" i="12"/>
  <c r="J69" i="12"/>
  <c r="F69" i="12"/>
  <c r="B69" i="12"/>
  <c r="Y69" i="12"/>
  <c r="U69" i="12"/>
  <c r="Q69" i="12"/>
  <c r="M69" i="12"/>
  <c r="I69" i="12"/>
  <c r="E69"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AA67" i="12"/>
  <c r="Y67" i="12"/>
  <c r="U67" i="12"/>
  <c r="Q67" i="12"/>
  <c r="M67" i="12"/>
  <c r="I67" i="12"/>
  <c r="E67" i="12"/>
  <c r="X67" i="12"/>
  <c r="T67" i="12"/>
  <c r="P67" i="12"/>
  <c r="L67" i="12"/>
  <c r="H67" i="12"/>
  <c r="D67" i="12"/>
  <c r="W67" i="12"/>
  <c r="S67" i="12"/>
  <c r="O67" i="12"/>
  <c r="K67" i="12"/>
  <c r="G67" i="12"/>
  <c r="C67" i="12"/>
  <c r="Z67" i="12"/>
  <c r="V67" i="12"/>
  <c r="R67" i="12"/>
  <c r="N67" i="12"/>
  <c r="J67" i="12"/>
  <c r="F67" i="12"/>
  <c r="B67" i="12"/>
  <c r="Y63" i="12"/>
  <c r="U63" i="12"/>
  <c r="Q63" i="12"/>
  <c r="M63" i="12"/>
  <c r="I63" i="12"/>
  <c r="E63" i="12"/>
  <c r="AB63" i="12"/>
  <c r="X63" i="12"/>
  <c r="T63" i="12"/>
  <c r="P63" i="12"/>
  <c r="L63" i="12"/>
  <c r="H63" i="12"/>
  <c r="D63" i="12"/>
  <c r="AA63" i="12"/>
  <c r="W63" i="12"/>
  <c r="S63" i="12"/>
  <c r="O63" i="12"/>
  <c r="K63" i="12"/>
  <c r="G63" i="12"/>
  <c r="C63" i="12"/>
  <c r="Z63" i="12"/>
  <c r="V63" i="12"/>
  <c r="R63" i="12"/>
  <c r="N63" i="12"/>
  <c r="J63" i="12"/>
  <c r="F63" i="12"/>
  <c r="B63" i="12"/>
  <c r="Y61" i="12"/>
  <c r="U61" i="12"/>
  <c r="Q61" i="12"/>
  <c r="M61" i="12"/>
  <c r="I61" i="12"/>
  <c r="E61" i="12"/>
  <c r="AB61" i="12"/>
  <c r="X61" i="12"/>
  <c r="T61" i="12"/>
  <c r="P61" i="12"/>
  <c r="L61" i="12"/>
  <c r="H61" i="12"/>
  <c r="D61" i="12"/>
  <c r="AA61" i="12"/>
  <c r="W61" i="12"/>
  <c r="S61" i="12"/>
  <c r="O61" i="12"/>
  <c r="K61" i="12"/>
  <c r="G61" i="12"/>
  <c r="C61" i="12"/>
  <c r="Z61" i="12"/>
  <c r="V61" i="12"/>
  <c r="R61" i="12"/>
  <c r="N61" i="12"/>
  <c r="J61" i="12"/>
  <c r="F61" i="12"/>
  <c r="B61"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AA68" i="12"/>
  <c r="W68" i="12"/>
  <c r="S68" i="12"/>
  <c r="O68" i="12"/>
  <c r="K68" i="12"/>
  <c r="G68" i="12"/>
  <c r="C68" i="12"/>
  <c r="Z68" i="12"/>
  <c r="V68" i="12"/>
  <c r="R68" i="12"/>
  <c r="N68" i="12"/>
  <c r="M68" i="12"/>
  <c r="E68" i="12"/>
  <c r="Y68" i="12"/>
  <c r="J68" i="12"/>
  <c r="B68" i="12"/>
  <c r="U68" i="12"/>
  <c r="I68" i="12"/>
  <c r="Q68" i="12"/>
  <c r="F68" i="12"/>
  <c r="Y59" i="12"/>
  <c r="U59" i="12"/>
  <c r="Q59" i="12"/>
  <c r="M59" i="12"/>
  <c r="I59" i="12"/>
  <c r="E59" i="12"/>
  <c r="AB59" i="12"/>
  <c r="X59" i="12"/>
  <c r="T59" i="12"/>
  <c r="P59" i="12"/>
  <c r="L59" i="12"/>
  <c r="H59" i="12"/>
  <c r="D59" i="12"/>
  <c r="AA59" i="12"/>
  <c r="W59" i="12"/>
  <c r="S59" i="12"/>
  <c r="O59" i="12"/>
  <c r="K59" i="12"/>
  <c r="G59" i="12"/>
  <c r="C59" i="12"/>
  <c r="Z59" i="12"/>
  <c r="V59" i="12"/>
  <c r="R59" i="12"/>
  <c r="N59" i="12"/>
  <c r="J59" i="12"/>
  <c r="F59" i="12"/>
  <c r="B59" i="12"/>
  <c r="Y65" i="12"/>
  <c r="U65" i="12"/>
  <c r="Q65" i="12"/>
  <c r="M65" i="12"/>
  <c r="I65" i="12"/>
  <c r="E65" i="12"/>
  <c r="AB65" i="12"/>
  <c r="X65" i="12"/>
  <c r="T65" i="12"/>
  <c r="P65" i="12"/>
  <c r="L65" i="12"/>
  <c r="H65" i="12"/>
  <c r="D65" i="12"/>
  <c r="AA65" i="12"/>
  <c r="W65" i="12"/>
  <c r="S65" i="12"/>
  <c r="O65" i="12"/>
  <c r="K65" i="12"/>
  <c r="G65" i="12"/>
  <c r="C65" i="12"/>
  <c r="Z65" i="12"/>
  <c r="V65" i="12"/>
  <c r="R65" i="12"/>
  <c r="N65" i="12"/>
  <c r="J65" i="12"/>
  <c r="F65" i="12"/>
  <c r="B65" i="12"/>
  <c r="Y57" i="12"/>
  <c r="U57" i="12"/>
  <c r="Q57" i="12"/>
  <c r="M57" i="12"/>
  <c r="I57" i="12"/>
  <c r="E57" i="12"/>
  <c r="AB57" i="12"/>
  <c r="X57" i="12"/>
  <c r="T57" i="12"/>
  <c r="P57" i="12"/>
  <c r="L57" i="12"/>
  <c r="H57" i="12"/>
  <c r="D57" i="12"/>
  <c r="AA57" i="12"/>
  <c r="W57" i="12"/>
  <c r="S57" i="12"/>
  <c r="O57" i="12"/>
  <c r="K57" i="12"/>
  <c r="G57" i="12"/>
  <c r="C57" i="12"/>
  <c r="Z57" i="12"/>
  <c r="V57" i="12"/>
  <c r="R57" i="12"/>
  <c r="N57" i="12"/>
  <c r="J57" i="12"/>
  <c r="F57" i="12"/>
  <c r="B57"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AB55" i="12"/>
  <c r="X55" i="12"/>
  <c r="T55" i="12"/>
  <c r="P55" i="12"/>
  <c r="L55" i="12"/>
  <c r="H55" i="12"/>
  <c r="D55" i="12"/>
  <c r="AA55" i="12"/>
  <c r="W55" i="12"/>
  <c r="S55" i="12"/>
  <c r="O55" i="12"/>
  <c r="K55" i="12"/>
  <c r="G55" i="12"/>
  <c r="C55" i="12"/>
  <c r="Z55" i="12"/>
  <c r="V55" i="12"/>
  <c r="R55" i="12"/>
  <c r="N55" i="12"/>
  <c r="J55" i="12"/>
  <c r="F55" i="12"/>
  <c r="B55" i="12"/>
  <c r="Y55" i="12"/>
  <c r="U55" i="12"/>
  <c r="Q55" i="12"/>
  <c r="M55" i="12"/>
  <c r="I55" i="12"/>
  <c r="E55"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<sst xmlns="http://schemas.openxmlformats.org/spreadsheetml/2006/main" count="9581" uniqueCount="1808">
  <si>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</si>
  <si>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</si>
  <si>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</si>
  <si>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</si>
  <si>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</si>
  <si>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</si>
  <si>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</si>
  <si>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</si>
  <si>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</si>
  <si>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</si>
  <si>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</si>
  <si>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</si>
  <si>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</si>
  <si>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</si>
  <si>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</si>
  <si>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</si>
  <si>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</si>
  <si>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</si>
  <si>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</si>
  <si>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</si>
  <si>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</si>
  <si>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</si>
  <si>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</si>
  <si>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</si>
  <si>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</si>
  <si>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</si>
  <si>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</si>
  <si>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</si>
  <si>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</si>
  <si>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</si>
  <si>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</si>
  <si>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</si>
  <si>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</si>
  <si>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</si>
  <si>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</si>
  <si>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</si>
  <si>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</si>
  <si>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</si>
  <si>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</si>
  <si>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</si>
  <si>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</si>
  <si>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</si>
  <si>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</si>
  <si>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</si>
  <si>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</si>
  <si>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</si>
  <si>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</si>
  <si>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</si>
  <si>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</si>
  <si>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</si>
  <si>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</si>
  <si>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</si>
  <si>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</si>
  <si>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</si>
  <si>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</si>
  <si>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</si>
  <si>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</si>
  <si>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</si>
  <si>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</si>
  <si>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</si>
  <si>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</si>
  <si>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</si>
  <si>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</si>
  <si>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</si>
  <si>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</si>
  <si>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</si>
  <si>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</si>
  <si>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</si>
  <si>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</si>
  <si>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</si>
  <si>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</si>
  <si>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</si>
  <si>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</si>
  <si>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</si>
  <si>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</si>
  <si>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</si>
  <si>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</si>
  <si>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</si>
  <si>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</si>
  <si>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</si>
  <si>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</si>
  <si>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</si>
  <si>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</si>
  <si>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</si>
  <si>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</si>
  <si>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</si>
  <si>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</si>
  <si>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</si>
  <si>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</si>
  <si>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</si>
  <si>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</si>
  <si>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</si>
  <si>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</si>
  <si>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</si>
  <si>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</si>
  <si>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</si>
  <si>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</si>
  <si>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</si>
  <si>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</si>
  <si>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</si>
  <si>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</si>
  <si>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</si>
  <si>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</si>
  <si>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</si>
  <si>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</si>
  <si>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</si>
  <si>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</si>
  <si>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</si>
  <si>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</si>
  <si>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</si>
  <si>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</si>
  <si>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</si>
  <si>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</si>
  <si>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</si>
  <si>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</si>
  <si>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</si>
  <si>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</si>
  <si>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</si>
  <si>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</si>
  <si>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</si>
  <si>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</si>
  <si>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</si>
  <si>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</si>
  <si>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</si>
  <si>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</si>
  <si>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</si>
  <si>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</si>
  <si>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</si>
  <si>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</si>
  <si>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</si>
  <si>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</si>
  <si>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</si>
  <si>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</si>
  <si>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</si>
  <si>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</si>
  <si>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</si>
  <si>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</si>
  <si>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</si>
  <si>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</si>
  <si>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</si>
  <si>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</si>
  <si>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</si>
  <si>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</si>
  <si>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</si>
  <si>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</si>
  <si>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</si>
  <si>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</si>
  <si>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</si>
  <si>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</si>
  <si>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</si>
  <si>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</si>
  <si>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</si>
  <si>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</si>
  <si>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</si>
  <si>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</si>
  <si>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</si>
  <si>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</si>
  <si>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</si>
  <si>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</si>
  <si>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</si>
  <si>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</si>
  <si>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</si>
  <si>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</si>
  <si>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</si>
  <si>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</si>
  <si>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</si>
  <si>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</si>
  <si>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</si>
  <si>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</si>
  <si>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</si>
  <si>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</si>
  <si>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</si>
  <si>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</si>
  <si>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</si>
  <si>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</si>
  <si>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</si>
  <si>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</si>
  <si>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</si>
  <si>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</si>
  <si>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</si>
  <si>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</si>
  <si>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</si>
  <si>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</si>
  <si>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</si>
  <si>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</si>
  <si>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</si>
  <si>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</si>
  <si>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</si>
  <si>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</si>
  <si>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</si>
  <si>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</si>
  <si>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</si>
  <si>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</si>
  <si>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</si>
  <si>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</si>
  <si>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</si>
  <si>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</si>
  <si>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</si>
  <si>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</si>
  <si>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</si>
  <si>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</si>
  <si>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</si>
  <si>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</si>
  <si>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</si>
  <si>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</si>
  <si>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</si>
  <si>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</si>
  <si>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</si>
  <si>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</si>
  <si>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</si>
  <si>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</si>
  <si>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</si>
  <si>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</si>
  <si>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</si>
  <si>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</si>
  <si>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</si>
  <si>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</si>
  <si>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</si>
  <si>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</si>
  <si>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</si>
  <si>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</si>
  <si>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</si>
  <si>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</si>
  <si>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</si>
  <si>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</si>
  <si>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</si>
  <si>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</si>
  <si>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</si>
  <si>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</si>
  <si>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</si>
  <si>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</si>
  <si>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</si>
  <si>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</si>
  <si>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</si>
  <si>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</si>
  <si>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</si>
  <si>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</si>
  <si>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</si>
  <si>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</si>
  <si>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</si>
  <si>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</si>
  <si>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</si>
  <si>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</si>
  <si>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</si>
  <si>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</si>
  <si>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</si>
  <si>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</si>
  <si>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</si>
  <si>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</si>
  <si>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</si>
  <si>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</si>
  <si>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</si>
  <si>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</si>
  <si>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</si>
  <si>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</si>
  <si>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</si>
  <si>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</si>
  <si>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</si>
  <si>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</si>
  <si>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</si>
  <si>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</si>
  <si>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</si>
  <si>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</si>
  <si>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</si>
  <si>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</si>
  <si>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</si>
  <si>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</si>
  <si>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</si>
  <si>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</si>
  <si>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</si>
  <si>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</si>
  <si>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</si>
  <si>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</si>
  <si>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</si>
  <si>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</si>
  <si>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</si>
  <si>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</si>
  <si>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</si>
  <si>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</si>
  <si>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</si>
  <si>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</si>
  <si>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</si>
  <si>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</si>
  <si>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</si>
  <si>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</si>
  <si>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</si>
  <si>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</si>
  <si>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</si>
  <si>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</si>
  <si>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</si>
  <si>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</si>
  <si>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</si>
  <si>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</si>
  <si>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</si>
  <si>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</si>
  <si>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</si>
  <si>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</si>
  <si>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</si>
  <si>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</si>
  <si>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</si>
  <si>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</si>
  <si>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</si>
  <si>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</si>
  <si>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</si>
  <si>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</si>
  <si>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</si>
  <si>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</si>
  <si>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</si>
  <si>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</si>
  <si>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</si>
  <si>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</si>
  <si>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</si>
  <si>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</si>
  <si>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</si>
  <si>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</si>
  <si>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</si>
  <si>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</si>
  <si>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</si>
  <si>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</si>
  <si>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</si>
  <si>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</si>
  <si>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</si>
  <si>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</si>
  <si>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</si>
  <si>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</si>
  <si>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</si>
  <si>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</si>
  <si>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</si>
  <si>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</si>
  <si>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</si>
  <si>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</si>
  <si>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</si>
  <si>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</si>
  <si>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</si>
  <si>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</si>
  <si>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</si>
  <si>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</si>
  <si>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</si>
  <si>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</si>
  <si>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</si>
  <si>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</si>
  <si>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</si>
  <si>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</si>
  <si>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</si>
  <si>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</si>
  <si>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</si>
  <si>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</si>
  <si>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</si>
  <si>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</si>
  <si>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</si>
  <si>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</si>
  <si>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</si>
  <si>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</si>
  <si>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</si>
  <si>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</si>
  <si>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</si>
  <si>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</si>
  <si>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</si>
  <si>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</si>
  <si>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</si>
  <si>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</si>
  <si>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</si>
  <si>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</si>
  <si>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</si>
  <si>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</si>
  <si>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</si>
  <si>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</si>
  <si>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</si>
  <si>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</si>
  <si>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</si>
  <si>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</si>
  <si>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</si>
  <si>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</si>
  <si>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</si>
  <si>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</si>
  <si>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</si>
  <si>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</si>
  <si>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</si>
  <si>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</si>
  <si>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</si>
  <si>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</si>
  <si>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</si>
  <si>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</si>
  <si>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</si>
  <si>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</si>
  <si>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</si>
  <si>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</si>
  <si>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</si>
  <si>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</si>
  <si>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</si>
  <si>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</si>
  <si>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</si>
  <si>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</si>
  <si>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</si>
  <si>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</si>
  <si>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</si>
  <si>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</si>
  <si>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</si>
  <si>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</si>
  <si>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</si>
  <si>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</si>
  <si>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</si>
  <si>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</si>
  <si>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</si>
  <si>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</si>
  <si>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</si>
  <si>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</si>
  <si>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</si>
  <si>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</si>
  <si>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</si>
  <si>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</si>
  <si>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</si>
  <si>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</si>
  <si>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</si>
  <si>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</si>
  <si>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</si>
  <si>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</si>
  <si>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</si>
  <si>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</si>
  <si>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</si>
  <si>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</si>
  <si>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</si>
  <si>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</si>
  <si>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</si>
  <si>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</si>
  <si>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</si>
  <si>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</si>
  <si>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</si>
  <si>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</si>
  <si>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</si>
  <si>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</si>
  <si>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</si>
  <si>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</si>
  <si>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</si>
  <si>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</si>
  <si>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</si>
  <si>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</si>
  <si>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</si>
  <si>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</si>
  <si>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</si>
  <si>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</si>
  <si>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</si>
  <si>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</si>
  <si>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</si>
  <si>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</si>
  <si>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</si>
  <si>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</si>
  <si>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</si>
  <si>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</si>
  <si>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</si>
  <si>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</si>
  <si>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</si>
  <si>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</si>
  <si>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</si>
  <si>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</si>
  <si>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</si>
  <si>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</si>
  <si>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</si>
  <si>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</si>
  <si>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</si>
  <si>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</si>
  <si>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</si>
  <si>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</si>
  <si>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</si>
  <si>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</si>
  <si>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</si>
  <si>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</si>
  <si>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</si>
  <si>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</si>
  <si>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</si>
  <si>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</si>
  <si>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</si>
  <si>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</si>
  <si>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</si>
  <si>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</si>
  <si>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</si>
  <si>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</si>
  <si>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</si>
  <si>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</si>
  <si>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</si>
  <si>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</si>
  <si>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</si>
  <si>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</si>
  <si>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</si>
  <si>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</si>
  <si>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</si>
  <si>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</si>
  <si>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</si>
  <si>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</si>
  <si>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</si>
  <si>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</si>
  <si>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</si>
  <si>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</si>
  <si>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</si>
  <si>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</si>
  <si>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</si>
  <si>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</si>
  <si>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</si>
  <si>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</si>
  <si>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</si>
  <si>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</si>
  <si>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</si>
  <si>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</si>
  <si>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</si>
  <si>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</si>
  <si>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</si>
  <si>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</si>
  <si>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</si>
  <si>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</si>
  <si>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</si>
  <si>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</si>
  <si>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</si>
  <si>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</si>
  <si>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</si>
  <si>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</si>
  <si>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</si>
  <si>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</si>
  <si>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</si>
  <si>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</si>
  <si>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</si>
  <si>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</si>
  <si>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</si>
  <si>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</si>
  <si>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</si>
  <si>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</si>
  <si>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</si>
  <si>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</si>
  <si>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</si>
  <si>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</si>
  <si>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</si>
  <si>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</si>
  <si>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</si>
  <si>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</si>
  <si>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</si>
  <si>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</si>
  <si>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</si>
  <si>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</si>
  <si>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</si>
  <si>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</si>
  <si>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</si>
  <si>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</si>
  <si>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</si>
  <si>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</si>
  <si>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</si>
  <si>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</si>
  <si>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</si>
  <si>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</si>
  <si>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</si>
  <si>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</si>
  <si>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</si>
  <si>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</si>
  <si>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</si>
  <si>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</si>
  <si>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</si>
  <si>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</si>
  <si>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</si>
  <si>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</si>
  <si>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</si>
  <si>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</si>
  <si>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</si>
  <si>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</si>
  <si>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</si>
  <si>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</si>
  <si>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</si>
  <si>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</si>
  <si>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</si>
  <si>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</si>
  <si>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</si>
  <si>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</si>
  <si>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</si>
  <si>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</si>
  <si>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</si>
  <si>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</si>
  <si>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</si>
  <si>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</si>
  <si>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</si>
  <si>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</si>
  <si>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</si>
  <si>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</si>
  <si>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</si>
  <si>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</si>
  <si>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</si>
  <si>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</si>
  <si>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</si>
  <si>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</si>
  <si>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</si>
  <si>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</si>
  <si>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</si>
  <si>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</si>
  <si>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</si>
  <si>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</si>
  <si>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</si>
  <si>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</si>
  <si>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</si>
  <si>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</si>
  <si>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</si>
  <si>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</si>
  <si>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</si>
  <si>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</si>
  <si>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</si>
  <si>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</si>
  <si>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</si>
  <si>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</si>
  <si>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</si>
  <si>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</si>
  <si>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</si>
  <si>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</si>
  <si>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</si>
  <si>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</si>
  <si>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</si>
  <si>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</si>
  <si>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</si>
  <si>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</si>
  <si>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</si>
  <si>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</si>
  <si>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</si>
  <si>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</si>
  <si>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</si>
  <si>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</si>
  <si>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</si>
  <si>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</si>
  <si>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</si>
  <si>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</si>
  <si>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</si>
  <si>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</si>
  <si>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</si>
  <si>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</si>
  <si>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</si>
  <si>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</si>
  <si>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</si>
  <si>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</si>
  <si>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</si>
  <si>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</si>
  <si>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</si>
  <si>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</si>
  <si>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</si>
  <si>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</si>
  <si>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</si>
  <si>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</si>
  <si>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</si>
  <si>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</si>
  <si>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</si>
  <si>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</si>
  <si>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</si>
  <si>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</si>
  <si>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</si>
  <si>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</si>
  <si>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</si>
  <si>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</si>
  <si>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</si>
  <si>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</si>
  <si>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</si>
  <si>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</si>
  <si>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</si>
  <si>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</si>
  <si>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</si>
  <si>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</si>
  <si>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</si>
  <si>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</si>
  <si>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</si>
  <si>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</si>
  <si>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</si>
  <si>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</si>
  <si>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</si>
  <si>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</si>
  <si>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</si>
  <si>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</si>
  <si>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</si>
  <si>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</si>
  <si>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</si>
  <si>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</si>
  <si>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</si>
  <si>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</si>
  <si>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</si>
  <si>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</si>
  <si>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</si>
  <si>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</si>
  <si>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</si>
  <si>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</si>
  <si>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</si>
  <si>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</si>
  <si>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</si>
  <si>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</si>
  <si>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</si>
  <si>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</si>
  <si>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</si>
  <si>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</si>
  <si>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</si>
  <si>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</si>
  <si>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</si>
  <si>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</si>
  <si>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</si>
  <si>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</si>
  <si>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</si>
  <si>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</si>
  <si>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</si>
  <si>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</si>
  <si>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</si>
  <si>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</si>
  <si>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</si>
  <si>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</si>
  <si>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</si>
  <si>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</si>
  <si>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</si>
  <si>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</si>
  <si>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</si>
  <si>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</si>
  <si>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</si>
  <si>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</si>
  <si>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</si>
  <si>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</si>
  <si>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</si>
  <si>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</si>
  <si>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</si>
  <si>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</si>
  <si>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</si>
  <si>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</si>
  <si>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</si>
  <si>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</si>
  <si>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</si>
  <si>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</si>
  <si>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</si>
  <si>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</si>
  <si>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</si>
  <si>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</si>
  <si>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</si>
  <si>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</si>
  <si>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</si>
  <si>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</si>
  <si>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</si>
  <si>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</si>
  <si>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</si>
  <si>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</si>
  <si>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</si>
  <si>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</si>
  <si>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</si>
  <si>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</si>
  <si>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</si>
  <si>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</si>
  <si>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</si>
  <si>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</si>
  <si>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</si>
  <si>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</si>
  <si>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</si>
  <si>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</si>
  <si>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</si>
  <si>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</si>
  <si>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</si>
  <si>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</si>
  <si>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</si>
  <si>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</si>
  <si>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</si>
  <si>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</si>
  <si>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</si>
  <si>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</si>
  <si>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</si>
  <si>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</si>
  <si>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</si>
  <si>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</si>
  <si>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</si>
  <si>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</si>
  <si>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</si>
  <si>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</si>
  <si>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</si>
  <si>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</si>
  <si>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</si>
  <si>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</si>
  <si>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</si>
  <si>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</si>
  <si>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</si>
  <si>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</si>
  <si>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</si>
  <si>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</si>
  <si>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</si>
  <si>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</si>
  <si>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</si>
  <si>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</si>
  <si>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</si>
  <si>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</si>
  <si>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</si>
  <si>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</si>
  <si>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</si>
  <si>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</si>
  <si>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</si>
  <si>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</si>
  <si>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</si>
  <si>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</si>
  <si>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</si>
  <si>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</si>
  <si>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</si>
  <si>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</si>
  <si>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</si>
  <si>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</si>
  <si>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</si>
  <si>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</si>
  <si>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</si>
  <si>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</si>
  <si>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</si>
  <si>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</si>
  <si>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</si>
  <si>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</si>
  <si>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</si>
  <si>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</si>
  <si>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</si>
  <si>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</si>
  <si>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</si>
  <si>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</si>
  <si>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</si>
  <si>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</si>
  <si>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</si>
  <si>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</si>
  <si>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</si>
  <si>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</si>
  <si>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</si>
  <si>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</si>
  <si>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</si>
  <si>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</si>
  <si>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</si>
  <si>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</si>
  <si>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</si>
  <si>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</si>
  <si>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</si>
  <si>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</si>
  <si>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</si>
  <si>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</si>
  <si>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</si>
  <si>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</si>
  <si>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</si>
  <si>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</si>
  <si>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</si>
  <si>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</si>
  <si>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</si>
  <si>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</si>
  <si>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</si>
  <si>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</si>
  <si>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</si>
  <si>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</si>
  <si>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</si>
  <si>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</si>
  <si>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</si>
  <si>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</si>
  <si>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</si>
  <si>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</si>
  <si>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</si>
  <si>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</si>
  <si>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</si>
  <si>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</si>
  <si>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</si>
  <si>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</si>
  <si>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</si>
  <si>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</si>
  <si>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</si>
  <si>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</si>
  <si>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</si>
  <si>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</si>
  <si>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</si>
  <si>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</si>
  <si>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</si>
  <si>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</si>
  <si>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</si>
  <si>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</si>
  <si>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</si>
  <si>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</si>
  <si>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</si>
  <si>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</si>
  <si>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</si>
  <si>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</si>
  <si>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</si>
  <si>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</si>
  <si>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</si>
  <si>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</si>
  <si>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</si>
  <si>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</si>
  <si>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</si>
  <si>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</si>
  <si>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</si>
  <si>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</si>
  <si>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</si>
  <si>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</si>
  <si>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</si>
  <si>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</si>
  <si>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</si>
  <si>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</si>
  <si>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</si>
  <si>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</si>
  <si>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</si>
  <si>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</si>
  <si>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</si>
  <si>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</si>
  <si>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</si>
  <si>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</si>
  <si>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</si>
  <si>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</si>
  <si>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</si>
  <si>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</si>
  <si>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</si>
  <si>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</si>
  <si>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</si>
  <si>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</si>
  <si>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</si>
  <si>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</si>
  <si>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</si>
  <si>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</si>
  <si>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</si>
  <si>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</si>
  <si>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</si>
  <si>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</si>
  <si>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</si>
  <si>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</si>
  <si>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</si>
  <si>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</si>
  <si>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</si>
  <si>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</si>
  <si>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</si>
  <si>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</si>
  <si>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</si>
  <si>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</si>
  <si>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</si>
  <si>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</si>
  <si>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</si>
  <si>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</si>
  <si>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</si>
  <si>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</si>
  <si>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</si>
  <si>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</si>
  <si>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</si>
  <si>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</si>
  <si>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</si>
  <si>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</si>
  <si>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</si>
  <si>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</si>
  <si>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</si>
  <si>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</si>
  <si>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</si>
  <si>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</si>
  <si>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</si>
  <si>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</si>
  <si>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</si>
  <si>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</si>
  <si>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</si>
  <si>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</si>
  <si>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</si>
  <si>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</si>
  <si>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</si>
  <si>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</si>
  <si>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</si>
  <si>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</si>
  <si>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</si>
  <si>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</si>
  <si>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</si>
  <si>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</si>
  <si>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</si>
  <si>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</si>
  <si>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</si>
  <si>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</si>
  <si>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</si>
  <si>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</si>
  <si>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</si>
  <si>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</si>
  <si>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</si>
  <si>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</si>
  <si>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</si>
  <si>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</si>
  <si>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</si>
  <si>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</si>
  <si>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</si>
  <si>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</si>
  <si>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</si>
  <si>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</si>
  <si>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</si>
  <si>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</si>
  <si>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</si>
  <si>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</si>
  <si>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</si>
  <si>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</si>
  <si>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</si>
  <si>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</si>
  <si>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</si>
  <si>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</si>
  <si>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</si>
  <si>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</si>
  <si>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</si>
  <si>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</si>
  <si>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</si>
  <si>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</si>
  <si>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</si>
  <si>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</si>
  <si>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</si>
  <si>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</si>
  <si>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</si>
  <si>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</si>
  <si>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</si>
  <si>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</si>
  <si>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</si>
  <si>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</si>
  <si>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</si>
  <si>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</si>
  <si>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</si>
  <si>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</si>
  <si>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</si>
  <si>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</si>
  <si>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</si>
  <si>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</si>
  <si>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</si>
  <si>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</si>
  <si>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</si>
  <si>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</si>
  <si>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</si>
  <si>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</si>
  <si>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</si>
  <si>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</si>
  <si>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</si>
  <si>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</si>
  <si>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</si>
  <si>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</si>
  <si>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</si>
  <si>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</si>
  <si>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</si>
  <si>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</si>
  <si>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</si>
  <si>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</si>
  <si>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</si>
  <si>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</si>
  <si>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</si>
  <si>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</si>
  <si>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</si>
  <si>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</si>
  <si>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</si>
  <si>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</si>
  <si>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</si>
  <si>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</si>
  <si>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</si>
  <si>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</si>
  <si>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</si>
  <si>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</si>
  <si>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</si>
  <si>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</si>
  <si>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</si>
  <si>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</si>
  <si>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</si>
  <si>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</si>
  <si>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</si>
  <si>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</si>
  <si>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</si>
  <si>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</si>
  <si>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</si>
  <si>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</si>
  <si>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</si>
  <si>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</si>
  <si>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</si>
  <si>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</si>
  <si>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</si>
  <si>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</si>
  <si>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</si>
  <si>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</si>
  <si>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</si>
  <si>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</si>
  <si>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</si>
  <si>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</si>
  <si>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</si>
  <si>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</si>
  <si>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</si>
  <si>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</si>
  <si>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</si>
  <si>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</si>
  <si>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</si>
  <si>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</si>
  <si>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</si>
  <si>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</si>
  <si>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</si>
  <si>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</si>
  <si>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</si>
  <si>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</si>
  <si>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</si>
  <si>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</si>
  <si>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</si>
  <si>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</si>
  <si>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</si>
  <si>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</si>
  <si>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</si>
  <si>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</si>
  <si>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</si>
  <si>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</si>
  <si>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</si>
  <si>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</si>
  <si>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</si>
  <si>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</si>
  <si>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</si>
  <si>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</si>
  <si>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</si>
  <si>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</si>
  <si>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</si>
  <si>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</si>
  <si>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</si>
  <si>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</si>
  <si>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</si>
  <si>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</si>
  <si>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</si>
  <si>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</si>
  <si>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</si>
  <si>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</si>
  <si>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</si>
  <si>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</si>
  <si>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</si>
  <si>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</si>
  <si>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</si>
  <si>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</si>
  <si>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</si>
  <si>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</si>
  <si>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</si>
  <si>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</si>
  <si>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</si>
  <si>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</si>
  <si>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</si>
  <si>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</si>
  <si>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</si>
  <si>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</si>
  <si>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</si>
  <si>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</si>
  <si>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</si>
  <si>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</si>
  <si>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</si>
  <si>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</si>
  <si>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</si>
  <si>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</si>
  <si>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</si>
  <si>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</si>
  <si>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</si>
  <si>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</si>
  <si>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</si>
  <si>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</si>
  <si>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</si>
  <si>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</si>
  <si>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</si>
  <si>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</si>
  <si>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</si>
  <si>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</si>
  <si>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</si>
  <si>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</si>
  <si>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</si>
  <si>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</si>
  <si>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</si>
  <si>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</si>
  <si>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</si>
  <si>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</si>
  <si>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</si>
  <si>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</si>
  <si>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</si>
  <si>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</si>
  <si>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</si>
  <si>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</si>
  <si>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</si>
  <si>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</si>
  <si>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</si>
  <si>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</si>
  <si>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</si>
  <si>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</si>
  <si>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</si>
  <si>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</si>
  <si>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</si>
  <si>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</si>
  <si>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</si>
  <si>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</si>
  <si>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</si>
  <si>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</si>
  <si>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</si>
  <si>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</si>
  <si>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</si>
  <si>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</si>
  <si>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</si>
  <si>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</si>
  <si>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</si>
  <si>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</si>
  <si>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</si>
  <si>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</si>
  <si>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</si>
  <si>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</si>
  <si>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</si>
  <si>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</si>
  <si>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</si>
  <si>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</si>
  <si>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</si>
  <si>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</si>
  <si>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</si>
  <si>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</si>
  <si>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</si>
  <si>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</si>
  <si>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</si>
  <si>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</si>
  <si>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</si>
  <si>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</si>
  <si>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</si>
  <si>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</si>
  <si>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</si>
  <si>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</si>
  <si>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</si>
  <si>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</si>
  <si>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</si>
  <si>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</si>
  <si>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</si>
  <si>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</si>
  <si>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</si>
  <si>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</si>
  <si>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</si>
  <si>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</si>
  <si>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</si>
  <si>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</si>
  <si>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</si>
  <si>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</si>
  <si>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</si>
  <si>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</si>
  <si>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</si>
  <si>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</si>
  <si>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</si>
  <si>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</si>
  <si>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</si>
  <si>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</si>
  <si>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</si>
  <si>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</si>
  <si>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</si>
  <si>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</si>
  <si>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</si>
  <si>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</si>
  <si>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</si>
  <si>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</si>
  <si>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</si>
  <si>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</si>
  <si>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</si>
  <si>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</si>
  <si>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</si>
  <si>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</si>
  <si>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</si>
  <si>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</si>
  <si>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</si>
  <si>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</si>
  <si>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</si>
  <si>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</si>
  <si>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</si>
  <si>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</si>
  <si>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</si>
  <si>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</si>
  <si>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</si>
  <si>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</si>
  <si>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</si>
  <si>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</si>
  <si>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</si>
  <si>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</si>
  <si>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</si>
  <si>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</si>
  <si>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</si>
  <si>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</si>
  <si>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</si>
  <si>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</si>
  <si>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</si>
  <si>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</si>
  <si>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</si>
  <si>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</si>
  <si>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</si>
  <si>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</si>
  <si>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</si>
  <si>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</si>
  <si>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</si>
  <si>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</si>
  <si>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</si>
  <si>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</si>
  <si>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</si>
  <si>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</si>
  <si>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</si>
  <si>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</si>
  <si>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</si>
  <si>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</si>
  <si>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</si>
  <si>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</si>
  <si>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</si>
  <si>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</si>
  <si>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</si>
  <si>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</si>
  <si>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</si>
  <si>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</si>
  <si>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</si>
  <si>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</si>
  <si>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</si>
  <si>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</si>
  <si>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</si>
  <si>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</si>
  <si>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</si>
  <si>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</si>
  <si>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</si>
  <si>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</si>
  <si>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</si>
  <si>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</si>
  <si>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</si>
  <si>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</si>
  <si>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</si>
  <si>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</si>
  <si>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</si>
  <si>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</si>
  <si>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</si>
  <si>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</si>
  <si>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</si>
  <si>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</si>
  <si>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</si>
  <si>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</si>
  <si>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</si>
  <si>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</si>
  <si>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</si>
  <si>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</si>
  <si>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</si>
  <si>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</si>
  <si>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</si>
  <si>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</si>
  <si>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</si>
  <si>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</si>
  <si>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</si>
  <si>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</si>
  <si>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</si>
  <si>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</si>
  <si>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</si>
  <si>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</si>
  <si>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</si>
  <si>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</si>
  <si>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</si>
  <si>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</si>
  <si>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</si>
  <si>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</si>
  <si>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</si>
  <si>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</si>
  <si>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</si>
  <si>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</si>
  <si>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</si>
  <si>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</si>
  <si>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</si>
  <si>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</si>
  <si>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</si>
  <si>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</si>
  <si>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</si>
  <si>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</si>
  <si>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</si>
  <si>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</si>
  <si>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</si>
  <si>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</si>
  <si>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</si>
  <si>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</si>
  <si>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</si>
  <si>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</si>
  <si>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</si>
  <si>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</si>
  <si>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</si>
  <si>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</si>
  <si>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</si>
  <si>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</si>
  <si>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</si>
  <si>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</si>
  <si>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</si>
  <si>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</si>
  <si>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</si>
  <si>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</si>
  <si>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</si>
  <si>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</si>
  <si>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</si>
  <si>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</si>
  <si>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</si>
  <si>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</si>
  <si>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</si>
  <si>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</si>
  <si>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</si>
  <si>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</si>
  <si>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</si>
  <si>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</si>
  <si>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</si>
  <si>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</si>
  <si>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</si>
  <si>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</si>
  <si>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</si>
  <si>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</si>
  <si>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</si>
  <si>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</si>
  <si>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</si>
  <si>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</si>
  <si>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</si>
  <si>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</si>
  <si>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</si>
  <si>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</si>
  <si>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</si>
  <si>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</si>
  <si>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</si>
  <si>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</si>
  <si>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</si>
  <si>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</si>
  <si>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</si>
  <si>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</si>
  <si>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</si>
  <si>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</si>
  <si>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</si>
  <si>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</si>
  <si>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</si>
  <si>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</si>
  <si>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</si>
  <si>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</si>
  <si>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</si>
  <si>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</si>
  <si>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</si>
  <si>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</si>
  <si>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</si>
  <si>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</si>
  <si>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</si>
  <si>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</si>
  <si>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</si>
  <si>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</si>
  <si>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</si>
  <si>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</si>
  <si>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</si>
  <si>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</si>
  <si>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</si>
  <si>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</si>
  <si>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</si>
  <si>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</si>
  <si>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</si>
  <si>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</si>
  <si>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</si>
  <si>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</si>
  <si>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</si>
  <si>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</si>
  <si>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</si>
  <si>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</si>
  <si>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</si>
  <si>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</si>
  <si>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</si>
  <si>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</si>
  <si>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</si>
  <si>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</si>
  <si>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</si>
  <si>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</si>
  <si>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</si>
  <si>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</si>
  <si>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</si>
  <si>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</si>
  <si>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</si>
  <si>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</si>
  <si>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</si>
  <si>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</si>
  <si>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</si>
  <si>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</si>
  <si>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</si>
  <si>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</si>
  <si>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</si>
  <si>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</si>
  <si>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</si>
  <si>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</si>
  <si>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</si>
  <si>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</si>
  <si>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</si>
  <si>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</si>
  <si>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</si>
  <si>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</si>
  <si>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</si>
  <si>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</si>
  <si>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</si>
  <si>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</si>
  <si>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</si>
  <si>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</si>
  <si>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</si>
  <si>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</si>
  <si>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</si>
  <si>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</si>
  <si>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</si>
  <si>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</si>
  <si>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</si>
  <si>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</si>
  <si>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</si>
  <si>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</si>
  <si>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</si>
  <si>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</si>
  <si>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</si>
  <si>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</si>
  <si>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</si>
  <si>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</si>
  <si>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</si>
  <si>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</si>
  <si>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</si>
  <si>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</si>
  <si>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</si>
  <si>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</si>
  <si>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</si>
  <si>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</si>
  <si>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</si>
  <si>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</si>
  <si>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</si>
  <si>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</si>
  <si>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</si>
  <si>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</si>
  <si>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</si>
  <si>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</si>
  <si>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</si>
  <si>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</si>
  <si>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</si>
  <si>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</si>
  <si>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</si>
  <si>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</si>
  <si>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</si>
  <si>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</si>
  <si>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</si>
  <si>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</si>
  <si>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</si>
  <si>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</si>
  <si>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</si>
  <si>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</si>
  <si>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</si>
  <si>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</si>
  <si>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</si>
  <si>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</si>
  <si>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</si>
  <si>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</si>
  <si>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</si>
  <si>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</si>
  <si>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</si>
  <si>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</si>
  <si>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</si>
  <si>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</si>
  <si>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</si>
  <si>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</si>
  <si>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</si>
  <si>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</si>
  <si>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</si>
  <si>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</si>
  <si>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</si>
  <si>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</si>
  <si>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</si>
  <si>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</si>
  <si>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</si>
  <si>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</si>
  <si>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</si>
  <si>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</si>
  <si>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</si>
  <si>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</si>
  <si>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</si>
  <si>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</si>
  <si>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</si>
  <si>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</si>
  <si>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</si>
  <si>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</si>
  <si>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</si>
  <si>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</si>
  <si>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</si>
  <si>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</si>
  <si>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</si>
  <si>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</si>
  <si>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</si>
  <si>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</si>
  <si>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</si>
  <si>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</si>
  <si>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</si>
  <si>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</si>
  <si>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</si>
  <si>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</si>
  <si>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</si>
  <si>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</si>
  <si>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</si>
  <si>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</si>
  <si>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</si>
  <si>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</si>
  <si>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</si>
  <si>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</si>
  <si>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</si>
  <si>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</si>
  <si>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</si>
  <si>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</si>
  <si>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</si>
  <si>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</si>
  <si>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</si>
  <si>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</si>
  <si>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</si>
  <si>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</si>
  <si>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</si>
  <si>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</si>
  <si>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</si>
  <si>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</si>
  <si>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</si>
  <si>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</si>
  <si>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</si>
  <si>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</si>
  <si>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</si>
  <si>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</si>
  <si>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</si>
  <si>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</si>
  <si>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</si>
  <si>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</si>
  <si>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</si>
  <si>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</si>
  <si>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</si>
  <si>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</si>
  <si>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</si>
  <si>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</si>
  <si>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</si>
  <si>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</si>
  <si>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</si>
  <si>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</si>
  <si>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</si>
  <si>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</si>
  <si>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</si>
  <si>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</si>
  <si>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</si>
  <si>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</si>
  <si>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</si>
  <si>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</si>
  <si>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</si>
  <si>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</si>
  <si>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</si>
  <si>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</si>
  <si>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</si>
  <si>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</si>
  <si>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</si>
  <si>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</si>
  <si>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</si>
  <si>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</si>
  <si>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</si>
  <si>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</si>
  <si>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</si>
  <si>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</si>
  <si>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</si>
  <si>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</si>
  <si>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</si>
  <si>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</si>
  <si>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</si>
  <si>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</si>
  <si>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</si>
  <si>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</si>
  <si>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</si>
  <si>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</si>
  <si>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</si>
  <si>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</si>
  <si>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</si>
  <si>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</si>
  <si>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</si>
  <si>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</si>
  <si>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</si>
  <si>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</si>
  <si>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</si>
  <si>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</si>
  <si>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</si>
  <si>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</si>
  <si>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</si>
  <si>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</si>
  <si>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</si>
  <si>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</si>
  <si>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</si>
  <si>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</si>
  <si>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</si>
  <si>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</si>
  <si>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</si>
  <si>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</si>
  <si>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</si>
  <si>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</si>
  <si>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</si>
  <si>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</si>
  <si>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</si>
  <si>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</si>
  <si>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</si>
  <si>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</si>
  <si>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</si>
  <si>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</si>
  <si>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</si>
  <si>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</si>
  <si>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</si>
  <si>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</si>
  <si>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</si>
  <si>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</si>
  <si>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</si>
  <si>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</si>
  <si>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</si>
  <si>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</si>
  <si>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</si>
  <si>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</si>
  <si>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</si>
  <si>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</si>
  <si>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</si>
  <si>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</si>
  <si>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</si>
  <si>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</si>
  <si>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</si>
  <si>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</si>
  <si>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</si>
  <si>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</si>
  <si>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</si>
  <si>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</si>
  <si>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</si>
  <si>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</si>
  <si>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</si>
  <si>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</si>
  <si>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</si>
  <si>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</si>
  <si>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</si>
  <si>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</si>
  <si>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</si>
  <si>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</si>
  <si>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</si>
  <si>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</si>
  <si>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</si>
  <si>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</si>
  <si>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</si>
  <si>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</si>
  <si>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</si>
  <si>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</si>
  <si>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</si>
  <si>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</si>
  <si>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</si>
  <si>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</si>
  <si>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</si>
  <si>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</si>
  <si>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</si>
  <si>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</si>
  <si>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</si>
  <si>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</si>
  <si>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</si>
  <si>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</si>
  <si>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</si>
  <si>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</si>
  <si>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</si>
  <si>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</si>
  <si>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</si>
  <si>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</si>
  <si>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</si>
  <si>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</si>
  <si>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</si>
  <si>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</si>
  <si>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</si>
  <si>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</si>
  <si>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</si>
  <si>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</si>
  <si>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</si>
  <si>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</si>
  <si>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</si>
  <si>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</si>
  <si>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</si>
  <si>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</si>
  <si>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</si>
  <si>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</si>
  <si>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</si>
  <si>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</si>
  <si>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</si>
  <si>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</si>
  <si>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</si>
  <si>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</si>
  <si>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</si>
  <si>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</si>
  <si>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</si>
  <si>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</si>
  <si>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</si>
  <si>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</si>
  <si>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</si>
  <si>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</si>
  <si>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</si>
  <si>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</si>
  <si>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</si>
  <si>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</si>
  <si>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</si>
  <si>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</si>
  <si>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</si>
  <si>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</si>
  <si>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</si>
  <si>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</si>
  <si>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</si>
  <si>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</si>
  <si>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</si>
  <si>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</si>
  <si>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</si>
  <si>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</si>
  <si>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</si>
  <si>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</si>
  <si>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</si>
  <si>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</si>
  <si>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</si>
  <si>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</si>
  <si>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</si>
  <si>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</si>
  <si>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</si>
  <si>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</si>
  <si>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</si>
  <si>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</si>
  <si>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</si>
  <si>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</si>
  <si>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</si>
  <si>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</si>
  <si>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</si>
  <si>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</si>
  <si>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</si>
  <si>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</si>
  <si>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</si>
  <si>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</si>
  <si>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</si>
  <si>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</si>
  <si>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</si>
  <si>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</si>
  <si>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</si>
  <si>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</si>
  <si>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</si>
  <si>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</si>
  <si>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</si>
  <si>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</si>
  <si>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</si>
  <si>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</si>
  <si>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</si>
  <si>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</si>
  <si>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</si>
  <si>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</si>
  <si>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Hartford &amp; Greenbank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</si>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</sst>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36CC20E2-20C3-4F93-B729-F40E851A055C}"/>
    <cellStyle name="Bad 2" xfId="7" xr:uid="{DCDC1DAE-E65A-4EFA-99F5-D377DE55B34A}"/>
    <cellStyle name="Calculation 2" xfId="10" xr:uid="{2ADAF9EE-0E17-443A-8881-A99E2A337290}"/>
    <cellStyle name="Normal" xfId="0" builtinId="0"/>
    <cellStyle name="Normal 10" xfId="8" xr:uid="{E05F2AB6-274B-4367-BA67-840C9E85D663}"/>
    <cellStyle name="Normal 2" xfId="1" xr:uid="{ADD90D5C-4BD0-43E0-8ACB-115C89FD9FD3}"/>
    <cellStyle name="Normal 2 2" xfId="2" xr:uid="{4205239F-8A50-473D-BCA1-C5787C03287C}"/>
    <cellStyle name="Normal 2 3" xfId="11" xr:uid="{00F4B36A-F024-4527-885A-1C06B2A2D82F}"/>
    <cellStyle name="Normal 6" xfId="6" xr:uid="{DC3BF927-EDFA-4ECE-BB3D-93913B05005E}"/>
    <cellStyle name="Normal 7" xfId="4" xr:uid="{DE850CD1-553D-4CEB-9436-44453AD013F4}"/>
    <cellStyle name="Percent 2" xfId="3" xr:uid="{8645C0B7-36EC-4B70-B1A6-DBBF26A01C02}"/>
    <cellStyle name="Percent 3" xfId="5" xr:uid="{134924D2-8039-45CF-851A-EE68FE320A08}"/>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DD97-47F0-95D8-85C003FBF337}"/>
              </c:ext>
            </c:extLst>
          </c:dPt>
          <c:dPt>
            <c:idx val="1"/>
            <c:bubble3D val="0"/>
            <c:spPr>
              <a:solidFill>
                <a:srgbClr val="F7EBD9"/>
              </a:solidFill>
            </c:spPr>
            <c:extLst>
              <c:ext xmlns:c16="http://schemas.microsoft.com/office/drawing/2014/chart" uri="{C3380CC4-5D6E-409C-BE32-E72D297353CC}">
                <c16:uniqueId val="{00000003-DD97-47F0-95D8-85C003FBF337}"/>
              </c:ext>
            </c:extLst>
          </c:dPt>
          <c:val>
            <c:numRef>
              <c:f>'Data - Overview'!$D$89:$D$90</c:f>
              <c:numCache>
                <c:formatCode>0%</c:formatCode>
                <c:ptCount val="2"/>
                <c:pt idx="0">
                  <c:v>0.31752475247524753</c:v>
                </c:pt>
                <c:pt idx="1">
                  <c:v>0.68247524752475242</c:v>
                </c:pt>
              </c:numCache>
            </c:numRef>
          </c:val>
          <c:extLst>
            <c:ext xmlns:c16="http://schemas.microsoft.com/office/drawing/2014/chart" uri="{C3380CC4-5D6E-409C-BE32-E72D297353CC}">
              <c16:uniqueId val="{00000004-DD97-47F0-95D8-85C003FBF33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699D-4B07-AB82-82D1A0F90B3F}"/>
              </c:ext>
            </c:extLst>
          </c:dPt>
          <c:dPt>
            <c:idx val="1"/>
            <c:bubble3D val="0"/>
            <c:spPr>
              <a:solidFill>
                <a:srgbClr val="6C6F71"/>
              </a:solidFill>
            </c:spPr>
            <c:extLst>
              <c:ext xmlns:c16="http://schemas.microsoft.com/office/drawing/2014/chart" uri="{C3380CC4-5D6E-409C-BE32-E72D297353CC}">
                <c16:uniqueId val="{00000003-699D-4B07-AB82-82D1A0F90B3F}"/>
              </c:ext>
            </c:extLst>
          </c:dPt>
          <c:dPt>
            <c:idx val="2"/>
            <c:bubble3D val="0"/>
            <c:spPr>
              <a:solidFill>
                <a:srgbClr val="7A19C1"/>
              </a:solidFill>
            </c:spPr>
            <c:extLst>
              <c:ext xmlns:c16="http://schemas.microsoft.com/office/drawing/2014/chart" uri="{C3380CC4-5D6E-409C-BE32-E72D297353CC}">
                <c16:uniqueId val="{00000005-699D-4B07-AB82-82D1A0F90B3F}"/>
              </c:ext>
            </c:extLst>
          </c:dPt>
          <c:dPt>
            <c:idx val="3"/>
            <c:bubble3D val="0"/>
            <c:spPr>
              <a:solidFill>
                <a:srgbClr val="8CC119"/>
              </a:solidFill>
            </c:spPr>
            <c:extLst>
              <c:ext xmlns:c16="http://schemas.microsoft.com/office/drawing/2014/chart" uri="{C3380CC4-5D6E-409C-BE32-E72D297353CC}">
                <c16:uniqueId val="{00000007-699D-4B07-AB82-82D1A0F90B3F}"/>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699D-4B07-AB82-82D1A0F90B3F}"/>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699D-4B07-AB82-82D1A0F90B3F}"/>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699D-4B07-AB82-82D1A0F90B3F}"/>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699D-4B07-AB82-82D1A0F90B3F}"/>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699D-4B07-AB82-82D1A0F90B3F}"/>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101</c:v>
                </c:pt>
                <c:pt idx="1">
                  <c:v>1 
Index: 96</c:v>
                </c:pt>
                <c:pt idx="2">
                  <c:v>2 
Index: 101</c:v>
                </c:pt>
                <c:pt idx="3">
                  <c:v>3+ 
Index: 90</c:v>
                </c:pt>
              </c:strCache>
            </c:strRef>
          </c:cat>
          <c:val>
            <c:numRef>
              <c:f>'Data - Overview'!$D$128:$D$131</c:f>
              <c:numCache>
                <c:formatCode>0%</c:formatCode>
                <c:ptCount val="4"/>
                <c:pt idx="0">
                  <c:v>0.73620297029702986</c:v>
                </c:pt>
                <c:pt idx="1">
                  <c:v>0.12096534653465346</c:v>
                </c:pt>
                <c:pt idx="2">
                  <c:v>0.10712871287128713</c:v>
                </c:pt>
                <c:pt idx="3">
                  <c:v>3.5905940594059403E-2</c:v>
                </c:pt>
              </c:numCache>
            </c:numRef>
          </c:val>
          <c:extLst>
            <c:ext xmlns:c16="http://schemas.microsoft.com/office/drawing/2014/chart" uri="{C3380CC4-5D6E-409C-BE32-E72D297353CC}">
              <c16:uniqueId val="{00000009-699D-4B07-AB82-82D1A0F90B3F}"/>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CA09-4293-8920-9715B54F364B}"/>
              </c:ext>
            </c:extLst>
          </c:dPt>
          <c:dPt>
            <c:idx val="1"/>
            <c:bubble3D val="0"/>
            <c:spPr>
              <a:solidFill>
                <a:srgbClr val="6C6F71"/>
              </a:solidFill>
            </c:spPr>
            <c:extLst>
              <c:ext xmlns:c16="http://schemas.microsoft.com/office/drawing/2014/chart" uri="{C3380CC4-5D6E-409C-BE32-E72D297353CC}">
                <c16:uniqueId val="{00000003-CA09-4293-8920-9715B54F364B}"/>
              </c:ext>
            </c:extLst>
          </c:dPt>
          <c:dPt>
            <c:idx val="2"/>
            <c:bubble3D val="0"/>
            <c:spPr>
              <a:solidFill>
                <a:srgbClr val="7A19C1"/>
              </a:solidFill>
            </c:spPr>
            <c:extLst>
              <c:ext xmlns:c16="http://schemas.microsoft.com/office/drawing/2014/chart" uri="{C3380CC4-5D6E-409C-BE32-E72D297353CC}">
                <c16:uniqueId val="{00000005-CA09-4293-8920-9715B54F364B}"/>
              </c:ext>
            </c:extLst>
          </c:dPt>
          <c:dPt>
            <c:idx val="3"/>
            <c:bubble3D val="0"/>
            <c:spPr>
              <a:solidFill>
                <a:srgbClr val="8CC119"/>
              </a:solidFill>
            </c:spPr>
            <c:extLst>
              <c:ext xmlns:c16="http://schemas.microsoft.com/office/drawing/2014/chart" uri="{C3380CC4-5D6E-409C-BE32-E72D297353CC}">
                <c16:uniqueId val="{00000007-CA09-4293-8920-9715B54F364B}"/>
              </c:ext>
            </c:extLst>
          </c:dPt>
          <c:dPt>
            <c:idx val="4"/>
            <c:bubble3D val="0"/>
            <c:spPr>
              <a:solidFill>
                <a:srgbClr val="EBC61C"/>
              </a:solidFill>
            </c:spPr>
            <c:extLst>
              <c:ext xmlns:c16="http://schemas.microsoft.com/office/drawing/2014/chart" uri="{C3380CC4-5D6E-409C-BE32-E72D297353CC}">
                <c16:uniqueId val="{00000009-CA09-4293-8920-9715B54F364B}"/>
              </c:ext>
            </c:extLst>
          </c:dPt>
          <c:dPt>
            <c:idx val="5"/>
            <c:bubble3D val="0"/>
            <c:spPr>
              <a:solidFill>
                <a:srgbClr val="1964C1"/>
              </a:solidFill>
            </c:spPr>
            <c:extLst>
              <c:ext xmlns:c16="http://schemas.microsoft.com/office/drawing/2014/chart" uri="{C3380CC4-5D6E-409C-BE32-E72D297353CC}">
                <c16:uniqueId val="{0000000B-CA09-4293-8920-9715B54F364B}"/>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CA09-4293-8920-9715B54F364B}"/>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CA09-4293-8920-9715B54F364B}"/>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CA09-4293-8920-9715B54F364B}"/>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CA09-4293-8920-9715B54F364B}"/>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CA09-4293-8920-9715B54F364B}"/>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CA09-4293-8920-9715B54F364B}"/>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75</c:v>
                </c:pt>
                <c:pt idx="1">
                  <c:v>20k - 40k 
Index: 89</c:v>
                </c:pt>
                <c:pt idx="2">
                  <c:v>40k - 60k 
Index: 101</c:v>
                </c:pt>
                <c:pt idx="3">
                  <c:v>60k - 80k 
Index: 109</c:v>
                </c:pt>
                <c:pt idx="4">
                  <c:v>80k - 100k 
Index: 127</c:v>
                </c:pt>
                <c:pt idx="5">
                  <c:v>100k+ 
Index: 145</c:v>
                </c:pt>
              </c:strCache>
            </c:strRef>
          </c:cat>
          <c:val>
            <c:numRef>
              <c:f>'Data - Overview'!$D$146:$D$151</c:f>
              <c:numCache>
                <c:formatCode>0%</c:formatCode>
                <c:ptCount val="6"/>
                <c:pt idx="0">
                  <c:v>0.12632178217821782</c:v>
                </c:pt>
                <c:pt idx="1">
                  <c:v>0.28032673267326735</c:v>
                </c:pt>
                <c:pt idx="2">
                  <c:v>0.21462376237623762</c:v>
                </c:pt>
                <c:pt idx="3">
                  <c:v>0.15186138613861386</c:v>
                </c:pt>
                <c:pt idx="4">
                  <c:v>9.3004950495049504E-2</c:v>
                </c:pt>
                <c:pt idx="5">
                  <c:v>0.13376732673267328</c:v>
                </c:pt>
              </c:numCache>
            </c:numRef>
          </c:val>
          <c:extLst>
            <c:ext xmlns:c16="http://schemas.microsoft.com/office/drawing/2014/chart" uri="{C3380CC4-5D6E-409C-BE32-E72D297353CC}">
              <c16:uniqueId val="{0000000C-CA09-4293-8920-9715B54F364B}"/>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4.8950495049504952E-2</c:v>
                </c:pt>
                <c:pt idx="1">
                  <c:v>0.15575742574257426</c:v>
                </c:pt>
                <c:pt idx="2">
                  <c:v>6.7094059405940584E-2</c:v>
                </c:pt>
                <c:pt idx="3">
                  <c:v>0.1039009900990099</c:v>
                </c:pt>
                <c:pt idx="4">
                  <c:v>0.18573762376237624</c:v>
                </c:pt>
                <c:pt idx="5">
                  <c:v>0.22168811881188119</c:v>
                </c:pt>
                <c:pt idx="6">
                  <c:v>0.1198019801980198</c:v>
                </c:pt>
                <c:pt idx="7">
                  <c:v>9.736633663366337E-2</c:v>
                </c:pt>
              </c:numCache>
            </c:numRef>
          </c:val>
          <c:extLst>
            <c:ext xmlns:c16="http://schemas.microsoft.com/office/drawing/2014/chart" uri="{C3380CC4-5D6E-409C-BE32-E72D297353CC}">
              <c16:uniqueId val="{00000000-CE22-4123-8AA2-9C7925A6E5E7}"/>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0.33429207920792081</c:v>
                </c:pt>
              </c:numCache>
            </c:numRef>
          </c:val>
          <c:extLst>
            <c:ext xmlns:c16="http://schemas.microsoft.com/office/drawing/2014/chart" uri="{C3380CC4-5D6E-409C-BE32-E72D297353CC}">
              <c16:uniqueId val="{00000000-E3FA-43DF-8213-F75B4BEC25EA}"/>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E3FA-43DF-8213-F75B4BEC25EA}"/>
              </c:ext>
            </c:extLst>
          </c:dPt>
          <c:val>
            <c:numRef>
              <c:f>'Data - Overview'!$D$116</c:f>
              <c:numCache>
                <c:formatCode>0%</c:formatCode>
                <c:ptCount val="1"/>
                <c:pt idx="0">
                  <c:v>0.19736138613861384</c:v>
                </c:pt>
              </c:numCache>
            </c:numRef>
          </c:val>
          <c:extLst>
            <c:ext xmlns:c16="http://schemas.microsoft.com/office/drawing/2014/chart" uri="{C3380CC4-5D6E-409C-BE32-E72D297353CC}">
              <c16:uniqueId val="{00000003-E3FA-43DF-8213-F75B4BEC25EA}"/>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2.4049504950495054E-2</c:v>
                </c:pt>
              </c:numCache>
            </c:numRef>
          </c:val>
          <c:extLst>
            <c:ext xmlns:c16="http://schemas.microsoft.com/office/drawing/2014/chart" uri="{C3380CC4-5D6E-409C-BE32-E72D297353CC}">
              <c16:uniqueId val="{00000004-E3FA-43DF-8213-F75B4BEC25EA}"/>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0.1334207920792079</c:v>
                </c:pt>
              </c:numCache>
            </c:numRef>
          </c:val>
          <c:extLst>
            <c:ext xmlns:c16="http://schemas.microsoft.com/office/drawing/2014/chart" uri="{C3380CC4-5D6E-409C-BE32-E72D297353CC}">
              <c16:uniqueId val="{00000005-E3FA-43DF-8213-F75B4BEC25EA}"/>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0.31103465346534653</c:v>
                </c:pt>
              </c:numCache>
            </c:numRef>
          </c:val>
          <c:extLst>
            <c:ext xmlns:c16="http://schemas.microsoft.com/office/drawing/2014/chart" uri="{C3380CC4-5D6E-409C-BE32-E72D297353CC}">
              <c16:uniqueId val="{00000006-E3FA-43DF-8213-F75B4BEC25EA}"/>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6054-4056-9BAE-50F30D04A0B6}"/>
              </c:ext>
            </c:extLst>
          </c:dPt>
          <c:dPt>
            <c:idx val="1"/>
            <c:bubble3D val="0"/>
            <c:spPr>
              <a:solidFill>
                <a:srgbClr val="DBE6C4"/>
              </a:solidFill>
            </c:spPr>
            <c:extLst>
              <c:ext xmlns:c16="http://schemas.microsoft.com/office/drawing/2014/chart" uri="{C3380CC4-5D6E-409C-BE32-E72D297353CC}">
                <c16:uniqueId val="{00000003-6054-4056-9BAE-50F30D04A0B6}"/>
              </c:ext>
            </c:extLst>
          </c:dPt>
          <c:val>
            <c:numRef>
              <c:f>'Data - Overview'!$A$89:$A$90</c:f>
              <c:numCache>
                <c:formatCode>0%</c:formatCode>
                <c:ptCount val="2"/>
                <c:pt idx="0">
                  <c:v>0.31841089108910892</c:v>
                </c:pt>
                <c:pt idx="1">
                  <c:v>0.68158910891089108</c:v>
                </c:pt>
              </c:numCache>
            </c:numRef>
          </c:val>
          <c:extLst>
            <c:ext xmlns:c16="http://schemas.microsoft.com/office/drawing/2014/chart" uri="{C3380CC4-5D6E-409C-BE32-E72D297353CC}">
              <c16:uniqueId val="{00000004-6054-4056-9BAE-50F30D04A0B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EC61-4B7C-8DB2-4EFFB95910A5}"/>
              </c:ext>
            </c:extLst>
          </c:dPt>
          <c:dPt>
            <c:idx val="1"/>
            <c:bubble3D val="0"/>
            <c:spPr>
              <a:solidFill>
                <a:schemeClr val="accent2">
                  <a:lumMod val="20000"/>
                  <a:lumOff val="80000"/>
                </a:schemeClr>
              </a:solidFill>
            </c:spPr>
            <c:extLst>
              <c:ext xmlns:c16="http://schemas.microsoft.com/office/drawing/2014/chart" uri="{C3380CC4-5D6E-409C-BE32-E72D297353CC}">
                <c16:uniqueId val="{00000003-EC61-4B7C-8DB2-4EFFB95910A5}"/>
              </c:ext>
            </c:extLst>
          </c:dPt>
          <c:val>
            <c:numRef>
              <c:f>'Data - Overview'!$A$89:$A$90</c:f>
              <c:numCache>
                <c:formatCode>0%</c:formatCode>
                <c:ptCount val="2"/>
                <c:pt idx="0">
                  <c:v>0.31841089108910892</c:v>
                </c:pt>
                <c:pt idx="1">
                  <c:v>0.68158910891089108</c:v>
                </c:pt>
              </c:numCache>
            </c:numRef>
          </c:val>
          <c:extLst>
            <c:ext xmlns:c16="http://schemas.microsoft.com/office/drawing/2014/chart" uri="{C3380CC4-5D6E-409C-BE32-E72D297353CC}">
              <c16:uniqueId val="{00000004-EC61-4B7C-8DB2-4EFFB95910A5}"/>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FD53-4EA7-9738-C1DA760F0DC5}"/>
              </c:ext>
            </c:extLst>
          </c:dPt>
          <c:dPt>
            <c:idx val="1"/>
            <c:bubble3D val="0"/>
            <c:spPr>
              <a:solidFill>
                <a:srgbClr val="F7EBD9"/>
              </a:solidFill>
            </c:spPr>
            <c:extLst>
              <c:ext xmlns:c16="http://schemas.microsoft.com/office/drawing/2014/chart" uri="{C3380CC4-5D6E-409C-BE32-E72D297353CC}">
                <c16:uniqueId val="{00000003-FD53-4EA7-9738-C1DA760F0DC5}"/>
              </c:ext>
            </c:extLst>
          </c:dPt>
          <c:val>
            <c:numRef>
              <c:f>'Data - Overview'!$E$89:$E$90</c:f>
              <c:numCache>
                <c:formatCode>0%</c:formatCode>
                <c:ptCount val="2"/>
                <c:pt idx="0">
                  <c:v>0.42122277227722765</c:v>
                </c:pt>
                <c:pt idx="1">
                  <c:v>0.57877722772277229</c:v>
                </c:pt>
              </c:numCache>
            </c:numRef>
          </c:val>
          <c:extLst>
            <c:ext xmlns:c16="http://schemas.microsoft.com/office/drawing/2014/chart" uri="{C3380CC4-5D6E-409C-BE32-E72D297353CC}">
              <c16:uniqueId val="{00000004-FD53-4EA7-9738-C1DA760F0DC5}"/>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C6D6-4F59-B308-5673A4A74213}"/>
              </c:ext>
            </c:extLst>
          </c:dPt>
          <c:dPt>
            <c:idx val="1"/>
            <c:bubble3D val="0"/>
            <c:extLst>
              <c:ext xmlns:c16="http://schemas.microsoft.com/office/drawing/2014/chart" uri="{C3380CC4-5D6E-409C-BE32-E72D297353CC}">
                <c16:uniqueId val="{00000002-C6D6-4F59-B308-5673A4A74213}"/>
              </c:ext>
            </c:extLst>
          </c:dPt>
          <c:val>
            <c:numRef>
              <c:f>'Data - Overview'!$C$89:$C$90</c:f>
              <c:numCache>
                <c:formatCode>0%</c:formatCode>
                <c:ptCount val="2"/>
                <c:pt idx="0">
                  <c:v>9.9054455445544559E-2</c:v>
                </c:pt>
                <c:pt idx="1">
                  <c:v>0.90094554455445541</c:v>
                </c:pt>
              </c:numCache>
            </c:numRef>
          </c:val>
          <c:extLst>
            <c:ext xmlns:c16="http://schemas.microsoft.com/office/drawing/2014/chart" uri="{C3380CC4-5D6E-409C-BE32-E72D297353CC}">
              <c16:uniqueId val="{00000003-C6D6-4F59-B308-5673A4A74213}"/>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0.15645544554455446</c:v>
                </c:pt>
              </c:numCache>
            </c:numRef>
          </c:val>
          <c:extLst>
            <c:ext xmlns:c16="http://schemas.microsoft.com/office/drawing/2014/chart" uri="{C3380CC4-5D6E-409C-BE32-E72D297353CC}">
              <c16:uniqueId val="{00000000-0436-4AFC-B86E-9D6F6C08A28D}"/>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0436-4AFC-B86E-9D6F6C08A28D}"/>
              </c:ext>
            </c:extLst>
          </c:dPt>
          <c:val>
            <c:numRef>
              <c:f>'Data - Overview'!$D$138</c:f>
              <c:numCache>
                <c:formatCode>0%</c:formatCode>
                <c:ptCount val="1"/>
                <c:pt idx="0">
                  <c:v>0.40258910891089111</c:v>
                </c:pt>
              </c:numCache>
            </c:numRef>
          </c:val>
          <c:extLst>
            <c:ext xmlns:c16="http://schemas.microsoft.com/office/drawing/2014/chart" uri="{C3380CC4-5D6E-409C-BE32-E72D297353CC}">
              <c16:uniqueId val="{00000003-0436-4AFC-B86E-9D6F6C08A28D}"/>
            </c:ext>
          </c:extLst>
        </c:ser>
        <c:ser>
          <c:idx val="1"/>
          <c:order val="2"/>
          <c:spPr>
            <a:solidFill>
              <a:srgbClr val="1964C1"/>
            </a:solidFill>
          </c:spPr>
          <c:invertIfNegative val="0"/>
          <c:val>
            <c:numRef>
              <c:f>'Data - Overview'!$D$139</c:f>
              <c:numCache>
                <c:formatCode>0%</c:formatCode>
                <c:ptCount val="1"/>
                <c:pt idx="0">
                  <c:v>0.3577128712871287</c:v>
                </c:pt>
              </c:numCache>
            </c:numRef>
          </c:val>
          <c:extLst>
            <c:ext xmlns:c16="http://schemas.microsoft.com/office/drawing/2014/chart" uri="{C3380CC4-5D6E-409C-BE32-E72D297353CC}">
              <c16:uniqueId val="{00000004-0436-4AFC-B86E-9D6F6C08A28D}"/>
            </c:ext>
          </c:extLst>
        </c:ser>
        <c:ser>
          <c:idx val="0"/>
          <c:order val="3"/>
          <c:spPr>
            <a:solidFill>
              <a:srgbClr val="7D38BA"/>
            </a:solidFill>
          </c:spPr>
          <c:invertIfNegative val="0"/>
          <c:val>
            <c:numRef>
              <c:f>'Data - Overview'!$D$140</c:f>
              <c:numCache>
                <c:formatCode>0%</c:formatCode>
                <c:ptCount val="1"/>
                <c:pt idx="0">
                  <c:v>8.3499999999999991E-2</c:v>
                </c:pt>
              </c:numCache>
            </c:numRef>
          </c:val>
          <c:extLst>
            <c:ext xmlns:c16="http://schemas.microsoft.com/office/drawing/2014/chart" uri="{C3380CC4-5D6E-409C-BE32-E72D297353CC}">
              <c16:uniqueId val="{00000005-0436-4AFC-B86E-9D6F6C08A28D}"/>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DBF3-4807-9CFA-36F7FA006D9F}"/>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DBF3-4807-9CFA-36F7FA006D9F}"/>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DBF3-4807-9CFA-36F7FA006D9F}"/>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DBF3-4807-9CFA-36F7FA006D9F}"/>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DBF3-4807-9CFA-36F7FA006D9F}"/>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DBF3-4807-9CFA-36F7FA006D9F}"/>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DBF3-4807-9CFA-36F7FA006D9F}"/>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DBF3-4807-9CFA-36F7FA006D9F}"/>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DBF3-4807-9CFA-36F7FA006D9F}"/>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DBF3-4807-9CFA-36F7FA006D9F}"/>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DBF3-4807-9CFA-36F7FA006D9F}"/>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DBF3-4807-9CFA-36F7FA006D9F}"/>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DBF3-4807-9CFA-36F7FA006D9F}"/>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DBF3-4807-9CFA-36F7FA006D9F}"/>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DBF3-4807-9CFA-36F7FA006D9F}"/>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DBF3-4807-9CFA-36F7FA006D9F}"/>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DBF3-4807-9CFA-36F7FA006D9F}"/>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DBF3-4807-9CFA-36F7FA006D9F}"/>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DBF3-4807-9CFA-36F7FA006D9F}"/>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DBF3-4807-9CFA-36F7FA006D9F}"/>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DBF3-4807-9CFA-36F7FA006D9F}"/>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DBF3-4807-9CFA-36F7FA006D9F}"/>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DBF3-4807-9CFA-36F7FA006D9F}"/>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DBF3-4807-9CFA-36F7FA006D9F}"/>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DBF3-4807-9CFA-36F7FA006D9F}"/>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{44602484-8C8F-49E3-BC59-36627CF8060F}</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DBF3-4807-9CFA-36F7FA006D9F}"/>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{AF9B1FC4-35A6-4C35-81E9-2FA7370DB91B}</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DBF3-4807-9CFA-36F7FA006D9F}"/>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{505EEF75-7576-4B03-BB59-97A3F952CFE2}</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DBF3-4807-9CFA-36F7FA006D9F}"/>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{ECDCEDE9-576D-4284-8FEB-35D6DE699448}</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DBF3-4807-9CFA-36F7FA006D9F}"/>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{D0CDC29D-7AEC-42E6-B708-9C51F33E7C3A}</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DBF3-4807-9CFA-36F7FA006D9F}"/>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{50A76C4F-8E52-4F1F-A9F3-515AB9D79DAA}</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DBF3-4807-9CFA-36F7FA006D9F}"/>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{AA7B1CA4-31B8-4305-8099-54526F8EC676}</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DBF3-4807-9CFA-36F7FA006D9F}"/>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{9B9FCBC7-505F-404E-B117-D24ADC1BA113}</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DBF3-4807-9CFA-36F7FA006D9F}"/>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{44429A99-4033-4CB7-97F1-A7929D12D6D3}</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DBF3-4807-9CFA-36F7FA006D9F}"/>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{B4C02105-41E5-4C00-9D19-CB409D6BBACB}</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DBF3-4807-9CFA-36F7FA006D9F}"/>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{55575B50-B28B-4B6C-8A1D-021C005EF4C7}</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DBF3-4807-9CFA-36F7FA006D9F}"/>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{960EE6DE-A2AC-4B08-A064-09C691CBC0F5}</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DBF3-4807-9CFA-36F7FA006D9F}"/>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{C8E33E1D-7E95-4B25-889E-B589B9F71D92}</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DBF3-4807-9CFA-36F7FA006D9F}"/>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{49B68009-6EC3-48EE-8DAB-E634E1D2CBB4}</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DBF3-4807-9CFA-36F7FA006D9F}"/>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{6CDDB081-3FB6-401E-B572-ECC46A42BB92}</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DBF3-4807-9CFA-36F7FA006D9F}"/>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{3CCD1E5E-995D-4364-A1CF-E1372F5603DD}</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DBF3-4807-9CFA-36F7FA006D9F}"/>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{96D5A086-C2C6-4099-8AD6-F79BDCA52663}</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DBF3-4807-9CFA-36F7FA006D9F}"/>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{8B1D546B-2BF9-4D87-A8D0-236388C11266}</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DBF3-4807-9CFA-36F7FA006D9F}"/>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{1C2C1AF6-7D38-47C2-A4D9-9064894C2572}</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DBF3-4807-9CFA-36F7FA006D9F}"/>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{75F56F6F-C22F-44FF-82E0-78E706BC994E}</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DBF3-4807-9CFA-36F7FA006D9F}"/>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{035ECCF7-676B-4EC8-8F18-13A9ABBE2FBB}</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DBF3-4807-9CFA-36F7FA006D9F}"/>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{82DFEAF3-F080-4642-AA2A-EE82ECDE2209}</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DBF3-4807-9CFA-36F7FA006D9F}"/>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{D918B66B-4E20-4D57-A4A0-A8C70D19EEAF}</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DBF3-4807-9CFA-36F7FA006D9F}"/>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{4C0FA7D7-1A6E-4A1A-B998-AE9FC642741C}</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DBF3-4807-9CFA-36F7FA006D9F}"/>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{E6B3B076-AC9F-46DB-A06F-6B8A62DE34AB}</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DBF3-4807-9CFA-36F7FA006D9F}"/>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c:v>
                </c:pt>
                <c:pt idx="1">
                  <c:v>1.9801980198019802E-2</c:v>
                </c:pt>
                <c:pt idx="2">
                  <c:v>0</c:v>
                </c:pt>
                <c:pt idx="3">
                  <c:v>3.4653465346534656E-2</c:v>
                </c:pt>
                <c:pt idx="4">
                  <c:v>9.9009900990099011E-3</c:v>
                </c:pt>
                <c:pt idx="5">
                  <c:v>0</c:v>
                </c:pt>
                <c:pt idx="6">
                  <c:v>4.9504950495049506E-3</c:v>
                </c:pt>
                <c:pt idx="7">
                  <c:v>0</c:v>
                </c:pt>
                <c:pt idx="8">
                  <c:v>1.9801980198019802E-2</c:v>
                </c:pt>
                <c:pt idx="9">
                  <c:v>1.4851485148514851E-2</c:v>
                </c:pt>
                <c:pt idx="10">
                  <c:v>9.9009900990099011E-3</c:v>
                </c:pt>
                <c:pt idx="11">
                  <c:v>1.4851485148514851E-2</c:v>
                </c:pt>
                <c:pt idx="12">
                  <c:v>9.9009900990099011E-3</c:v>
                </c:pt>
                <c:pt idx="13">
                  <c:v>1.9801980198019802E-2</c:v>
                </c:pt>
                <c:pt idx="14">
                  <c:v>4.9504950495049507E-2</c:v>
                </c:pt>
                <c:pt idx="15">
                  <c:v>9.9009900990099015E-2</c:v>
                </c:pt>
                <c:pt idx="16">
                  <c:v>3.9603960396039604E-2</c:v>
                </c:pt>
                <c:pt idx="17">
                  <c:v>0</c:v>
                </c:pt>
                <c:pt idx="18">
                  <c:v>0.1</c:v>
                </c:pt>
                <c:pt idx="19">
                  <c:v>8.4158415841584164E-2</c:v>
                </c:pt>
                <c:pt idx="20">
                  <c:v>9.9009900990099011E-3</c:v>
                </c:pt>
                <c:pt idx="21">
                  <c:v>9.9009900990099011E-3</c:v>
                </c:pt>
                <c:pt idx="22">
                  <c:v>3.4653465346534656E-2</c:v>
                </c:pt>
                <c:pt idx="23">
                  <c:v>0.1</c:v>
                </c:pt>
                <c:pt idx="24">
                  <c:v>0.1</c:v>
                </c:pt>
              </c:numCache>
            </c:numRef>
          </c:xVal>
          <c:yVal>
            <c:numRef>
              <c:f>'Customer View Chart'!$F$49:$F$73</c:f>
              <c:numCache>
                <c:formatCode>0</c:formatCode>
                <c:ptCount val="25"/>
                <c:pt idx="0">
                  <c:v>0</c:v>
                </c:pt>
                <c:pt idx="1">
                  <c:v>52.764040882852768</c:v>
                </c:pt>
                <c:pt idx="2">
                  <c:v>0</c:v>
                </c:pt>
                <c:pt idx="3">
                  <c:v>70.850610512168927</c:v>
                </c:pt>
                <c:pt idx="4">
                  <c:v>28.997830338589413</c:v>
                </c:pt>
                <c:pt idx="5">
                  <c:v>0</c:v>
                </c:pt>
                <c:pt idx="6">
                  <c:v>30.541396276970247</c:v>
                </c:pt>
                <c:pt idx="7">
                  <c:v>0</c:v>
                </c:pt>
                <c:pt idx="8">
                  <c:v>39.763193354119167</c:v>
                </c:pt>
                <c:pt idx="9">
                  <c:v>43.048325451101803</c:v>
                </c:pt>
                <c:pt idx="10">
                  <c:v>56.619492457720341</c:v>
                </c:pt>
                <c:pt idx="11">
                  <c:v>83.236297051632064</c:v>
                </c:pt>
                <c:pt idx="12">
                  <c:v>38.172867566086225</c:v>
                </c:pt>
                <c:pt idx="13">
                  <c:v>49.254506053488711</c:v>
                </c:pt>
                <c:pt idx="14">
                  <c:v>111.91539046698</c:v>
                </c:pt>
                <c:pt idx="15">
                  <c:v>160.67203129034579</c:v>
                </c:pt>
                <c:pt idx="16">
                  <c:v>54.584151225580072</c:v>
                </c:pt>
                <c:pt idx="17">
                  <c:v>0</c:v>
                </c:pt>
                <c:pt idx="18">
                  <c:v>159.02519773816678</c:v>
                </c:pt>
                <c:pt idx="19">
                  <c:v>113.63930950192139</c:v>
                </c:pt>
                <c:pt idx="20">
                  <c:v>55.347847008559469</c:v>
                </c:pt>
                <c:pt idx="21">
                  <c:v>200</c:v>
                </c:pt>
                <c:pt idx="22">
                  <c:v>82.75190840883397</c:v>
                </c:pt>
                <c:pt idx="23">
                  <c:v>198.14896363350087</c:v>
                </c:pt>
                <c:pt idx="24">
                  <c:v>200</c:v>
                </c:pt>
              </c:numCache>
            </c:numRef>
          </c:yVal>
          <c:smooth val="0"/>
          <c:extLst>
            <c:ext xmlns:c16="http://schemas.microsoft.com/office/drawing/2014/chart" uri="{C3380CC4-5D6E-409C-BE32-E72D297353CC}">
              <c16:uniqueId val="{00000019-DBF3-4807-9CFA-36F7FA006D9F}"/>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94.138707682103103</c:v>
                </c:pt>
                <c:pt idx="1">
                  <c:v>90.734407551709154</c:v>
                </c:pt>
                <c:pt idx="2">
                  <c:v>95.144069330983243</c:v>
                </c:pt>
                <c:pt idx="3">
                  <c:v>87.05674392523764</c:v>
                </c:pt>
                <c:pt idx="4">
                  <c:v>92.066567957833783</c:v>
                </c:pt>
                <c:pt idx="5">
                  <c:v>86.489140484757172</c:v>
                </c:pt>
                <c:pt idx="6">
                  <c:v>84.237726749088353</c:v>
                </c:pt>
                <c:pt idx="7">
                  <c:v>99.766061211431364</c:v>
                </c:pt>
                <c:pt idx="8">
                  <c:v>82.826453553579995</c:v>
                </c:pt>
                <c:pt idx="9">
                  <c:v>94.068377283233303</c:v>
                </c:pt>
                <c:pt idx="10">
                  <c:v>92.444036547118174</c:v>
                </c:pt>
                <c:pt idx="11">
                  <c:v>97.501282339478195</c:v>
                </c:pt>
                <c:pt idx="12">
                  <c:v>98.601990008721458</c:v>
                </c:pt>
                <c:pt idx="13">
                  <c:v>75.834555996768643</c:v>
                </c:pt>
                <c:pt idx="14">
                  <c:v>94.756993120624941</c:v>
                </c:pt>
                <c:pt idx="15">
                  <c:v>89.570568239490669</c:v>
                </c:pt>
                <c:pt idx="16">
                  <c:v>100.16724132412203</c:v>
                </c:pt>
                <c:pt idx="17">
                  <c:v>101.8032133148329</c:v>
                </c:pt>
                <c:pt idx="18">
                  <c:v>96.461789363708178</c:v>
                </c:pt>
                <c:pt idx="19">
                  <c:v>107.72981691236892</c:v>
                </c:pt>
                <c:pt idx="20">
                  <c:v>109.40733075384566</c:v>
                </c:pt>
                <c:pt idx="21">
                  <c:v>0</c:v>
                </c:pt>
                <c:pt idx="22">
                  <c:v>105.7810950112724</c:v>
                </c:pt>
                <c:pt idx="23">
                  <c:v>102.90704571924043</c:v>
                </c:pt>
                <c:pt idx="24">
                  <c:v>99.571062424436718</c:v>
                </c:pt>
                <c:pt idx="25">
                  <c:v>88.276816875563938</c:v>
                </c:pt>
                <c:pt idx="26">
                  <c:v>100.49321499112105</c:v>
                </c:pt>
                <c:pt idx="27">
                  <c:v>100.00000000000003</c:v>
                </c:pt>
                <c:pt idx="28">
                  <c:v>90.837371636064461</c:v>
                </c:pt>
                <c:pt idx="29">
                  <c:v>91.46805903441664</c:v>
                </c:pt>
                <c:pt idx="30">
                  <c:v>77.113466468388765</c:v>
                </c:pt>
                <c:pt idx="31">
                  <c:v>86.708687642654027</c:v>
                </c:pt>
                <c:pt idx="32">
                  <c:v>98.947783120041805</c:v>
                </c:pt>
                <c:pt idx="33">
                  <c:v>84.179648067842592</c:v>
                </c:pt>
                <c:pt idx="34">
                  <c:v>97.528007103921254</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101D-42A0-82D6-114E7494AE69}"/>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E1A7-478D-9333-E392769CC718}"/>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049C-4A7A-BA34-D6D27CC086D6}"/>
              </c:ext>
            </c:extLst>
          </c:dPt>
          <c:dPt>
            <c:idx val="1"/>
            <c:invertIfNegative val="0"/>
            <c:bubble3D val="0"/>
            <c:spPr>
              <a:solidFill>
                <a:srgbClr val="89756E"/>
              </a:solidFill>
            </c:spPr>
            <c:extLst>
              <c:ext xmlns:c16="http://schemas.microsoft.com/office/drawing/2014/chart" uri="{C3380CC4-5D6E-409C-BE32-E72D297353CC}">
                <c16:uniqueId val="{00000003-049C-4A7A-BA34-D6D27CC086D6}"/>
              </c:ext>
            </c:extLst>
          </c:dPt>
          <c:dPt>
            <c:idx val="2"/>
            <c:invertIfNegative val="0"/>
            <c:bubble3D val="0"/>
            <c:spPr>
              <a:solidFill>
                <a:srgbClr val="30499F"/>
              </a:solidFill>
            </c:spPr>
            <c:extLst>
              <c:ext xmlns:c16="http://schemas.microsoft.com/office/drawing/2014/chart" uri="{C3380CC4-5D6E-409C-BE32-E72D297353CC}">
                <c16:uniqueId val="{00000005-049C-4A7A-BA34-D6D27CC086D6}"/>
              </c:ext>
            </c:extLst>
          </c:dPt>
          <c:dPt>
            <c:idx val="3"/>
            <c:invertIfNegative val="0"/>
            <c:bubble3D val="0"/>
            <c:spPr>
              <a:solidFill>
                <a:srgbClr val="C1C630"/>
              </a:solidFill>
            </c:spPr>
            <c:extLst>
              <c:ext xmlns:c16="http://schemas.microsoft.com/office/drawing/2014/chart" uri="{C3380CC4-5D6E-409C-BE32-E72D297353CC}">
                <c16:uniqueId val="{00000007-049C-4A7A-BA34-D6D27CC086D6}"/>
              </c:ext>
            </c:extLst>
          </c:dPt>
          <c:dPt>
            <c:idx val="4"/>
            <c:invertIfNegative val="0"/>
            <c:bubble3D val="0"/>
            <c:spPr>
              <a:solidFill>
                <a:srgbClr val="AB347D"/>
              </a:solidFill>
            </c:spPr>
            <c:extLst>
              <c:ext xmlns:c16="http://schemas.microsoft.com/office/drawing/2014/chart" uri="{C3380CC4-5D6E-409C-BE32-E72D297353CC}">
                <c16:uniqueId val="{00000009-049C-4A7A-BA34-D6D27CC086D6}"/>
              </c:ext>
            </c:extLst>
          </c:dPt>
          <c:val>
            <c:numRef>
              <c:f>'Wellbeing Acorn Group'!$K$13:$K$17</c:f>
              <c:numCache>
                <c:formatCode>0</c:formatCode>
                <c:ptCount val="5"/>
                <c:pt idx="0">
                  <c:v>33.150496729062219</c:v>
                </c:pt>
                <c:pt idx="1">
                  <c:v>43.04175168223091</c:v>
                </c:pt>
                <c:pt idx="2">
                  <c:v>94.944804414574818</c:v>
                </c:pt>
                <c:pt idx="3">
                  <c:v>158.74293861386138</c:v>
                </c:pt>
                <c:pt idx="4">
                  <c:v>0</c:v>
                </c:pt>
              </c:numCache>
            </c:numRef>
          </c:val>
          <c:extLst>
            <c:ext xmlns:c16="http://schemas.microsoft.com/office/drawing/2014/chart" uri="{C3380CC4-5D6E-409C-BE32-E72D297353CC}">
              <c16:uniqueId val="{0000000A-049C-4A7A-BA34-D6D27CC086D6}"/>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DB02-4B2E-8F30-48345E65E752}"/>
              </c:ext>
            </c:extLst>
          </c:dPt>
          <c:dPt>
            <c:idx val="1"/>
            <c:invertIfNegative val="0"/>
            <c:bubble3D val="0"/>
            <c:spPr>
              <a:solidFill>
                <a:srgbClr val="89756E"/>
              </a:solidFill>
            </c:spPr>
            <c:extLst>
              <c:ext xmlns:c16="http://schemas.microsoft.com/office/drawing/2014/chart" uri="{C3380CC4-5D6E-409C-BE32-E72D297353CC}">
                <c16:uniqueId val="{00000003-DB02-4B2E-8F30-48345E65E752}"/>
              </c:ext>
            </c:extLst>
          </c:dPt>
          <c:dPt>
            <c:idx val="2"/>
            <c:invertIfNegative val="0"/>
            <c:bubble3D val="0"/>
            <c:spPr>
              <a:solidFill>
                <a:srgbClr val="30499F"/>
              </a:solidFill>
            </c:spPr>
            <c:extLst>
              <c:ext xmlns:c16="http://schemas.microsoft.com/office/drawing/2014/chart" uri="{C3380CC4-5D6E-409C-BE32-E72D297353CC}">
                <c16:uniqueId val="{00000005-DB02-4B2E-8F30-48345E65E752}"/>
              </c:ext>
            </c:extLst>
          </c:dPt>
          <c:dPt>
            <c:idx val="3"/>
            <c:invertIfNegative val="0"/>
            <c:bubble3D val="0"/>
            <c:spPr>
              <a:solidFill>
                <a:srgbClr val="C1C630"/>
              </a:solidFill>
            </c:spPr>
            <c:extLst>
              <c:ext xmlns:c16="http://schemas.microsoft.com/office/drawing/2014/chart" uri="{C3380CC4-5D6E-409C-BE32-E72D297353CC}">
                <c16:uniqueId val="{00000007-DB02-4B2E-8F30-48345E65E752}"/>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6.4356435643564358E-2</c:v>
                </c:pt>
                <c:pt idx="1">
                  <c:v>7.4257425742574254E-2</c:v>
                </c:pt>
                <c:pt idx="2">
                  <c:v>0.20792079207920791</c:v>
                </c:pt>
                <c:pt idx="3">
                  <c:v>0.65346534653465349</c:v>
                </c:pt>
              </c:numCache>
            </c:numRef>
          </c:val>
          <c:extLst>
            <c:ext xmlns:c16="http://schemas.microsoft.com/office/drawing/2014/chart" uri="{C3380CC4-5D6E-409C-BE32-E72D297353CC}">
              <c16:uniqueId val="{00000008-DB02-4B2E-8F30-48345E65E752}"/>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DB02-4B2E-8F30-48345E65E752}"/>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0</c:v>
                </c:pt>
                <c:pt idx="1">
                  <c:v>52.764040882852768</c:v>
                </c:pt>
                <c:pt idx="2">
                  <c:v>0</c:v>
                </c:pt>
                <c:pt idx="3">
                  <c:v>70.850610512168927</c:v>
                </c:pt>
                <c:pt idx="4">
                  <c:v>28.997830338589413</c:v>
                </c:pt>
              </c:numCache>
            </c:numRef>
          </c:val>
          <c:extLst>
            <c:ext xmlns:c16="http://schemas.microsoft.com/office/drawing/2014/chart" uri="{C3380CC4-5D6E-409C-BE32-E72D297353CC}">
              <c16:uniqueId val="{00000000-0C25-4C1E-807D-3E2A8821E623}"/>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30.541396276970247</c:v>
                </c:pt>
                <c:pt idx="2">
                  <c:v>0</c:v>
                </c:pt>
                <c:pt idx="3">
                  <c:v>39.763193354119167</c:v>
                </c:pt>
                <c:pt idx="4">
                  <c:v>43.048325451101803</c:v>
                </c:pt>
                <c:pt idx="5">
                  <c:v>56.619492457720341</c:v>
                </c:pt>
                <c:pt idx="6">
                  <c:v>83.236297051632064</c:v>
                </c:pt>
                <c:pt idx="7">
                  <c:v>38.172867566086225</c:v>
                </c:pt>
              </c:numCache>
            </c:numRef>
          </c:val>
          <c:extLst>
            <c:ext xmlns:c16="http://schemas.microsoft.com/office/drawing/2014/chart" uri="{C3380CC4-5D6E-409C-BE32-E72D297353CC}">
              <c16:uniqueId val="{00000000-B601-4AB7-8431-C33BBF18F756}"/>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49.254506053488711</c:v>
                </c:pt>
                <c:pt idx="1">
                  <c:v>111.91539046698</c:v>
                </c:pt>
                <c:pt idx="2">
                  <c:v>160.67203129034579</c:v>
                </c:pt>
                <c:pt idx="3">
                  <c:v>54.584151225580072</c:v>
                </c:pt>
                <c:pt idx="4">
                  <c:v>0</c:v>
                </c:pt>
              </c:numCache>
            </c:numRef>
          </c:val>
          <c:extLst>
            <c:ext xmlns:c16="http://schemas.microsoft.com/office/drawing/2014/chart" uri="{C3380CC4-5D6E-409C-BE32-E72D297353CC}">
              <c16:uniqueId val="{00000000-2E3D-45B4-B5EE-3FCD3760C934}"/>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159.02519773816678</c:v>
                </c:pt>
                <c:pt idx="1">
                  <c:v>113.63930950192139</c:v>
                </c:pt>
                <c:pt idx="2">
                  <c:v>55.347847008559469</c:v>
                </c:pt>
                <c:pt idx="3">
                  <c:v>225.37444149212521</c:v>
                </c:pt>
                <c:pt idx="4">
                  <c:v>82.75190840883397</c:v>
                </c:pt>
                <c:pt idx="5">
                  <c:v>198.14896363350087</c:v>
                </c:pt>
                <c:pt idx="6">
                  <c:v>247.97296272575298</c:v>
                </c:pt>
              </c:numCache>
            </c:numRef>
          </c:val>
          <c:extLst>
            <c:ext xmlns:c16="http://schemas.microsoft.com/office/drawing/2014/chart" uri="{C3380CC4-5D6E-409C-BE32-E72D297353CC}">
              <c16:uniqueId val="{00000000-A655-45E6-8A68-2CA28CFD5364}"/>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A20E-40C6-A89B-694E34017CCC}"/>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247.97296272575298</c:v>
                </c:pt>
                <c:pt idx="1">
                  <c:v>225.37444149212521</c:v>
                </c:pt>
                <c:pt idx="2">
                  <c:v>198.14896363350087</c:v>
                </c:pt>
                <c:pt idx="3">
                  <c:v>160.67203129034579</c:v>
                </c:pt>
                <c:pt idx="4">
                  <c:v>159.02519773816678</c:v>
                </c:pt>
                <c:pt idx="5">
                  <c:v>113.63930950192139</c:v>
                </c:pt>
                <c:pt idx="6">
                  <c:v>111.91539046698</c:v>
                </c:pt>
                <c:pt idx="7">
                  <c:v>83.236297051632064</c:v>
                </c:pt>
                <c:pt idx="8">
                  <c:v>82.75190840883397</c:v>
                </c:pt>
                <c:pt idx="9">
                  <c:v>70.850610512168927</c:v>
                </c:pt>
                <c:pt idx="10">
                  <c:v>56.619492457720341</c:v>
                </c:pt>
                <c:pt idx="11">
                  <c:v>55.347847008559469</c:v>
                </c:pt>
                <c:pt idx="12">
                  <c:v>54.584151225580072</c:v>
                </c:pt>
                <c:pt idx="13">
                  <c:v>52.764040882852768</c:v>
                </c:pt>
                <c:pt idx="14">
                  <c:v>49.254506053488711</c:v>
                </c:pt>
                <c:pt idx="15">
                  <c:v>43.048325451101803</c:v>
                </c:pt>
                <c:pt idx="16">
                  <c:v>39.763193354119167</c:v>
                </c:pt>
                <c:pt idx="17">
                  <c:v>38.172867566086225</c:v>
                </c:pt>
                <c:pt idx="18">
                  <c:v>30.541396276970247</c:v>
                </c:pt>
                <c:pt idx="19">
                  <c:v>28.997830338589413</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A792-4EB3-BB44-D8AB9B246683}"/>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8860D98E-F19C-481C-A9FC-8EAEF3F60A58}"/>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8226964E-B489-4A53-B75B-9E672E86760C}"/>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8CCF56FE-311F-4DF4-86DC-BF762F39D71C}"/>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7B258317-E8F4-45C9-BC44-E8D197DF2E1D}"/>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EF105217-A44A-4266-93BF-78032E3534BC}"/>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4822D60B-CE6F-4740-827F-E42306C708CA}"/>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5AFC51A5-611A-4E6D-9688-532C689329C5}"/>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B178AA2-C145-4BAC-B1E5-715A49E20B2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4E0FFED-E029-47C7-91CB-E8BA51D7D2FB}"/>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1816FC5D-E5B8-4C6F-BF9B-12401B12987D}"/>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1935BF69-427D-4426-8B36-C9A6E2680271}"/>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529EC9A6-5524-4A91-90BB-EF6A35881BFB}"/>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F12E5BF2-6D90-491B-A579-EC497DB0ABDA}"/>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CE19571E-A244-4E75-83DF-C1177BE2AB6B}"/>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BA9355B9-8B45-42C8-81FF-E9279F81072C}"/>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219CA854-85BB-4740-810F-32A4C3E11B70}"/>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1840B43E-28C8-4EE4-90E3-9D4B0311AAC8}"/>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591BDD3D-2E19-43D5-886D-F7AA23FDFD7C}"/>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3042DF06-F300-49C3-9F6A-4EC3529A9C84}"/>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80E40402-6541-49C7-AB92-6180D0C46C4E}"/>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1AA4266F-2C93-4BB9-ABB5-B47A5C72461B}"/>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C9053FD3-0873-489E-8DC0-6AC461DC0186}"/>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5410BF19-A008-45BA-80B7-D331730708DC}"/>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A1B9101D-22E8-44A6-B6C2-1CDE5EB7BF01}"/>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5CB24FA5-8833-4F0C-BF92-FE2A1C5ACDD0}"/>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F592869F-1BBB-4EE9-9139-481FB5E2385C}"/>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B4BE6C4E-8EA8-43F1-8E08-1E46AEAA6A88}"/>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67932D68-733D-49F9-BC50-3CE5C3C7FD06}"/>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A22D18A6-C076-45B4-88B8-40A28783A094}"/>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7DF953F9-71B6-43AB-9B73-CF3EB3E4D609}"/>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B82C61B2-BD98-470B-B3A1-ECFA0A060369}"/>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D3253EAA-B373-4AD2-807B-73FF95DBEB8E}"/>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835E5402-A1F0-41B9-95BF-F8F6B5FC28F7}"/>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4C1BECAE-5F43-4969-8227-79462FDDB6D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4A53B330-021E-46D8-983D-73100933DCC4}"/>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2BFD0AF5-E871-4BAB-B7BE-A9C1ED4EFEA4}"/>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8A3FFDDD-26A0-4217-A767-C539D678BEC7}"/>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6B510896-2D74-4B27-8C9A-165CCD41A641}"/>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AA2CEDF5-4B5B-4E0F-B4CD-4E6D82EB435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8494B2E2-7BCE-4F0F-9268-8AD8EA699FA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2553DFDC-66F5-4562-9D8A-11863FBFFD0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873846E1-4847-4146-97E9-6B4FB3544797}"/>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F5F5D5B-A672-4E81-BD96-2512E20DB85F}"/>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C2AA8C90-8E6C-4C15-A465-131EFC9AF131}"/>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975FB734-4237-4D5B-A560-D57E96DB11BE}"/>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9CFFF014-D3C2-45DA-8E73-DD58B6D1505B}"/>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322D4C74-461D-4B0A-8BFB-57B222B03E0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C1124DC9-98E9-4DCA-AEC8-8A1EEE3E3391}"/>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2EA8DA2C-F416-4D93-A793-3D1A90347FF4}"/>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18F1C24-6385-4748-A9E4-DB5E4BB14C7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30B51FBA-AE94-43BB-A866-A08680595B78}"/>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A3569217-7D1D-4504-BA84-305221B1F576}"/>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A998C533-3B2B-4444-8DFE-7EE525D919A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B5E87BC-4911-4C1F-B00D-F43AAD39164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6E2AD20A-CC02-4111-8DD1-D9CD13245AB7}"/>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1CBE805C-698A-4827-A3E6-1056F4EE9BBD}"/>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7E3F8F15-F2B7-4C62-AB3A-4A9068D3C78C}"/>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220FC962-F548-48AF-B833-A060C4D90F85}"/>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B4806320-4B36-4A41-A201-5A47803FE4D6}"/>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1C2C89F0-E4C2-4852-9109-DF96EF87AEE7}"/>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386EB74-C21F-41F9-834E-25D8F14C46F8}"/>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33B0760-0362-4EA5-9A70-A0D0BA38F919}"/>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8878D2C-D54F-4A47-B404-4C79631367EB}"/>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D5AAC73-DFBD-4000-A845-A5E95B9EC71A}"/>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640B5D8-0DC7-4AF9-B1D4-2D89FDBBF7C4}"/>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60E0CF7-E296-49F7-9DE4-ED60E0CEEE0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1A6F082-AA2C-468E-A7AF-578E79391647}"/>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EFBA6C5-71A2-4F30-8169-0821575C964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75FB72F4-A31B-4457-97B8-468F5EF1B799}"/>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C84CD6A1-9509-4405-A84C-FC9772B6766E}"/>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A598F5F6-4A53-47F9-9C36-7C467C46E25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Hartford &amp; Greenbank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8017AE04-3E91-4AFD-A4A1-7613EDF6AC49}"/>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BE5E8478-752B-4AD4-8064-98395C003A61}"/>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AF3EDC59-E747-4440-9074-FA2E8E284027}"/>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A1D17696-F316-4731-8246-5EECBF7B11F7}"/>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3F17D531-3FB2-48FC-B5F2-4058DDD65D2D}"/>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E782A35F-55CA-4E76-9DF7-E5A2EE2703DB}"/>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E59D8FCF-4229-4511-A12A-B2232468B77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0FE1E8C3-F4F0-40E1-A3C8-E5167F9B555C}"/>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5AC9E983-C34F-4066-9576-1776625D2F8A}"/>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9F27CDB0-89D2-4DDE-B013-12957589C2F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00740297-7B86-43DD-84A0-FA19EA898E64}"/>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EFE19B56-EB0A-494B-BD78-38E87FFA3244}"/>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6A358CBC-79AA-42B2-8523-66D554445C7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8D2A429C-E6CD-4F03-9D23-0F655D798F0C}"/>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386248CA-02D9-4727-A57F-4A25F580DE9A}"/>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B1F1DC23-8EF3-418F-A7D9-594421069AF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C5FA7597-485B-477A-B7B0-388293AFF409}"/>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7C06059D-250E-4DAB-8AAD-6D572EA78F00}"/>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4235E7F5-8584-47A2-BF3E-D30C3D99C9F2}"/>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6CF5559D-1650-4588-AF3E-7A124DBA7809}"/>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4313C618-BC14-4F41-A1D4-D644B4A6AF68}"/>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6ED93AAB-12E0-4C61-BEA5-5EF50EF89C6F}"/>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C3B7F7FC-FDC2-4AC9-8D18-C92CE84C2D70}"/>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008D642D-9CC2-496A-9774-507816A965E3}"/>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16%</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37A19512-FBDE-45AA-BA79-16796E302F15}"/>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95</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C760658C-BD00-48D2-B493-FE4A506D8D2E}"/>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94</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8A3DAA68-1CED-4D79-A686-F918CEA0836E}"/>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83</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BB60ADC5-0832-484A-89E0-992D558D87E0}"/>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84</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DF37FA39-4624-4D0D-A9F1-CC4532D9A76B}"/>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94</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F51434AD-6CE5-4D9A-9FF6-F61E16FF5663}"/>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922C33A9-573F-49D2-AFE3-0955852D74E5}"/>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4CDE2DE5-25A8-4383-AC34-A9EDAE68CA4A}"/>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77EB8F95-2566-48C7-A9D7-1DED7CD0D57C}"/>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CC7ECD4F-BF70-4A27-AB74-1D07761FA950}"/>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2E2AB213-07A0-419F-834B-0BA649A75343}"/>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11DD1A8E-1422-4DB9-93DF-1B60B95BA037}"/>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883A3D1B-48AF-4AEC-9FE6-E9BA94438E43}"/>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4E934F34-C2F0-4900-960A-D791D8DD2AF1}"/>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7AB0B16B-9509-430F-8B1B-A8A4F5CCDEB4}"/>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A4727CB8-B18B-4472-BF07-18A6B02FAFB6}"/>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9C84BBE2-E146-4194-BDDC-E9CA33305993}"/>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675B0DBE-78C5-4155-BA62-FDA370913594}"/>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0D89E554-3998-41D6-9BFF-031B622AD711}"/>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0EC8E3FF-BBDE-4333-A456-16765C10168C}"/>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68E91A1F-CFF0-4708-814C-FE950850798E}"/>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0008873C-CD06-44F3-A2D1-F03E1224305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9F418048-07FB-4FA9-845E-A0EA19A49082}"/>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2590F2BF-7444-4908-A88B-25DB7559D1F3}"/>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2B7EB6CD-2DDA-4CC1-BAFB-466EECA03E82}"/>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0CE7ED94-B115-4B31-94A1-6EBD1646D892}"/>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289ECE8E-B0EC-4738-92AA-C45590943ECF}"/>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0</xdr:col>
      <xdr:colOff>601379</xdr:colOff>
      <xdr:row>31</xdr:row>
      <xdr:rowOff>152400</xdr:rowOff>
    </xdr:from>
    <xdr:ext cx="616514" cy="233205"/>
    <xdr:sp macro="" textlink="'Data - Overview'!L40">
      <xdr:nvSpPr>
        <xdr:cNvPr id="64" name="TextBox 63">
          <a:extLst>
            <a:ext uri="{FF2B5EF4-FFF2-40B4-BE49-F238E27FC236}">
              <a16:creationId xmlns:a16="http://schemas.microsoft.com/office/drawing/2014/main" id="{CF42FF29-2102-411B-A1B5-E022F25622F2}"/>
            </a:ext>
          </a:extLst>
        </xdr:cNvPr>
        <xdr:cNvSpPr txBox="1"/>
      </xdr:nvSpPr>
      <xdr:spPr>
        <a:xfrm>
          <a:off x="601379" y="60960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98</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D42482D3-8A91-419B-B82A-5781952E3791}"/>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115A05D0-1A25-463A-A5D9-7DAA6865FFB8}"/>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3B94B63B-65A3-4CD4-BBE3-07769523E209}"/>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86</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BCDC5B4C-0325-462D-95DD-987137E8C05F}"/>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ED0D97CB-C4E7-428D-9247-4CADD72DD5CB}"/>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20%</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1AE981E3-83ED-4AEF-A9F4-FE8775085F69}"/>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90</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B4183004-3AB0-4A50-B5BC-B0307FAC76E9}"/>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D0AD9692-147C-4AD4-A8F3-88EBE48B9F0C}"/>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D6DA4FA6-58BE-4C02-BF87-6A1B8EA0112E}"/>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90</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07D230A7-4980-4B01-9C8B-1D5F61847B82}"/>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E6C50BB6-60BE-4AB1-A037-E90FC5D77068}"/>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142C80DD-664C-4222-AA94-8E5784F92D52}"/>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94</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93EB906A-CFA1-4E62-8C6E-2C9BC92A2386}"/>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5DC3B7A4-18E8-4AAF-86D7-C0479173C9CB}"/>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B21E6125-62B6-467C-BAB7-6442AAAF61F8}"/>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91</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7D35B170-2259-4858-B5DF-ABB214ECB9D3}"/>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E80E9232-EFE1-48D8-990F-30522FF38938}"/>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EA9DF082-3947-4D26-8963-629DBB76D05E}"/>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81</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05E5CA6D-C641-4858-9F1A-88FCCE7A41A5}"/>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4639ADC6-F2F2-40B2-8DF7-B67813BC0928}"/>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18%</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970509EB-DA2F-457A-9BA4-DAD63642672B}"/>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82</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A2606916-1E6B-436F-8EEE-33C6AF778DF0}"/>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D1D2F6F6-A833-4CEF-8EF7-CF5DD1A02DEF}"/>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644DCC85-A898-46BD-BC05-E4D6168A468C}"/>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94</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BCC43EE5-1223-4234-BEB0-A2866767E8DB}"/>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F0C89E9A-D358-4663-8881-0429BF81F7AA}"/>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2CC3EA0C-FFB7-4590-AA65-61A0CCAE46B8}"/>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86</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1BAFC69C-8737-4D6D-95B9-343F0177D788}"/>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8BD5FE90-B1ED-4CE1-A3AD-7F9590ACA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4AD9FB20-CB15-4805-9215-BEB73D3E7480}"/>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BD36A175-1883-4A4B-8F66-A7733BA301B0}"/>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32%</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BEE221A5-FCB2-4B14-BC83-CA0A1CD9A561}"/>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86</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B33B6CFA-819E-46C6-BFDA-D30F9C961DF2}"/>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B2CB4803-D6DC-442C-AC83-9E4815093F49}"/>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34%</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781E29BE-D293-46C2-B69D-5CF9EDAF9AB2}"/>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86</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1B8BB0E0-9E22-4A4E-BD5C-EDB533A0E30A}"/>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9AC172A8-BAF7-46ED-A542-E89EF4F51CF4}"/>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10%</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3DA4948D-BCC8-48CA-B805-204DE8D04520}"/>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73</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B4667657-038E-4CC7-A100-0D04A40041F5}"/>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83053AFB-0279-4C6C-8720-B4C1BA26CA88}"/>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D66AFA55-EF78-460C-9977-E39FBE0DAFF0}"/>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40B79678-1317-4AD4-B8BA-3E83E6A435B4}"/>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D42F0DC2-1B2C-42B6-B9B7-13BEECBA1611}"/>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05CA244C-0E37-41C8-A9C4-1A13A2899106}"/>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43.8</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0FD2EAA8-63C3-417B-BB24-E44BE60B9818}"/>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4A097874-B0F4-4284-ADDB-9B95A8859F40}"/>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B60D068C-6E59-4860-ADA0-99D58EF8C307}"/>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101728AD-8858-4277-BA60-B27F363B48CA}"/>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0300297F-6D80-4C18-89E5-7919DCA19526}"/>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01B15590-9DD7-47E7-B348-B8316484D914}"/>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7AC891E7-9F49-44CE-BB55-7446E3842703}"/>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198AE583-8062-47FE-8F7D-A0A64AF26F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93086C87-ABF3-4755-A56E-FA236417593E}"/>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50E2FEDD-6F39-4C36-9F05-3A1A73F7B22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96B6CB3B-9659-4E55-8969-3F99C7CE980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7B5C6D9B-F1BF-4D0D-9B84-BE5005317CCA}"/>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475AD582-22FF-4E9F-975D-02715C99063B}"/>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295349A2-D139-441A-B704-5974D3D500D6}"/>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FA9F15A5-D3C8-42FD-8C68-9E22FE5C87B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0448CD7F-3C55-4404-8705-500E3612EE89}"/>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6343ACBD-7443-41CA-B596-977A3D937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B60C0C26-671A-42F7-AE6A-F28726343D4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CA717220-B5AC-42D1-BD34-3E08CB08E30C}"/>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0C443E4A-2F33-4A78-9D78-A4624AEC76C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8D17FA73-665D-4689-80B2-284857AC069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557459DA-DD89-4ED4-9A2A-F59ECA2F8B1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A79ED90C-ED8B-4266-9E57-57D2A1A89D0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E8E660ED-E72C-49E0-99E2-2C03B2712CCD}"/>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F6078940-143F-4D98-9B98-7F210C92895B}"/>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7BDE58B2-568C-4408-A9D9-72BB834FBF8D}"/>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3B521E40-6DBD-4A6E-B2DD-B61A4F865F6D}"/>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A5D5CBE3-136B-4C42-9C85-C8429D5A8BC0}"/>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93</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5358F19C-9650-44F7-A1F4-0949D34B1487}"/>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3409BC0A-563F-4686-8532-56D35F89031B}"/>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92</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C54FF21E-650F-492F-8D97-F3A0F75D87BE}"/>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87</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F61209F2-66B1-4A9B-8695-8C5D566FB847}"/>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DB275845-83A0-4F65-9F5B-4FDDFE037D82}"/>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106</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639F3E70-DAC7-4140-AF75-BA284B326FA8}"/>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106</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F466A36C-854A-4547-BCC2-E09A736FB942}"/>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102</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FD460830-4F4E-4E7B-9203-00A1342A80F6}"/>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45C0DA60-FD0E-4C5A-8E22-FD73C001DA8D}"/>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5D1CCD79-35C9-495C-9273-5999A5A7095B}"/>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33%</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1CCD1F40-64F0-4305-B48D-E26CB37878CF}"/>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20%</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433E1D5C-6141-48FE-878F-91E39D345301}"/>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F399F117-AF80-4E5A-8CDF-3F45858E25EA}"/>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13%</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722C8C5A-CF1A-4477-BFBB-81F4C07A11A8}"/>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19FE6860-9D33-470F-81BA-F1810B41962C}"/>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CE763097-CB85-47E4-8A39-47408B4567D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9B34E776-FC21-45A6-85DC-36E7021FD9BF}"/>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7C58F959-5F75-47DD-8706-91E0AE4DC9BF}"/>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4C60FE2F-375A-42A4-9C73-9E232DA97040}"/>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C83CB6DB-A7BB-4A04-AFA5-2922BD31E9E7}"/>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467ED100-3C6A-4706-A4C2-C37BDE56EBFB}"/>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10B83F7F-B289-4A68-A5FD-277116573D3A}"/>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5A634E4D-55FA-425B-B382-93FD1BE9A487}"/>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111</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0B6ECE2C-3336-4C73-9827-52BAE24A0439}"/>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106</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4080DF48-2314-4408-B284-99A081F5DAC5}"/>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78</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419F62E0-520C-481B-90A7-0A5A434C3000}"/>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79</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20A3008C-55FC-46A8-92ED-E0C43F62E3CB}"/>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99</a:t>
            </a:fld>
            <a:endParaRPr lang="en-GB" sz="500" b="1">
              <a:solidFill>
                <a:schemeClr val="bg1"/>
              </a:solidFill>
            </a:endParaRPr>
          </a:p>
        </xdr:txBody>
      </xdr:sp>
      <xdr:pic>
        <xdr:nvPicPr>
          <xdr:cNvPr id="164" name="Picture 163">
            <a:extLst>
              <a:ext uri="{FF2B5EF4-FFF2-40B4-BE49-F238E27FC236}">
                <a16:creationId xmlns:a16="http://schemas.microsoft.com/office/drawing/2014/main" id="{49917CC3-AF71-4D89-B322-29485E8BB95B}"/>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EC975478-747B-45C8-A5CD-0C9B4DD2079E}"/>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FA04719A-3DBC-4F38-BF6A-50C092F46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82C15B15-4F80-4E22-BD42-6E358D7CDC5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04F6551F-CD54-469F-A43A-F22D37CA5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27CCD5A6-937E-4667-ACDA-02BDA8234D40}"/>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D72DA8E8-9023-4104-869E-4D9C52474690}"/>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F040A841-5DFE-43B4-8A34-F152599A21F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D81E1A61-7B8B-41DF-A3DE-C2200186699C}"/>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10E8411F-824D-4C77-ABB1-F1460D5BF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62896096-FDFE-4518-A5D7-880A02D215E9}"/>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A17516FF-EFED-4D83-B803-2819FEC2CB81}"/>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D0645F40-98E1-4DF9-9AFA-6E5928489C00}"/>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32%</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7091305A-22FC-4F4A-874B-D25F6A2A72DA}"/>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42%</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72F3EA33-E22B-4120-AE1B-A043DAE10F62}"/>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106</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A78C076F-53E9-417D-90D4-4D26D9916A41}"/>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100</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07096716-CC36-46C3-8A3D-5D32E2A3D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B934A1E2-BD8E-43A4-A079-688A0F3F951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919CEB6E-E7A7-4882-B7B5-0590843903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089B82B6-85F4-4EF9-B999-D5A0EA3492AC}"/>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16%</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4664EA54-D290-4290-AECE-946D51EB1E04}"/>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13A0FFD2-D026-4767-9C5F-F75F16A65AA1}"/>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4D746303-6DCD-42DE-8C76-6FFC4D25BDF9}"/>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40%</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6C472ABE-0C7F-44BA-BC30-9F975296E547}"/>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36%</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7C59C801-5B34-4913-AE02-9EC89CC33FF6}"/>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59D4D0A3-694B-40B7-BAA6-417B3B96EB33}"/>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1D335C31-5FB9-497D-9471-AA6C1AFC4798}"/>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82</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186E75EE-69EE-47AA-BC0A-7E17853FE921}"/>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104</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DFAC4099-6627-43FD-9D4B-9D47A4788F7B}"/>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105</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8163B9C5-6163-4C43-8A2D-983136311639}"/>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105</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1F74745C-CEE1-4B7C-A822-47DC1D0A9D3E}"/>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372CC393-1417-44BF-A854-198F5EF83D7F}"/>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0509C370-9757-4093-A98D-A8D489B0F997}"/>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7D22A9F8-8408-4BC4-B389-243194A7580A}"/>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D2B06640-71FB-4AFD-86FA-51BE07F6C533}"/>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2F525498-DB55-4C35-AD7A-598466A070C8}"/>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590BC248-35EC-4A4D-AA7E-F60F029DE831}"/>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DC5DC4C3-D0EA-47D7-B8EE-E3069D2186D2}"/>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DD7C8EBA-0F16-40B7-93EC-DC6A030270E5}"/>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E058D0BA-16E7-4967-B5DF-E2DBDBA45702}"/>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DAC9F8E5-FB10-4AA3-B2C6-BF76976AACB6}"/>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6F8C4F38-E372-4A73-93D8-F19EB993CEC2}"/>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9872CECE-D4A0-44B8-B90A-6FD618409716}"/>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9F23A7A2-B764-48C7-8BA6-7ACDC97BA31A}"/>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E9881836-F83B-4B45-8004-F66C1D39E3F7}"/>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8DAA3038-FAB6-44B4-A23A-F1EE4710BB79}"/>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A8F99648-B5C4-40FD-A2D4-3DB9CDD76623}"/>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9F1AE8B9-3815-4C46-81B0-3F9AC9209575}"/>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89BECE5-25CC-4945-B03F-2706A5B2EB9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A95897F-A1D1-4044-9973-7662A4F7D42D}"/>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55B381D-13F9-4BE9-BAAB-69C1FD755939}"/>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638BD20-176B-4D55-88CB-6D6772FCE5E7}"/>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B8AFE07-0314-43B1-B17F-AE202DC6A45E}"/>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B2401C9-CE10-4E34-AD47-13653BBC69CD}"/>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DDB3845-FAA6-4944-9B85-F7E850C1BBAA}"/>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9CAC555-41EA-4618-8BE3-219AE0BDAD3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2EA8824E-FE10-4F0A-84C2-29A0C49522F1}"/>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296C1FDA-3E6D-4CF4-A97D-F0E316759A5E}"/>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E99FFC7C-57B8-4197-952E-2B833223D86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F2B3FAF-C3F2-4A61-B413-6D6F2EA6ADD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60EE8E18-1815-4E6C-BB36-77F8399759CD}"/>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D742FF63-B8A2-4AF1-BD0D-74E8CD9C836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Hartford &amp; Greenbank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8F59C3C1-CB10-4213-A389-5143099B416C}"/>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40F319F8-8413-4E59-BC67-777A7C16E1E4}"/>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5D915215-D6BB-4A15-8471-E905638F2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6203B15A-8165-470F-AAD8-D999A3D416E9}"/>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235AA094-C120-4908-AD48-2959C82F3ACE}"/>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18798A3F-076F-454A-A6C7-14D2BE676170}"/>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EA400807-6047-4B39-8452-F4B2DEA250AB}"/>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B8B9983F-5BFB-4435-9872-52BA9B0DDBA7}"/>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BF2589A0-6D3D-4CA9-B063-C4E0C4F447CC}"/>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B9A3E950-F41A-4FF5-AC93-D5129340BA22}"/>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9CC283E9-EDDB-4390-B25F-FD1744A7658E}"/>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DBD7DDC8-62A6-4F04-A18B-247898F2F610}"/>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0BABE47E-D9B2-4EDD-BB7D-D395DB0DD971}"/>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787F015-A0A4-4D32-9EA1-3677249FA1FD}"/>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47492EB-5B03-4A26-A296-7223F0EC0067}"/>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7FFFB91-993C-491B-A82E-3281C3B8DBD3}"/>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9408E82-462E-4492-9C64-0DEF80C4FE59}"/>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15D71F9-91A0-43FA-8239-0ECEEE61F431}"/>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0B459E3-D65C-4734-AE03-DECFA4AA6945}"/>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F437B85-5C73-4AA2-BDA2-D875A3BE336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4B190DB5-49D6-4693-A8E1-C9D95D5B6A7F}"/>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A86D37D0-4BCC-4053-9D9E-0BA4046CE81B}"/>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DFF1234B-823D-4C66-852C-8B63244D961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EFEBA3F-E329-486F-83E3-9DEE41C7444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87436A3F-88E6-4B96-9656-D6202EAF967B}"/>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FD3F7FA7-1144-4785-8687-F99A413B4FE6}"/>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Hartford &amp; Greenbank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031F66B2-6E75-4D92-81BE-339E3A91A9AF}"/>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A0792609-45CF-4155-82D6-394C681B4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D1D3BEDE-5603-4E04-9F18-DD8DB01A1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0DCB6ED4-354C-445E-B72E-E99F55DD690B}"/>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F944E43-83DC-4D69-BA90-BFE8EF37C67D}"/>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E332618-E5CF-44C7-BA91-E42100AED17A}"/>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83679BF-4C40-40CB-90DB-F1AFF5A573EA}"/>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94E3934-EDD8-492A-AFD1-A34AFABAE912}"/>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526EA2B-AD15-4CC4-9D14-355F49929BD6}"/>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132695A-17C9-4674-85F3-4A5B0693C83B}"/>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98B2472-B50D-47E5-8A17-DC8F5765397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2AA6AAA9-FED8-4CCE-8BEA-0C4BCCC034A0}"/>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D7E66A97-1324-47B3-B510-1D8300CCEA8B}"/>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67A1A9C8-AFE5-44FB-88D2-4F78F330FDA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FAC4FB54-247A-4809-A121-87ABD15732E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FE0EF73A-6767-45B6-B132-61093FC845E0}"/>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91DACFA0-E85C-4563-83BB-C9A68ED51316}"/>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Hartford &amp; Greenbank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1D5B7F21-982A-4357-9798-F73EA77F99FB}"/>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7A3CC3ED-1E7B-49F5-955D-51662C85A9E0}"/>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B591A895-AC29-4AA0-9F87-F2D8C148B952}"/>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4BD75F97-81FC-4CEB-96B0-F8820DAD03F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DF5D7099-81F9-465D-BAC4-1C4AF5A38250}"/>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014DADD1-C8FD-44DA-BAEB-0D02FA76D52F}"/>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554FD756-4E2C-4D8F-B00D-EA3B30AB0FE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0AE3901B-992A-41D2-9919-D1FBEC855403}"/>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335B467E-BEAE-4D4D-8998-B2197AD3B07B}"/>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476BC41F-367B-472A-ABB9-F2113E08AB7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EC2793D3-499B-4BB4-8BEB-11665188B070}"/>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7B8A3F96-5959-4B03-9077-2CDFFEF46B2C}"/>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F7ECDDA4-FAC8-4153-AFA1-28295EA9C48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C81DA279-143A-4299-AF67-343E5E74E8FE}"/>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AE7936C3-7FEC-41EF-A6BD-E5C90C835529}"/>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BF451E64-6915-43C1-B694-6B23C832D71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56845B72-6DA4-4DF8-B290-E194CD08FB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B44A3F48-2742-4FF9-835B-FBA2031B5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7CA41E25-3AB7-4EE1-B669-C032E9B8CC0C}"/>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4411352D-E857-45B5-8D3E-985F439ADFBB}"/>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A5DA597-2B0D-4AEE-9EB1-10ACE7538728}"/>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0453157-A32A-4F46-AA67-4725CC1E7895}"/>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0B602BE-CDDF-45B3-95BE-06414377C320}"/>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466A311-EB6E-4E3E-A8BB-945987A129C5}"/>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3968326-F111-4013-A775-070FE1CCB168}"/>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21C384D1-CCB3-4546-881B-C84B3976E7CD}"/>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4E9A62C-2406-4551-8481-D41FBE93CE5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40D1741A-1D18-481E-8CE7-02B6CD28BFD6}"/>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8A6C1B25-4297-404E-AD89-4B6A2D6FC41A}"/>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81B65A22-88E9-4472-9D75-33BA38F8103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FE235C5-5BC3-469A-AEE0-8E536A806EA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67F713CE-AAB3-4BAA-ABE4-DC3708A73AB5}"/>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ACDF46F3-8AE6-4D15-94CA-82594F5961D7}"/>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Hartford &amp; Greenbank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A7F8B011-AC06-4171-9877-176BD8EFE21F}"/>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E022BEC9-C835-4383-B2C4-AAE2760D20FC}"/>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44F70154-4023-42C9-B237-055714FF9DDA}"/>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A263DCF6-BFE2-4A21-B2F9-E54E32F7369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AE70C5F6-D4C2-4611-90FC-D6D8D2D5729E}"/>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43DCB671-B809-4C43-AE5F-BA5A5ED262FD}"/>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A7D9A2FD-8141-4FD2-BF53-A1691EF16DE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77810A30-419B-4027-9145-CEFC041E7681}"/>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4C46DB20-7699-4E22-81DC-A65A118AC522}"/>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272E544C-EEEF-4DBE-8511-F93F95CA340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37D6B2CF-0913-41B6-9E42-A9DC79B7DD92}"/>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FE36EBC8-7814-461A-95FD-5B4A2517ABA6}"/>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C35FA1BD-AD14-40E2-B183-D4BE585B111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1211407A-137C-438A-B23D-8069CBB8B9FA}"/>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E0CB4F84-B56A-4F23-BE3C-121CB90E6C69}"/>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79FE9C18-9060-4BD2-A0CB-39D0BC8494D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5E29DDBB-B177-4D18-8BF3-5FA952919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06003A84-E8BF-4965-A731-4F3FB6BBA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A78A6474-8DF3-49E0-B96D-57233593D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32F5FF51-9337-4BB4-8348-8B60D4086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5EC4BECF-993D-4962-8C83-6B93F66D9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0CD893CC-88F5-4D42-B183-9FF6B2F46A0B}"/>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DB13455C-735B-4D07-B34B-7F357C0AB455}"/>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70DA4133-62C4-40C1-B2EC-31A4C08C0376}"/>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79F7903B-930F-431C-AF92-1F573DBF3E80}"/>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98EAA34F-5863-4F55-9743-BEE88D7E94F1}"/>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D097549D-DC71-40BF-88A0-EA3545AE0F29}"/>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6EC8F63D-4ADA-43E5-854D-E498D83C9CC6}"/>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0B65F22C-58BF-42B8-AF55-DBC19F69E4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52FDC7B8-07DB-4BD3-85A2-DE551F479F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970D3AA7-CE4F-4DE8-81ED-90F1ACA70B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9779405D-3752-481B-9013-367343F39DE5}"/>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6EE4A8A4-4AF5-49B8-AA5C-2307841FB8A0}"/>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4D04C7F-E8D6-4009-9BCC-80BA3069606E}"/>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B91EE10-E4F3-4EFE-B38C-486B07F20E1C}"/>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9B5381EE-8B22-4CA0-AFC5-F82224ECCEDE}"/>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C8D0776-9EC4-4853-8D7A-54CD0789892B}"/>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40F75CB6-7AED-4844-A583-0B64C5751AF7}"/>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F30F5847-CBA5-4F44-B759-012B20C65E28}"/>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21A4FD5-5F8D-4D12-B251-7881C5761F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BBB73310-A41F-4D45-BD92-ACA172B8A4F6}"/>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83764706-D121-4616-8F56-EA3301A7AEF2}"/>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FACD940B-9A68-4664-B4D8-6301FCD2050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F15234EE-DBDF-4DB2-89B7-EF00FE3CF90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78695D69-236B-46D1-97D5-346FCFB10C1B}"/>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8AACD35E-9A9A-4175-99B6-5DDCD46B7F62}"/>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Hartford &amp; Greenbank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12693F9B-B3CB-4552-95E4-5096FCABAAD8}"/>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BC6ADABB-CD55-435F-9E0C-81614EC8DCFC}"/>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52C7FD07-E90B-49A0-B6DC-E95A1F0D07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190778A7-2B1B-4C02-8F70-511812C71B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F090D10B-21A5-418B-B7A3-2B72665398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F56E0A68-C581-4900-A4B9-9D80DA25438E}"/>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485A9D27-E3DF-4D37-AC79-DF6C3E045C65}"/>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E25DF41B-48B9-4577-9B6C-A8FE85342EC0}"/>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E4375B30-6293-4B13-A4C7-8EA1E9FDDDF9}"/>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475102C8-E2DD-466C-A11A-CA460E1DB740}"/>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CB9E8CBE-27C4-4E59-9287-44A368B45CE3}"/>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8024C4FD-445A-4160-B49B-D4305892A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ABD01383-6D9D-4BB9-A0DF-917A0B46CA50}"/>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9D997D280CFD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0.31841089108910892</v>
          </cell>
          <cell r="C89">
            <v>9.9054455445544559E-2</v>
          </cell>
          <cell r="D89">
            <v>0.31752475247524753</v>
          </cell>
          <cell r="E89">
            <v>0.42122277227722765</v>
          </cell>
        </row>
        <row r="90">
          <cell r="A90">
            <v>0.68158910891089108</v>
          </cell>
          <cell r="C90">
            <v>0.90094554455445541</v>
          </cell>
          <cell r="D90">
            <v>0.68247524752475242</v>
          </cell>
          <cell r="E90">
            <v>0.57877722772277229</v>
          </cell>
        </row>
        <row r="96">
          <cell r="C96" t="str">
            <v>0-4</v>
          </cell>
          <cell r="E96">
            <v>4.8950495049504952E-2</v>
          </cell>
        </row>
        <row r="97">
          <cell r="C97" t="str">
            <v>5-17</v>
          </cell>
          <cell r="E97">
            <v>0.15575742574257426</v>
          </cell>
        </row>
        <row r="98">
          <cell r="C98" t="str">
            <v>18-24</v>
          </cell>
          <cell r="E98">
            <v>6.7094059405940584E-2</v>
          </cell>
        </row>
        <row r="99">
          <cell r="C99" t="str">
            <v>25-34</v>
          </cell>
          <cell r="E99">
            <v>0.1039009900990099</v>
          </cell>
        </row>
        <row r="100">
          <cell r="C100" t="str">
            <v>35-49</v>
          </cell>
          <cell r="E100">
            <v>0.18573762376237624</v>
          </cell>
        </row>
        <row r="101">
          <cell r="C101" t="str">
            <v>50-64</v>
          </cell>
          <cell r="E101">
            <v>0.22168811881188119</v>
          </cell>
        </row>
        <row r="102">
          <cell r="C102" t="str">
            <v>65-74</v>
          </cell>
          <cell r="E102">
            <v>0.1198019801980198</v>
          </cell>
        </row>
        <row r="103">
          <cell r="C103" t="str">
            <v>75 plus</v>
          </cell>
          <cell r="E103">
            <v>9.736633663366337E-2</v>
          </cell>
        </row>
        <row r="115">
          <cell r="C115" t="str">
            <v>Couple - no children</v>
          </cell>
          <cell r="D115">
            <v>0.33429207920792081</v>
          </cell>
        </row>
        <row r="116">
          <cell r="C116" t="str">
            <v>Couple with children</v>
          </cell>
          <cell r="D116">
            <v>0.19736138613861384</v>
          </cell>
        </row>
        <row r="117">
          <cell r="C117" t="str">
            <v>Lone parent</v>
          </cell>
          <cell r="D117">
            <v>2.4049504950495054E-2</v>
          </cell>
        </row>
        <row r="118">
          <cell r="C118" t="str">
            <v>Single person - no children</v>
          </cell>
          <cell r="D118">
            <v>0.1334207920792079</v>
          </cell>
        </row>
        <row r="119">
          <cell r="C119" t="str">
            <v>Other: two or more adults</v>
          </cell>
          <cell r="D119">
            <v>0.31103465346534653</v>
          </cell>
        </row>
        <row r="128">
          <cell r="D128">
            <v>0.73620297029702986</v>
          </cell>
          <cell r="L128" t="str">
            <v>0 
Index: 101</v>
          </cell>
        </row>
        <row r="129">
          <cell r="D129">
            <v>0.12096534653465346</v>
          </cell>
          <cell r="L129" t="str">
            <v>1 
Index: 96</v>
          </cell>
        </row>
        <row r="130">
          <cell r="D130">
            <v>0.10712871287128713</v>
          </cell>
          <cell r="L130" t="str">
            <v>2 
Index: 101</v>
          </cell>
        </row>
        <row r="131">
          <cell r="D131">
            <v>3.5905940594059403E-2</v>
          </cell>
          <cell r="L131" t="str">
            <v>3+ 
Index: 90</v>
          </cell>
        </row>
        <row r="137">
          <cell r="D137">
            <v>0.15645544554455446</v>
          </cell>
        </row>
        <row r="138">
          <cell r="D138">
            <v>0.40258910891089111</v>
          </cell>
        </row>
        <row r="139">
          <cell r="D139">
            <v>0.3577128712871287</v>
          </cell>
        </row>
        <row r="140">
          <cell r="D140">
            <v>8.3499999999999991E-2</v>
          </cell>
        </row>
        <row r="146">
          <cell r="D146">
            <v>0.12632178217821782</v>
          </cell>
          <cell r="L146" t="str">
            <v>&lt;20k 
Index: 75</v>
          </cell>
        </row>
        <row r="147">
          <cell r="D147">
            <v>0.28032673267326735</v>
          </cell>
          <cell r="L147" t="str">
            <v>20k - 40k 
Index: 89</v>
          </cell>
        </row>
        <row r="148">
          <cell r="D148">
            <v>0.21462376237623762</v>
          </cell>
          <cell r="L148" t="str">
            <v>40k - 60k 
Index: 101</v>
          </cell>
        </row>
        <row r="149">
          <cell r="D149">
            <v>0.15186138613861386</v>
          </cell>
          <cell r="L149" t="str">
            <v>60k - 80k 
Index: 109</v>
          </cell>
        </row>
        <row r="150">
          <cell r="D150">
            <v>9.3004950495049504E-2</v>
          </cell>
          <cell r="L150" t="str">
            <v>80k - 100k 
Index: 127</v>
          </cell>
        </row>
        <row r="151">
          <cell r="D151">
            <v>0.13376732673267328</v>
          </cell>
          <cell r="L151" t="str">
            <v>100k+ 
Index: 145</v>
          </cell>
        </row>
      </sheetData>
      <sheetData sheetId="4"/>
      <sheetData sheetId="5"/>
      <sheetData sheetId="6">
        <row r="48">
          <cell r="F48" t="str">
            <v>Capped Index</v>
          </cell>
        </row>
        <row r="49">
          <cell r="E49">
            <v>0</v>
          </cell>
          <cell r="F49">
            <v>0</v>
          </cell>
          <cell r="G49">
            <v>1.1000000000000001</v>
          </cell>
        </row>
        <row r="50">
          <cell r="E50">
            <v>1.9801980198019802E-2</v>
          </cell>
          <cell r="F50">
            <v>52.764040882852768</v>
          </cell>
          <cell r="G50">
            <v>1.2</v>
          </cell>
        </row>
        <row r="51">
          <cell r="E51">
            <v>0</v>
          </cell>
          <cell r="F51">
            <v>0</v>
          </cell>
          <cell r="G51">
            <v>1.3</v>
          </cell>
        </row>
        <row r="52">
          <cell r="E52">
            <v>3.4653465346534656E-2</v>
          </cell>
          <cell r="F52">
            <v>70.850610512168927</v>
          </cell>
          <cell r="G52">
            <v>1.4</v>
          </cell>
        </row>
        <row r="53">
          <cell r="E53">
            <v>9.9009900990099011E-3</v>
          </cell>
          <cell r="F53">
            <v>28.997830338589413</v>
          </cell>
          <cell r="G53">
            <v>1.5</v>
          </cell>
        </row>
        <row r="54">
          <cell r="E54">
            <v>0</v>
          </cell>
          <cell r="F54">
            <v>0</v>
          </cell>
          <cell r="G54">
            <v>2.6</v>
          </cell>
        </row>
        <row r="55">
          <cell r="E55">
            <v>4.9504950495049506E-3</v>
          </cell>
          <cell r="F55">
            <v>30.541396276970247</v>
          </cell>
          <cell r="G55">
            <v>2.7</v>
          </cell>
        </row>
        <row r="56">
          <cell r="E56">
            <v>0</v>
          </cell>
          <cell r="F56">
            <v>0</v>
          </cell>
          <cell r="G56">
            <v>2.8</v>
          </cell>
        </row>
        <row r="57">
          <cell r="E57">
            <v>1.9801980198019802E-2</v>
          </cell>
          <cell r="F57">
            <v>39.763193354119167</v>
          </cell>
          <cell r="G57">
            <v>2.9</v>
          </cell>
        </row>
        <row r="58">
          <cell r="E58">
            <v>1.4851485148514851E-2</v>
          </cell>
          <cell r="F58">
            <v>43.048325451101803</v>
          </cell>
          <cell r="G58">
            <v>2.1</v>
          </cell>
        </row>
        <row r="59">
          <cell r="E59">
            <v>9.9009900990099011E-3</v>
          </cell>
          <cell r="F59">
            <v>56.619492457720341</v>
          </cell>
          <cell r="G59">
            <v>2.11</v>
          </cell>
        </row>
        <row r="60">
          <cell r="E60">
            <v>1.4851485148514851E-2</v>
          </cell>
          <cell r="F60">
            <v>83.236297051632064</v>
          </cell>
          <cell r="G60">
            <v>2.12</v>
          </cell>
        </row>
        <row r="61">
          <cell r="E61">
            <v>9.9009900990099011E-3</v>
          </cell>
          <cell r="F61">
            <v>38.172867566086225</v>
          </cell>
          <cell r="G61">
            <v>2.13</v>
          </cell>
        </row>
        <row r="62">
          <cell r="E62">
            <v>1.9801980198019802E-2</v>
          </cell>
          <cell r="F62">
            <v>49.254506053488711</v>
          </cell>
          <cell r="G62">
            <v>3.14</v>
          </cell>
        </row>
        <row r="63">
          <cell r="E63">
            <v>4.9504950495049507E-2</v>
          </cell>
          <cell r="F63">
            <v>111.91539046698</v>
          </cell>
          <cell r="G63">
            <v>3.15</v>
          </cell>
        </row>
        <row r="64">
          <cell r="E64">
            <v>9.9009900990099015E-2</v>
          </cell>
          <cell r="F64">
            <v>160.67203129034579</v>
          </cell>
          <cell r="G64">
            <v>3.16</v>
          </cell>
        </row>
        <row r="65">
          <cell r="E65">
            <v>3.9603960396039604E-2</v>
          </cell>
          <cell r="F65">
            <v>54.584151225580072</v>
          </cell>
          <cell r="G65">
            <v>3.17</v>
          </cell>
        </row>
        <row r="66">
          <cell r="E66">
            <v>0</v>
          </cell>
          <cell r="F66">
            <v>0</v>
          </cell>
          <cell r="G66">
            <v>3.18</v>
          </cell>
        </row>
        <row r="67">
          <cell r="E67">
            <v>0.1</v>
          </cell>
          <cell r="F67">
            <v>159.02519773816678</v>
          </cell>
          <cell r="G67">
            <v>4.1900000000000004</v>
          </cell>
        </row>
        <row r="68">
          <cell r="E68">
            <v>8.4158415841584164E-2</v>
          </cell>
          <cell r="F68">
            <v>113.63930950192139</v>
          </cell>
          <cell r="G68">
            <v>4.2</v>
          </cell>
        </row>
        <row r="69">
          <cell r="E69">
            <v>9.9009900990099011E-3</v>
          </cell>
          <cell r="F69">
            <v>55.347847008559469</v>
          </cell>
          <cell r="G69">
            <v>4.21</v>
          </cell>
        </row>
        <row r="70">
          <cell r="E70">
            <v>9.9009900990099011E-3</v>
          </cell>
          <cell r="F70">
            <v>200</v>
          </cell>
          <cell r="G70">
            <v>4.22</v>
          </cell>
        </row>
        <row r="71">
          <cell r="E71">
            <v>3.4653465346534656E-2</v>
          </cell>
          <cell r="F71">
            <v>82.75190840883397</v>
          </cell>
          <cell r="G71">
            <v>4.2300000000000004</v>
          </cell>
        </row>
        <row r="72">
          <cell r="E72">
            <v>0.1</v>
          </cell>
          <cell r="F72">
            <v>198.14896363350087</v>
          </cell>
          <cell r="G72">
            <v>4.24</v>
          </cell>
        </row>
        <row r="73">
          <cell r="E73">
            <v>0.1</v>
          </cell>
          <cell r="F73">
            <v>200</v>
          </cell>
          <cell r="G73">
            <v>4.25</v>
          </cell>
        </row>
      </sheetData>
      <sheetData sheetId="7">
        <row r="19">
          <cell r="A19">
            <v>94.138707682103103</v>
          </cell>
        </row>
        <row r="20">
          <cell r="A20">
            <v>90.734407551709154</v>
          </cell>
        </row>
        <row r="21">
          <cell r="A21">
            <v>95.144069330983243</v>
          </cell>
        </row>
        <row r="22">
          <cell r="A22">
            <v>87.05674392523764</v>
          </cell>
        </row>
        <row r="23">
          <cell r="A23">
            <v>92.066567957833783</v>
          </cell>
        </row>
        <row r="24">
          <cell r="A24">
            <v>86.489140484757172</v>
          </cell>
        </row>
        <row r="25">
          <cell r="A25">
            <v>84.237726749088353</v>
          </cell>
        </row>
        <row r="26">
          <cell r="A26">
            <v>99.766061211431364</v>
          </cell>
        </row>
        <row r="27">
          <cell r="A27">
            <v>82.826453553579995</v>
          </cell>
        </row>
        <row r="28">
          <cell r="A28">
            <v>94.068377283233303</v>
          </cell>
        </row>
        <row r="29">
          <cell r="A29">
            <v>92.444036547118174</v>
          </cell>
        </row>
        <row r="30">
          <cell r="A30">
            <v>97.501282339478195</v>
          </cell>
        </row>
        <row r="31">
          <cell r="A31">
            <v>98.601990008721458</v>
          </cell>
        </row>
        <row r="32">
          <cell r="A32">
            <v>75.834555996768643</v>
          </cell>
        </row>
        <row r="33">
          <cell r="A33">
            <v>94.756993120624941</v>
          </cell>
        </row>
        <row r="34">
          <cell r="A34">
            <v>89.570568239490669</v>
          </cell>
        </row>
        <row r="35">
          <cell r="A35">
            <v>100.16724132412203</v>
          </cell>
        </row>
        <row r="36">
          <cell r="A36">
            <v>101.8032133148329</v>
          </cell>
        </row>
        <row r="37">
          <cell r="A37">
            <v>96.461789363708178</v>
          </cell>
        </row>
        <row r="38">
          <cell r="A38">
            <v>107.72981691236892</v>
          </cell>
        </row>
        <row r="39">
          <cell r="A39">
            <v>109.40733075384566</v>
          </cell>
        </row>
        <row r="40">
          <cell r="A40">
            <v>0</v>
          </cell>
        </row>
        <row r="41">
          <cell r="A41">
            <v>105.7810950112724</v>
          </cell>
        </row>
        <row r="42">
          <cell r="A42">
            <v>102.90704571924043</v>
          </cell>
        </row>
        <row r="43">
          <cell r="A43">
            <v>99.571062424436718</v>
          </cell>
        </row>
        <row r="44">
          <cell r="A44">
            <v>88.276816875563938</v>
          </cell>
        </row>
        <row r="45">
          <cell r="A45">
            <v>100.49321499112105</v>
          </cell>
        </row>
        <row r="46">
          <cell r="A46">
            <v>100.00000000000003</v>
          </cell>
        </row>
        <row r="47">
          <cell r="A47">
            <v>90.837371636064461</v>
          </cell>
        </row>
        <row r="48">
          <cell r="A48">
            <v>91.46805903441664</v>
          </cell>
        </row>
        <row r="49">
          <cell r="A49">
            <v>77.113466468388765</v>
          </cell>
        </row>
        <row r="50">
          <cell r="A50">
            <v>86.708687642654027</v>
          </cell>
        </row>
        <row r="51">
          <cell r="A51">
            <v>98.947783120041805</v>
          </cell>
        </row>
        <row r="52">
          <cell r="A52">
            <v>84.179648067842592</v>
          </cell>
        </row>
        <row r="53">
          <cell r="A53">
            <v>97.528007103921254</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33.150496729062219</v>
          </cell>
        </row>
        <row r="14">
          <cell r="K14">
            <v>43.04175168223091</v>
          </cell>
        </row>
        <row r="15">
          <cell r="K15">
            <v>94.944804414574818</v>
          </cell>
        </row>
        <row r="16">
          <cell r="K16">
            <v>158.74293861386138</v>
          </cell>
        </row>
        <row r="17">
          <cell r="K17">
            <v>0</v>
          </cell>
        </row>
        <row r="24">
          <cell r="A24" t="str">
            <v>Health Challenges</v>
          </cell>
          <cell r="B24">
            <v>6.4356435643564358E-2</v>
          </cell>
          <cell r="C24">
            <v>0.19413415180335644</v>
          </cell>
        </row>
        <row r="25">
          <cell r="A25" t="str">
            <v>At Risk</v>
          </cell>
          <cell r="B25">
            <v>7.4257425742574254E-2</v>
          </cell>
          <cell r="C25">
            <v>0.17252417208946966</v>
          </cell>
        </row>
        <row r="26">
          <cell r="A26" t="str">
            <v>Caution</v>
          </cell>
          <cell r="B26">
            <v>0.20792079207920791</v>
          </cell>
          <cell r="C26">
            <v>0.2189912269146666</v>
          </cell>
        </row>
        <row r="27">
          <cell r="A27" t="str">
            <v>Healthy</v>
          </cell>
          <cell r="B27">
            <v>0.65346534653465349</v>
          </cell>
          <cell r="C27">
            <v>0.41165002502832154</v>
          </cell>
        </row>
      </sheetData>
      <sheetData sheetId="9">
        <row r="14">
          <cell r="K14">
            <v>0</v>
          </cell>
        </row>
        <row r="15">
          <cell r="K15">
            <v>52.764040882852768</v>
          </cell>
        </row>
        <row r="16">
          <cell r="K16">
            <v>0</v>
          </cell>
        </row>
        <row r="17">
          <cell r="K17">
            <v>70.850610512168927</v>
          </cell>
        </row>
        <row r="18">
          <cell r="K18">
            <v>28.997830338589413</v>
          </cell>
        </row>
        <row r="21">
          <cell r="K21">
            <v>0</v>
          </cell>
        </row>
        <row r="22">
          <cell r="K22">
            <v>30.541396276970247</v>
          </cell>
        </row>
        <row r="23">
          <cell r="K23">
            <v>0</v>
          </cell>
        </row>
        <row r="24">
          <cell r="K24">
            <v>39.763193354119167</v>
          </cell>
        </row>
        <row r="25">
          <cell r="K25">
            <v>43.048325451101803</v>
          </cell>
        </row>
        <row r="26">
          <cell r="K26">
            <v>56.619492457720341</v>
          </cell>
        </row>
        <row r="27">
          <cell r="K27">
            <v>83.236297051632064</v>
          </cell>
        </row>
        <row r="28">
          <cell r="K28">
            <v>38.172867566086225</v>
          </cell>
        </row>
        <row r="31">
          <cell r="K31">
            <v>49.254506053488711</v>
          </cell>
        </row>
        <row r="32">
          <cell r="K32">
            <v>111.91539046698</v>
          </cell>
        </row>
        <row r="33">
          <cell r="K33">
            <v>160.67203129034579</v>
          </cell>
        </row>
        <row r="34">
          <cell r="K34">
            <v>54.584151225580072</v>
          </cell>
        </row>
        <row r="35">
          <cell r="K35">
            <v>0</v>
          </cell>
        </row>
        <row r="38">
          <cell r="K38">
            <v>159.02519773816678</v>
          </cell>
        </row>
        <row r="39">
          <cell r="K39">
            <v>113.63930950192139</v>
          </cell>
        </row>
        <row r="40">
          <cell r="K40">
            <v>55.347847008559469</v>
          </cell>
        </row>
        <row r="41">
          <cell r="K41">
            <v>225.37444149212521</v>
          </cell>
        </row>
        <row r="42">
          <cell r="K42">
            <v>82.75190840883397</v>
          </cell>
        </row>
        <row r="43">
          <cell r="K43">
            <v>198.14896363350087</v>
          </cell>
        </row>
        <row r="44">
          <cell r="K44">
            <v>247.97296272575298</v>
          </cell>
        </row>
        <row r="47">
          <cell r="K47">
            <v>0</v>
          </cell>
        </row>
        <row r="48">
          <cell r="K48">
            <v>0</v>
          </cell>
        </row>
        <row r="49">
          <cell r="K49">
            <v>0</v>
          </cell>
        </row>
      </sheetData>
      <sheetData sheetId="10">
        <row r="13">
          <cell r="V13">
            <v>247.97296272575298</v>
          </cell>
        </row>
        <row r="14">
          <cell r="V14">
            <v>225.37444149212521</v>
          </cell>
        </row>
        <row r="15">
          <cell r="V15">
            <v>198.14896363350087</v>
          </cell>
        </row>
        <row r="16">
          <cell r="V16">
            <v>160.67203129034579</v>
          </cell>
        </row>
        <row r="17">
          <cell r="V17">
            <v>159.02519773816678</v>
          </cell>
        </row>
        <row r="18">
          <cell r="V18">
            <v>113.63930950192139</v>
          </cell>
        </row>
        <row r="19">
          <cell r="V19">
            <v>111.91539046698</v>
          </cell>
        </row>
        <row r="20">
          <cell r="V20">
            <v>83.236297051632064</v>
          </cell>
        </row>
        <row r="21">
          <cell r="V21">
            <v>82.75190840883397</v>
          </cell>
        </row>
        <row r="22">
          <cell r="V22">
            <v>70.850610512168927</v>
          </cell>
        </row>
        <row r="23">
          <cell r="V23">
            <v>56.619492457720341</v>
          </cell>
        </row>
        <row r="24">
          <cell r="V24">
            <v>55.347847008559469</v>
          </cell>
        </row>
        <row r="25">
          <cell r="V25">
            <v>54.584151225580072</v>
          </cell>
        </row>
        <row r="26">
          <cell r="V26">
            <v>52.764040882852768</v>
          </cell>
        </row>
        <row r="27">
          <cell r="V27">
            <v>49.254506053488711</v>
          </cell>
        </row>
        <row r="28">
          <cell r="V28">
            <v>43.048325451101803</v>
          </cell>
        </row>
        <row r="29">
          <cell r="V29">
            <v>39.763193354119167</v>
          </cell>
        </row>
        <row r="30">
          <cell r="V30">
            <v>38.172867566086225</v>
          </cell>
        </row>
        <row r="31">
          <cell r="V31">
            <v>30.541396276970247</v>
          </cell>
        </row>
        <row r="32">
          <cell r="V32">
            <v>28.997830338589413</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8858C-2A69-433E-B818-90790BBFBF29}">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C32C5-3F97-4D32-983F-2AB8E180CD28}">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C1F09-8F0B-40E5-B8AA-CDDBA67DC574}">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5% below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2%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18% Does not enjoy general happiness. This is 6%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10% are likely to be current cigarette smokers.  This is 27%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33%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34% never do moderate intensity sports, which are 25% below and 14%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11%, 15% below the base average, with white bread being eaten by about 26%, which is 15%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28.0%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A1131-9C29-41E6-BB57-BECB54B5CB70}">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5% below the base average.</v>
      </c>
    </row>
    <row r="5" spans="1:2">
      <c r="A5" s="1" t="s">
        <v>49</v>
      </c>
      <c r="B5" s="1" t="str">
        <f>"• Incidents of "&amp;A55&amp;" are "&amp;TEXT(B55,"0%")&amp;" "&amp;C55&amp;" in this profile than in the base."</f>
        <v>• Incidents of High blood pressure are 2% below in this profile than in the base.</v>
      </c>
    </row>
    <row r="6" spans="1:2">
      <c r="A6" s="55" t="s">
        <v>50</v>
      </c>
      <c r="B6" s="54" t="str">
        <f>"• Approximately "&amp;TEXT(B68,"0%")&amp;" "&amp;A68&amp;". This is "&amp;TEXT(C68,"0%")&amp;" "&amp;D68&amp;" the base."</f>
        <v>• Approximately 18% Does not enjoy general happiness. This is 6%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10% are likely to be current cigarette smokers.  This is 27% below the base average.</v>
      </c>
    </row>
    <row r="10" spans="1:2">
      <c r="A10" s="1" t="s">
        <v>51</v>
      </c>
      <c r="B10" s="48" t="str">
        <f>"• Circa "&amp;TEXT(D81,"0%")&amp;" smoke 20+ cigarettes per day, which is "&amp;TEXT(ABS(I81/100),"0%")&amp;" "&amp;J81&amp;" the base."</f>
        <v>• Circa 2% smoke 20+ cigarettes per day, which is 33%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34% never do moderate intensity sports, which are 25% below and 14%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11%, 15% below the base average, with white bread being eaten by about 26%, which is 15%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28.0%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1.7945544554455448E-2</v>
      </c>
      <c r="E27" s="63">
        <f>RANK('Data - Overview'!$D27,'Data - Overview'!$D$27:$D$31)</f>
        <v>3</v>
      </c>
      <c r="F27" s="62">
        <f>INDEX('Data - Knowledge'!$G:$G,MATCH('Data - Overview'!$A27,'Data - Knowledge'!$A:$A,0))</f>
        <v>1.8861443157352491E-2</v>
      </c>
      <c r="G27" s="64">
        <f>INDEX('Data - Knowledge'!$J:$J,MATCH('Data - Overview'!$A27,'Data - Knowledge'!$A:$A,0))</f>
        <v>95.144069330983243</v>
      </c>
      <c r="H27" s="64">
        <f>RANK('Data - Overview'!$G27,'Data - Overview'!$G$27:$G$31)</f>
        <v>1</v>
      </c>
      <c r="I27" s="65">
        <f>G27-100</f>
        <v>-4.8559306690167574</v>
      </c>
      <c r="J27" s="65" t="str">
        <f>IF(I27&gt;0,"above","below")</f>
        <v>below</v>
      </c>
      <c r="K27" s="66" t="str">
        <f>"" &amp;TEXT('Data - Overview'!$C27,"0")&amp;" "</f>
        <v xml:space="preserve">Coronary heart disease </v>
      </c>
      <c r="L27" s="67" t="str">
        <f>"Index: "&amp;TEXT('Data - Overview'!$G27,"0")&amp;""</f>
        <v>Index: 95</v>
      </c>
      <c r="M27" s="61" t="str">
        <f>'Data - Overview'!$K27&amp;CHAR(10)&amp;'Data - Overview'!$L27</f>
        <v>Coronary heart disease 
Index: 95</v>
      </c>
      <c r="N27" s="61">
        <v>1</v>
      </c>
    </row>
    <row r="28" spans="1:14">
      <c r="A28" s="1" t="s">
        <v>71</v>
      </c>
      <c r="B28" s="1" t="str">
        <f>INDEX('Data - Knowledge'!$D:$D,MATCH('Data - Overview'!$A28,'Data - Knowledge'!$A:$A,0))</f>
        <v>Asthma</v>
      </c>
      <c r="C28" s="1" t="s">
        <v>72</v>
      </c>
      <c r="D28" s="68">
        <f>INDEX('Data - Knowledge'!$E:$E,MATCH('Data - Overview'!$A28,'Data - Knowledge'!$A:$A,0))</f>
        <v>0.1228168316831683</v>
      </c>
      <c r="E28" s="69">
        <f>RANK('Data - Overview'!$D28,'Data - Overview'!$D$27:$D$31)</f>
        <v>2</v>
      </c>
      <c r="F28" s="68">
        <f>INDEX('Data - Knowledge'!$G:$G,MATCH('Data - Overview'!$A28,'Data - Knowledge'!$A:$A,0))</f>
        <v>0.13046368991797541</v>
      </c>
      <c r="G28" s="70">
        <f>INDEX('Data - Knowledge'!$J:$J,MATCH('Data - Overview'!$A28,'Data - Knowledge'!$A:$A,0))</f>
        <v>94.138707682103103</v>
      </c>
      <c r="H28" s="70">
        <f>RANK('Data - Overview'!$G28,'Data - Overview'!$G$27:$G$31)</f>
        <v>2</v>
      </c>
      <c r="I28" s="71">
        <f>G28-100</f>
        <v>-5.861292317896897</v>
      </c>
      <c r="J28" s="71" t="str">
        <f>IF(I28&gt;0,"above","below")</f>
        <v>below</v>
      </c>
      <c r="K28" s="1" t="str">
        <f>"" &amp;TEXT('Data - Overview'!$C28,"0")&amp;" "</f>
        <v xml:space="preserve">Asthma </v>
      </c>
      <c r="L28" s="1" t="str">
        <f>"Index: "&amp;TEXT('Data - Overview'!$G28,"0")&amp;""</f>
        <v>Index: 94</v>
      </c>
      <c r="M28" s="1" t="str">
        <f>'Data - Overview'!$K28&amp;CHAR(10)&amp;'Data - Overview'!$L28</f>
        <v>Asthma 
Index: 94</v>
      </c>
      <c r="N28" s="1">
        <v>2</v>
      </c>
    </row>
    <row r="29" spans="1:14">
      <c r="A29" s="72" t="s">
        <v>73</v>
      </c>
      <c r="B29" s="72" t="str">
        <f>INDEX('Data - Knowledge'!$D:$D,MATCH('Data - Overview'!$A29,'Data - Knowledge'!$A:$A,0))</f>
        <v>Chronic bronchitis</v>
      </c>
      <c r="C29" s="72" t="s">
        <v>74</v>
      </c>
      <c r="D29" s="73">
        <f>INDEX('Data - Knowledge'!$E:$E,MATCH('Data - Overview'!$A29,'Data - Knowledge'!$A:$A,0))</f>
        <v>7.5544554455445542E-3</v>
      </c>
      <c r="E29" s="74">
        <f>RANK('Data - Overview'!$D29,'Data - Overview'!$D$27:$D$31)</f>
        <v>4</v>
      </c>
      <c r="F29" s="73">
        <f>INDEX('Data - Knowledge'!$G:$G,MATCH('Data - Overview'!$A29,'Data - Knowledge'!$A:$A,0))</f>
        <v>9.1208244726518652E-3</v>
      </c>
      <c r="G29" s="75">
        <f>INDEX('Data - Knowledge'!$J:$J,MATCH('Data - Overview'!$A29,'Data - Knowledge'!$A:$A,0))</f>
        <v>82.826453553579995</v>
      </c>
      <c r="H29" s="75">
        <f>RANK('Data - Overview'!$G29,'Data - Overview'!$G$27:$G$31)</f>
        <v>5</v>
      </c>
      <c r="I29" s="75">
        <f>G29-100</f>
        <v>-17.173546446420005</v>
      </c>
      <c r="J29" s="75" t="str">
        <f>IF(I29&gt;0,"above","below")</f>
        <v>below</v>
      </c>
      <c r="K29" s="55" t="str">
        <f>"" &amp;TEXT('Data - Overview'!$C29,"0")&amp;" "</f>
        <v xml:space="preserve">Chronic bronchitis </v>
      </c>
      <c r="L29" s="72" t="str">
        <f>"Index: "&amp;TEXT('Data - Overview'!$G29,"0")&amp;""</f>
        <v>Index: 83</v>
      </c>
      <c r="M29" s="72" t="str">
        <f>'Data - Overview'!$K29&amp;CHAR(10)&amp;'Data - Overview'!$L29</f>
        <v>Chronic bronchitis 
Index: 83</v>
      </c>
      <c r="N29" s="72">
        <v>3</v>
      </c>
    </row>
    <row r="30" spans="1:14">
      <c r="A30" s="1" t="s">
        <v>75</v>
      </c>
      <c r="B30" s="1" t="str">
        <f>INDEX('Data - Knowledge'!$D:$D,MATCH('Data - Overview'!$A30,'Data - Knowledge'!$A:$A,0))</f>
        <v>Emphysema</v>
      </c>
      <c r="C30" s="1" t="s">
        <v>76</v>
      </c>
      <c r="D30" s="68">
        <f>INDEX('Data - Knowledge'!$E:$E,MATCH('Data - Overview'!$A30,'Data - Knowledge'!$A:$A,0))</f>
        <v>4.3514851485148519E-3</v>
      </c>
      <c r="E30" s="69">
        <f>RANK('Data - Overview'!$D30,'Data - Overview'!$D$27:$D$31)</f>
        <v>5</v>
      </c>
      <c r="F30" s="68">
        <f>INDEX('Data - Knowledge'!$G:$G,MATCH('Data - Overview'!$A30,'Data - Knowledge'!$A:$A,0))</f>
        <v>5.1657200597022817E-3</v>
      </c>
      <c r="G30" s="70">
        <f>INDEX('Data - Knowledge'!$J:$J,MATCH('Data - Overview'!$A30,'Data - Knowledge'!$A:$A,0))</f>
        <v>84.237726749088353</v>
      </c>
      <c r="H30" s="70">
        <f>RANK('Data - Overview'!$G30,'Data - Overview'!$G$27:$G$31)</f>
        <v>4</v>
      </c>
      <c r="I30" s="71">
        <f>G30-100</f>
        <v>-15.762273250911647</v>
      </c>
      <c r="J30" s="71" t="str">
        <f>IF(I30&gt;0,"above","below")</f>
        <v>below</v>
      </c>
      <c r="K30" s="1" t="str">
        <f>"" &amp;TEXT('Data - Overview'!$C30,"0")&amp;" "</f>
        <v xml:space="preserve">Emphysema </v>
      </c>
      <c r="L30" s="1" t="str">
        <f>"Index: "&amp;TEXT('Data - Overview'!$G30,"0")&amp;""</f>
        <v>Index: 84</v>
      </c>
      <c r="M30" s="1" t="str">
        <f>'Data - Overview'!$K30&amp;CHAR(10)&amp;'Data - Overview'!$L30</f>
        <v>Emphysema 
Index: 84</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0.16270792079207916</v>
      </c>
      <c r="E31" s="79">
        <f>RANK('Data - Overview'!$D31,'Data - Overview'!$D$27:$D$31)</f>
        <v>1</v>
      </c>
      <c r="F31" s="78">
        <f>INDEX('Data - Knowledge'!$G:$G,MATCH('Data - Overview'!$A31,'Data - Knowledge'!$A:$A,0))</f>
        <v>0.17390801622000024</v>
      </c>
      <c r="G31" s="80">
        <f>INDEX('Data - Knowledge'!$J:$J,MATCH('Data - Overview'!$A31,'Data - Knowledge'!$A:$A,0))</f>
        <v>93.559758962604377</v>
      </c>
      <c r="H31" s="81">
        <f>RANK('Data - Overview'!$G31,'Data - Overview'!$G$27:$G$31)</f>
        <v>3</v>
      </c>
      <c r="I31" s="80">
        <f>G31-100</f>
        <v>-6.4402410373956229</v>
      </c>
      <c r="J31" s="80" t="str">
        <f>IF(I31&gt;0,"above","below")</f>
        <v>below</v>
      </c>
      <c r="K31" s="77" t="str">
        <f>"" &amp;TEXT('Data - Overview'!$C31,"0")&amp;" "</f>
        <v xml:space="preserve">Cholesterol (taking medication for) </v>
      </c>
      <c r="L31" s="57" t="str">
        <f>"Index: "&amp;TEXT('Data - Overview'!$G31,"0")&amp;""</f>
        <v>Index: 94</v>
      </c>
      <c r="M31" s="57" t="str">
        <f>'Data - Overview'!$K31&amp;CHAR(10)&amp;'Data - Overview'!$L31</f>
        <v>Cholesterol (taking medication for) 
Index: 94</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4.8559306690167572E-2</v>
      </c>
      <c r="C34" s="82" t="str">
        <f>INDEX('Data - Overview'!$J$27:$J$31,MATCH(1,'Data - Overview'!$H$27:$H$31,0))</f>
        <v>below</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0.17212376237623764</v>
      </c>
      <c r="E40" s="63">
        <f>RANK('Data - Overview'!$D40,'Data - Overview'!$D$40:$D$44)</f>
        <v>2</v>
      </c>
      <c r="F40" s="62">
        <f>INDEX('Data - Knowledge'!$G:$G,MATCH('Data - Overview'!$A40,'Data - Knowledge'!$A:$A,0))</f>
        <v>0.17653487035887408</v>
      </c>
      <c r="G40" s="64">
        <f>INDEX('Data - Knowledge'!$J:$J,MATCH('Data - Overview'!$A40,'Data - Knowledge'!$A:$A,0))</f>
        <v>97.501282339478195</v>
      </c>
      <c r="H40" s="64">
        <f>RANK('Data - Overview'!$G40,'Data - Overview'!$G$40:$G$44)</f>
        <v>1</v>
      </c>
      <c r="I40" s="64">
        <f>'Data - Overview'!$G40-100</f>
        <v>-2.4987176605218053</v>
      </c>
      <c r="J40" s="64" t="str">
        <f>IF(I27&gt;0,"above","below")</f>
        <v>below</v>
      </c>
      <c r="K40" s="61" t="str">
        <f>"" &amp;TEXT('Data - Overview'!$C40,"0")&amp;" "</f>
        <v xml:space="preserve">High blood pressure </v>
      </c>
      <c r="L40" s="61" t="str">
        <f>"Index: "&amp;TEXT('Data - Overview'!$G40,"0")&amp;""</f>
        <v>Index: 98</v>
      </c>
      <c r="M40" s="72" t="str">
        <f>'Data - Overview'!$K40&amp;CHAR(10)&amp;'Data - Overview'!$L40</f>
        <v>High blood pressure 
Index: 98</v>
      </c>
      <c r="N40" s="61">
        <v>1</v>
      </c>
    </row>
    <row r="41" spans="1:14">
      <c r="A41" s="1" t="s">
        <v>85</v>
      </c>
      <c r="B41" s="1" t="str">
        <f>INDEX('Data - Knowledge'!$D:$D,MATCH('Data - Overview'!$A41,'Data - Knowledge'!$A:$A,0))</f>
        <v>Stroke</v>
      </c>
      <c r="C41" s="1" t="s">
        <v>86</v>
      </c>
      <c r="D41" s="68">
        <f>INDEX('Data - Knowledge'!$E:$E,MATCH('Data - Overview'!$A41,'Data - Knowledge'!$A:$A,0))</f>
        <v>1.725247524752475E-2</v>
      </c>
      <c r="E41" s="69">
        <f>RANK('Data - Overview'!$D41,'Data - Overview'!$D$40:$D$44)</f>
        <v>4</v>
      </c>
      <c r="F41" s="68">
        <f>INDEX('Data - Knowledge'!$G:$G,MATCH('Data - Overview'!$A41,'Data - Knowledge'!$A:$A,0))</f>
        <v>1.9947562376996131E-2</v>
      </c>
      <c r="G41" s="70">
        <f>INDEX('Data - Knowledge'!$J:$J,MATCH('Data - Overview'!$A41,'Data - Knowledge'!$A:$A,0))</f>
        <v>86.489140484757172</v>
      </c>
      <c r="H41" s="70">
        <f>RANK('Data - Overview'!$G41,'Data - Overview'!$G$40:$G$44)</f>
        <v>5</v>
      </c>
      <c r="I41" s="70">
        <f>'Data - Overview'!$G41-100</f>
        <v>-13.510859515242828</v>
      </c>
      <c r="J41" s="70" t="str">
        <f>IF(I28&gt;0,"above","below")</f>
        <v>below</v>
      </c>
      <c r="K41" s="1" t="str">
        <f>"" &amp;TEXT('Data - Overview'!$C41,"0")&amp;" "</f>
        <v xml:space="preserve">Stroke </v>
      </c>
      <c r="L41" s="1" t="str">
        <f>"Index: "&amp;TEXT('Data - Overview'!$G41,"0")&amp;""</f>
        <v>Index: 86</v>
      </c>
      <c r="M41" s="1" t="str">
        <f>'Data - Overview'!$K41&amp;CHAR(10)&amp;'Data - Overview'!$L41</f>
        <v>Stroke 
Index: 86</v>
      </c>
      <c r="N41" s="1">
        <v>2</v>
      </c>
    </row>
    <row r="42" spans="1:14">
      <c r="A42" s="55" t="s">
        <v>87</v>
      </c>
      <c r="B42" s="72" t="str">
        <f>INDEX('Data - Knowledge'!$D:$D,MATCH('Data - Overview'!$A42,'Data - Knowledge'!$A:$A,0))</f>
        <v>BMI &gt; 30</v>
      </c>
      <c r="C42" s="72" t="s">
        <v>88</v>
      </c>
      <c r="D42" s="84">
        <f>INDEX('Data - Knowledge'!$E:$E,MATCH('Data - Overview'!$A42,'Data - Knowledge'!$A:$A,0))</f>
        <v>0.19607425742574258</v>
      </c>
      <c r="E42" s="85">
        <f>RANK('Data - Overview'!$D42,'Data - Overview'!$D$40:$D$44)</f>
        <v>1</v>
      </c>
      <c r="F42" s="84">
        <f>INDEX('Data - Knowledge'!$G:$G,MATCH('Data - Overview'!$A42,'Data - Knowledge'!$A:$A,0))</f>
        <v>0.21804121702835863</v>
      </c>
      <c r="G42" s="75">
        <f>INDEX('Data - Knowledge'!$J:$J,MATCH('Data - Overview'!$A42,'Data - Knowledge'!$A:$A,0))</f>
        <v>89.925317835774592</v>
      </c>
      <c r="H42" s="75">
        <f>RANK('Data - Overview'!$G42,'Data - Overview'!$G$40:$G$44)</f>
        <v>3</v>
      </c>
      <c r="I42" s="75">
        <f>'Data - Overview'!$G42-100</f>
        <v>-10.074682164225408</v>
      </c>
      <c r="J42" s="75" t="str">
        <f>IF(I29&gt;0,"above","below")</f>
        <v>below</v>
      </c>
      <c r="K42" s="72" t="str">
        <f>"" &amp;TEXT('Data - Overview'!$C42,"0")&amp;" "</f>
        <v xml:space="preserve">BMI &gt; 30 </v>
      </c>
      <c r="L42" s="72" t="str">
        <f>"Index: "&amp;TEXT('Data - Overview'!$G42,"0")&amp;""</f>
        <v>Index: 90</v>
      </c>
      <c r="M42" s="72" t="str">
        <f>'Data - Overview'!$K42&amp;CHAR(10)&amp;'Data - Overview'!$L42</f>
        <v>BMI &gt; 30 
Index: 90</v>
      </c>
      <c r="N42" s="72">
        <v>3</v>
      </c>
    </row>
    <row r="43" spans="1:14">
      <c r="A43" s="86"/>
      <c r="B43" s="1" t="s">
        <v>89</v>
      </c>
      <c r="C43" s="1" t="s">
        <v>89</v>
      </c>
      <c r="D43" s="68">
        <f>SUM(D49:D51)</f>
        <v>6.1435643564356435E-2</v>
      </c>
      <c r="E43" s="69">
        <f>RANK('Data - Overview'!$D43,'Data - Overview'!$D$40:$D$44)</f>
        <v>3</v>
      </c>
      <c r="F43" s="68">
        <f>SUM(E49:E51)</f>
        <v>6.8436117238373256E-2</v>
      </c>
      <c r="G43" s="70">
        <f>D43/F43*100</f>
        <v>89.770790692825074</v>
      </c>
      <c r="H43" s="70">
        <f>RANK('Data - Overview'!$G43,'Data - Overview'!$G$40:$G$44)</f>
        <v>4</v>
      </c>
      <c r="I43" s="70">
        <f>'Data - Overview'!$G43-100</f>
        <v>-10.229209307174926</v>
      </c>
      <c r="J43" s="70" t="str">
        <f>IF(I30&gt;0,"above","below")</f>
        <v>below</v>
      </c>
      <c r="K43" s="1" t="str">
        <f>"" &amp;TEXT('Data - Overview'!$C43,"0")&amp;" "</f>
        <v xml:space="preserve">Diabetes </v>
      </c>
      <c r="L43" s="1" t="str">
        <f>"Index: "&amp;TEXT('Data - Overview'!$G43,"0")&amp;""</f>
        <v>Index: 90</v>
      </c>
      <c r="M43" s="1" t="str">
        <f>'Data - Overview'!$K43&amp;CHAR(10)&amp;'Data - Overview'!$L43</f>
        <v>Diabetes 
Index: 90</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1.3589108910891089E-2</v>
      </c>
      <c r="E44" s="89">
        <f>RANK('Data - Overview'!$D44,'Data - Overview'!$D$40:$D$44)</f>
        <v>5</v>
      </c>
      <c r="F44" s="88">
        <f>INDEX('Data - Knowledge'!$G:$G,MATCH('Data - Overview'!$A44,'Data - Knowledge'!$A:$A,0))</f>
        <v>1.4445990569152939E-2</v>
      </c>
      <c r="G44" s="80">
        <f>INDEX('Data - Knowledge'!$J:$J,MATCH('Data - Overview'!$A44,'Data - Knowledge'!$A:$A,0))</f>
        <v>94.068377283233303</v>
      </c>
      <c r="H44" s="80">
        <f>RANK('Data - Overview'!$G44,'Data - Overview'!$G$40:$G$44)</f>
        <v>2</v>
      </c>
      <c r="I44" s="80">
        <f>'Data - Overview'!$G44-100</f>
        <v>-5.9316227167666966</v>
      </c>
      <c r="J44" s="80" t="str">
        <f>IF(I31&gt;0,"above","below")</f>
        <v>below</v>
      </c>
      <c r="K44" s="57" t="str">
        <f>"" &amp;TEXT('Data - Overview'!$C44,"0")&amp;" "</f>
        <v xml:space="preserve">Any kind of liver condition </v>
      </c>
      <c r="L44" s="57" t="str">
        <f>"Index: "&amp;TEXT('Data - Overview'!$G44,"0")&amp;""</f>
        <v>Index: 94</v>
      </c>
      <c r="M44" s="58" t="str">
        <f>'Data - Overview'!$K44&amp;CHAR(10)&amp;'Data - Overview'!$L44</f>
        <v>Any kind of liver condition 
Index: 94</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7.9801980198019803E-3</v>
      </c>
      <c r="E49" s="84">
        <f>INDEX('Data - Knowledge'!$G:$G,MATCH('Data - Overview'!$A49,'Data - Knowledge'!$A:$A,0))</f>
        <v>8.0145755458399942E-3</v>
      </c>
      <c r="F49" s="75">
        <f>INDEX('Data - Knowledge'!$J:$J,MATCH('Data - Overview'!$A49,'Data - Knowledge'!$A:$A,0))</f>
        <v>99.571062424436718</v>
      </c>
    </row>
    <row r="50" spans="1:14">
      <c r="A50" s="1" t="s">
        <v>95</v>
      </c>
      <c r="B50" s="1" t="str">
        <f>INDEX('Data - Knowledge'!$D:$D,MATCH('Data - Overview'!$A50,'Data - Knowledge'!$A:$A,0))</f>
        <v>Type 2 diabetes</v>
      </c>
      <c r="C50" s="1" t="s">
        <v>96</v>
      </c>
      <c r="D50" s="68">
        <f>INDEX('Data - Knowledge'!$E:$E,MATCH('Data - Overview'!$A50,'Data - Knowledge'!$A:$A,0))</f>
        <v>5.2455445544554453E-2</v>
      </c>
      <c r="E50" s="68">
        <f>INDEX('Data - Knowledge'!$G:$G,MATCH('Data - Overview'!$A50,'Data - Knowledge'!$A:$A,0))</f>
        <v>5.9421541692533254E-2</v>
      </c>
      <c r="F50" s="70">
        <f>INDEX('Data - Knowledge'!$J:$J,MATCH('Data - Overview'!$A50,'Data - Knowledge'!$A:$A,0))</f>
        <v>88.276816875563938</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9.999999999999998E-4</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2.4987176605218053E-2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4.4207920792079206E-2</v>
      </c>
      <c r="E61" s="63">
        <f>RANK('Data - Overview'!$D61,'Data - Overview'!$D$61:$D$65)</f>
        <v>5</v>
      </c>
      <c r="F61" s="62">
        <f>INDEX('Data - Knowledge'!$G:$G,MATCH('Data - Overview'!$A61,'Data - Knowledge'!$A:$A,0))</f>
        <v>4.8331539182924078E-2</v>
      </c>
      <c r="G61" s="64">
        <f>INDEX('Data - Knowledge'!$J:$J,MATCH('Data - Overview'!$A61,'Data - Knowledge'!$A:$A,0))</f>
        <v>91.46805903441664</v>
      </c>
      <c r="H61" s="64">
        <f>RANK('Data - Overview'!$G61,'Data - Overview'!$G$61:$G$65)</f>
        <v>2</v>
      </c>
      <c r="I61" s="64">
        <f>'Data - Overview'!$G61-100</f>
        <v>-8.5319409655833596</v>
      </c>
      <c r="J61" s="64" t="str">
        <f>IF(I61&gt;0,"above","below")</f>
        <v>below</v>
      </c>
      <c r="K61" s="61" t="str">
        <f>"" &amp;TEXT('Data - Overview'!$C61,"0")&amp;" "</f>
        <v xml:space="preserve">Has Depression </v>
      </c>
      <c r="L61" s="61" t="str">
        <f>"Index: "&amp;TEXT('Data - Overview'!$G61,"0")&amp;""</f>
        <v>Index: 91</v>
      </c>
      <c r="M61" s="61" t="str">
        <f>'Data - Overview'!$K61&amp;CHAR(10)&amp;'Data - Overview'!$L61</f>
        <v>Has Depression 
Index: 91</v>
      </c>
      <c r="N61" s="61">
        <v>1</v>
      </c>
    </row>
    <row r="62" spans="1:14">
      <c r="A62" s="86" t="s">
        <v>104</v>
      </c>
      <c r="B62" s="1" t="str">
        <f>INDEX('Data - Knowledge'!$D:$D,MATCH('Data - Overview'!$A62,'Data - Knowledge'!$A:$A,0))</f>
        <v>Poor general health</v>
      </c>
      <c r="C62" s="48" t="s">
        <v>105</v>
      </c>
      <c r="D62" s="68">
        <f>INDEX('Data - Knowledge'!$E:$E,MATCH('Data - Overview'!$A62,'Data - Knowledge'!$A:$A,0))</f>
        <v>0.17835643564356435</v>
      </c>
      <c r="E62" s="69">
        <f>RANK('Data - Overview'!$D62,'Data - Overview'!$D$61:$D$65)</f>
        <v>1</v>
      </c>
      <c r="F62" s="68">
        <f>INDEX('Data - Knowledge'!$G:$G,MATCH('Data - Overview'!$A62,'Data - Knowledge'!$A:$A,0))</f>
        <v>0.21753300136047227</v>
      </c>
      <c r="G62" s="70">
        <f>INDEX('Data - Knowledge'!$J:$J,MATCH('Data - Overview'!$A62,'Data - Knowledge'!$A:$A,0))</f>
        <v>81.990518462994615</v>
      </c>
      <c r="H62" s="70">
        <f>RANK('Data - Overview'!$G62,'Data - Overview'!$G$61:$G$65)</f>
        <v>4</v>
      </c>
      <c r="I62" s="70">
        <f>'Data - Overview'!$G62-100</f>
        <v>-18.009481537005385</v>
      </c>
      <c r="J62" s="70" t="str">
        <f>IF(I62&gt;0,"above","below")</f>
        <v>below</v>
      </c>
      <c r="K62" s="1" t="str">
        <f>"" &amp;TEXT('Data - Overview'!$C62,"0")&amp;" "</f>
        <v xml:space="preserve">Poor general health </v>
      </c>
      <c r="L62" s="1" t="str">
        <f>"Index: "&amp;TEXT('Data - Overview'!$G62,"0")&amp;""</f>
        <v>Index: 82</v>
      </c>
      <c r="M62" s="1" t="str">
        <f>'Data - Overview'!$K62&amp;CHAR(10)&amp;'Data - Overview'!$L62</f>
        <v>Poor general health 
Index: 82</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7.0693069306930686E-2</v>
      </c>
      <c r="E63" s="85">
        <f>RANK('Data - Overview'!$D63,'Data - Overview'!$D$61:$D$65)</f>
        <v>4</v>
      </c>
      <c r="F63" s="84">
        <f>INDEX('Data - Knowledge'!$G:$G,MATCH('Data - Overview'!$A63,'Data - Knowledge'!$A:$A,0))</f>
        <v>8.6933284021714755E-2</v>
      </c>
      <c r="G63" s="75">
        <f>INDEX('Data - Knowledge'!$J:$J,MATCH('Data - Overview'!$A63,'Data - Knowledge'!$A:$A,0))</f>
        <v>81.31876082039247</v>
      </c>
      <c r="H63" s="75">
        <f>RANK('Data - Overview'!$G63,'Data - Overview'!$G$61:$G$65)</f>
        <v>5</v>
      </c>
      <c r="I63" s="75">
        <f>'Data - Overview'!$G63-100</f>
        <v>-18.68123917960753</v>
      </c>
      <c r="J63" s="75" t="str">
        <f>IF(I63&gt;0,"above","below")</f>
        <v>below</v>
      </c>
      <c r="K63" s="72" t="str">
        <f>"" &amp;TEXT('Data - Overview'!$C63,"0")&amp;" "</f>
        <v xml:space="preserve">Feels downhearted / depressed in the past 4 weeks </v>
      </c>
      <c r="L63" s="72" t="str">
        <f>"Index: "&amp;TEXT('Data - Overview'!$G63,"0")&amp;""</f>
        <v>Index: 81</v>
      </c>
      <c r="M63" s="72" t="str">
        <f>'Data - Overview'!$K63&amp;CHAR(10)&amp;'Data - Overview'!$L63</f>
        <v>Feels downhearted / depressed in the past 4 weeks 
Index: 81</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0.14063861386138612</v>
      </c>
      <c r="E64" s="69">
        <f>RANK('Data - Overview'!$D64,'Data - Overview'!$D$61:$D$65)</f>
        <v>2</v>
      </c>
      <c r="F64" s="68">
        <f>INDEX('Data - Knowledge'!$G:$G,MATCH('Data - Overview'!$A64,'Data - Knowledge'!$A:$A,0))</f>
        <v>0.14972517137988878</v>
      </c>
      <c r="G64" s="70">
        <f>INDEX('Data - Knowledge'!$J:$J,MATCH('Data - Overview'!$A64,'Data - Knowledge'!$A:$A,0))</f>
        <v>93.931175743691171</v>
      </c>
      <c r="H64" s="70">
        <f>RANK('Data - Overview'!$G64,'Data - Overview'!$G$61:$G$65)</f>
        <v>1</v>
      </c>
      <c r="I64" s="70">
        <f>'Data - Overview'!$G64-100</f>
        <v>-6.0688242563088295</v>
      </c>
      <c r="J64" s="70" t="str">
        <f>IF(I64&gt;0,"above","below")</f>
        <v>below</v>
      </c>
      <c r="K64" s="1" t="str">
        <f>"" &amp;TEXT('Data - Overview'!$C64,"0")&amp;" "</f>
        <v xml:space="preserve">Does not enjoy general happiness </v>
      </c>
      <c r="L64" s="1" t="str">
        <f>"Index: "&amp;TEXT('Data - Overview'!$G64,"0")&amp;""</f>
        <v>Index: 94</v>
      </c>
      <c r="M64" s="1" t="str">
        <f>'Data - Overview'!$K64&amp;CHAR(10)&amp;'Data - Overview'!$L64</f>
        <v>Does not enjoy general happiness 
Index: 94</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8.3272277227722763E-2</v>
      </c>
      <c r="E65" s="89">
        <f>RANK('Data - Overview'!$D65,'Data - Overview'!$D$61:$D$65)</f>
        <v>3</v>
      </c>
      <c r="F65" s="88">
        <f>INDEX('Data - Knowledge'!$G:$G,MATCH('Data - Overview'!$A65,'Data - Knowledge'!$A:$A,0))</f>
        <v>9.6739951657002457E-2</v>
      </c>
      <c r="G65" s="80">
        <f>INDEX('Data - Knowledge'!$J:$J,MATCH('Data - Overview'!$A65,'Data - Knowledge'!$A:$A,0))</f>
        <v>86.078477197269876</v>
      </c>
      <c r="H65" s="80">
        <f>RANK('Data - Overview'!$G65,'Data - Overview'!$G$61:$G$65)</f>
        <v>3</v>
      </c>
      <c r="I65" s="80">
        <f>'Data - Overview'!$G65-100</f>
        <v>-13.921522802730124</v>
      </c>
      <c r="J65" s="80" t="str">
        <f>IF(I65&gt;0,"above","below")</f>
        <v>below</v>
      </c>
      <c r="K65" s="57" t="str">
        <f>"" &amp;TEXT('Data - Overview'!$C65,"0")&amp;" "</f>
        <v xml:space="preserve">Does not feel a sense of self-worth </v>
      </c>
      <c r="L65" s="57" t="str">
        <f>"Index: "&amp;TEXT('Data - Overview'!$G65,"0")&amp;""</f>
        <v>Index: 86</v>
      </c>
      <c r="M65" s="57" t="str">
        <f>'Data - Overview'!$K65&amp;CHAR(10)&amp;'Data - Overview'!$L65</f>
        <v>Does not feel a sense of self-worth 
Index: 86</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0.17835643564356435</v>
      </c>
      <c r="C68" s="102">
        <f>ABS(INDEX('Data - Overview'!$I$61:$I$65,MATCH(1,'Data - Overview'!$H$61:$H$65,0))/100)</f>
        <v>6.0688242563088295E-2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0.31841089108910892</v>
      </c>
      <c r="E74" s="63">
        <f>RANK('Data - Overview'!$D74,'Data - Overview'!$D$74:$D$83)</f>
        <v>4</v>
      </c>
      <c r="F74" s="62">
        <f>INDEX('Data - Knowledge'!$G:$G,MATCH('Data - Overview'!$A74,'Data - Knowledge'!$A:$A,0))</f>
        <v>0.37014716216037724</v>
      </c>
      <c r="G74" s="64">
        <f>INDEX('Data - Knowledge'!$J:$J,MATCH('Data - Overview'!$A74,'Data - Knowledge'!$A:$A,0))</f>
        <v>86.022783271035308</v>
      </c>
      <c r="H74" s="64">
        <f>RANK('Data - Overview'!$G74,'Data - Overview'!$G$74:$G$83)</f>
        <v>5</v>
      </c>
      <c r="I74" s="64">
        <f>'Data - Overview'!$G74-100</f>
        <v>-13.977216728964692</v>
      </c>
      <c r="J74" s="64" t="str">
        <f t="shared" ref="J74:J83" si="0">IF(I74&gt;0,"above","below")</f>
        <v>below</v>
      </c>
      <c r="K74" s="61" t="str">
        <f>"" &amp;TEXT('Data - Overview'!$C74,"0")&amp;" "</f>
        <v xml:space="preserve">Eats fruit 3 or less days per week </v>
      </c>
      <c r="L74" s="61" t="str">
        <f>"Index: "&amp;TEXT('Data - Overview'!$G74,"0")&amp;""</f>
        <v>Index: 86</v>
      </c>
      <c r="M74" s="61" t="str">
        <f>'Data - Overview'!$K74&amp;CHAR(10)&amp;'Data - Overview'!$L74</f>
        <v>Eats fruit 3 or less days per week 
Index: 86</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0.33555445544554452</v>
      </c>
      <c r="E75" s="69">
        <f>RANK('Data - Overview'!$D75,'Data - Overview'!$D$74:$D$83)</f>
        <v>3</v>
      </c>
      <c r="F75" s="68">
        <f>INDEX('Data - Knowledge'!$G:$G,MATCH('Data - Overview'!$A75,'Data - Knowledge'!$A:$A,0))</f>
        <v>0.38837125705002062</v>
      </c>
      <c r="G75" s="70">
        <f>INDEX('Data - Knowledge'!$J:$J,MATCH('Data - Overview'!$A75,'Data - Knowledge'!$A:$A,0))</f>
        <v>86.400434984385697</v>
      </c>
      <c r="H75" s="70">
        <f>RANK('Data - Overview'!$G75,'Data - Overview'!$G$74:$G$83)</f>
        <v>4</v>
      </c>
      <c r="I75" s="70">
        <f>'Data - Overview'!$G75-100</f>
        <v>-13.599565015614303</v>
      </c>
      <c r="J75" s="70" t="str">
        <f t="shared" si="0"/>
        <v>below</v>
      </c>
      <c r="K75" s="1" t="str">
        <f>"" &amp;TEXT('Data - Overview'!$C75,"0")&amp;" "</f>
        <v xml:space="preserve">Never does moderate intensity sports </v>
      </c>
      <c r="L75" s="1" t="str">
        <f>"Index: "&amp;TEXT('Data - Overview'!$G75,"0")&amp;""</f>
        <v>Index: 86</v>
      </c>
      <c r="M75" s="1" t="str">
        <f>'Data - Overview'!$K75&amp;CHAR(10)&amp;'Data - Overview'!$L75</f>
        <v>Never does moderate intensity sports 
Index: 86</v>
      </c>
      <c r="N75" s="1">
        <v>2</v>
      </c>
    </row>
    <row r="76" spans="1:14">
      <c r="A76" s="56" t="s">
        <v>118</v>
      </c>
      <c r="B76" s="72" t="str">
        <f>INDEX('Data - Knowledge'!$D:$D,MATCH('Data - Overview'!$A76,'Data - Knowledge'!$A:$A,0))</f>
        <v>Current cigarette smoker</v>
      </c>
      <c r="C76" s="72" t="s">
        <v>119</v>
      </c>
      <c r="D76" s="103">
        <f>INDEX('Data - Knowledge'!$E:$E,MATCH('Data - Overview'!$A76,'Data - Knowledge'!$A:$A,0))</f>
        <v>9.9054455445544559E-2</v>
      </c>
      <c r="E76" s="104">
        <f>RANK('Data - Overview'!$D76,'Data - Overview'!$D$74:$D$83)</f>
        <v>8</v>
      </c>
      <c r="F76" s="84">
        <f>INDEX('Data - Knowledge'!$G:$G,MATCH('Data - Overview'!$A76,'Data - Knowledge'!$A:$A,0))</f>
        <v>0.13619121240539428</v>
      </c>
      <c r="G76" s="75">
        <f>INDEX('Data - Knowledge'!$J:$J,MATCH('Data - Overview'!$A76,'Data - Knowledge'!$A:$A,0))</f>
        <v>72.731899287814244</v>
      </c>
      <c r="H76" s="75">
        <f>RANK('Data - Overview'!$G76,'Data - Overview'!$G$74:$G$83)</f>
        <v>9</v>
      </c>
      <c r="I76" s="75">
        <f>'Data - Overview'!$G76-100</f>
        <v>-27.268100712185756</v>
      </c>
      <c r="J76" s="75" t="str">
        <f t="shared" si="0"/>
        <v>below</v>
      </c>
      <c r="K76" s="72" t="str">
        <f>"" &amp;TEXT('Data - Overview'!$C76,"0")&amp;" "</f>
        <v xml:space="preserve">Current cigarette smoker </v>
      </c>
      <c r="L76" s="72" t="str">
        <f>"Index: "&amp;TEXT('Data - Overview'!$G76,"0")&amp;""</f>
        <v>Index: 73</v>
      </c>
      <c r="M76" s="72" t="str">
        <f>'Data - Overview'!$K76&amp;CHAR(10)&amp;'Data - Overview'!$L76</f>
        <v>Current cigarette smoker 
Index: 73</v>
      </c>
      <c r="N76" s="72">
        <v>3</v>
      </c>
    </row>
    <row r="77" spans="1:14">
      <c r="A77" s="86" t="s">
        <v>120</v>
      </c>
      <c r="B77" s="1" t="str">
        <f>INDEX('Data - Knowledge'!$D:$D,MATCH('Data - Overview'!$A77,'Data - Knowledge'!$A:$A,0))</f>
        <v>Never eats fruit</v>
      </c>
      <c r="C77" s="1" t="s">
        <v>121</v>
      </c>
      <c r="D77" s="105">
        <f>INDEX('Data - Knowledge'!$E:$E,MATCH('Data - Overview'!$A77,'Data - Knowledge'!$A:$A,0))</f>
        <v>5.8995049504950492E-2</v>
      </c>
      <c r="E77" s="106">
        <f>RANK('Data - Overview'!$D77,'Data - Overview'!$D$74:$D$83)</f>
        <v>9</v>
      </c>
      <c r="F77" s="68">
        <f>INDEX('Data - Knowledge'!$G:$G,MATCH('Data - Overview'!$A77,'Data - Knowledge'!$A:$A,0))</f>
        <v>7.860336287627627E-2</v>
      </c>
      <c r="G77" s="70">
        <f>INDEX('Data - Knowledge'!$J:$J,MATCH('Data - Overview'!$A77,'Data - Knowledge'!$A:$A,0))</f>
        <v>75.05410372557499</v>
      </c>
      <c r="H77" s="70">
        <f>RANK('Data - Overview'!$G77,'Data - Overview'!$G$74:$G$83)</f>
        <v>8</v>
      </c>
      <c r="I77" s="70">
        <f>'Data - Overview'!$G77-100</f>
        <v>-24.94589627442501</v>
      </c>
      <c r="J77" s="70" t="str">
        <f t="shared" si="0"/>
        <v>below</v>
      </c>
      <c r="K77" s="1" t="str">
        <f>"" &amp;TEXT('Data - Overview'!$C77,"0")&amp;" "</f>
        <v xml:space="preserve">Never eats fruit </v>
      </c>
      <c r="L77" s="1" t="str">
        <f>"Index: "&amp;TEXT('Data - Overview'!$G77,"0")&amp;""</f>
        <v>Index: 75</v>
      </c>
      <c r="M77" s="1" t="str">
        <f>'Data - Overview'!$K77&amp;CHAR(10)&amp;'Data - Overview'!$L77</f>
        <v>Never eats fruit 
Index: 75</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0.11441089108910892</v>
      </c>
      <c r="E78" s="104">
        <f>RANK('Data - Overview'!$D78,'Data - Overview'!$D$74:$D$83)</f>
        <v>7</v>
      </c>
      <c r="F78" s="84">
        <f>INDEX('Data - Knowledge'!$G:$G,MATCH('Data - Overview'!$A78,'Data - Knowledge'!$A:$A,0))</f>
        <v>0.13392666657861022</v>
      </c>
      <c r="G78" s="75">
        <f>INDEX('Data - Knowledge'!$J:$J,MATCH('Data - Overview'!$A78,'Data - Knowledge'!$A:$A,0))</f>
        <v>85.428013712230921</v>
      </c>
      <c r="H78" s="75">
        <f>RANK('Data - Overview'!$G78,'Data - Overview'!$G$74:$G$83)</f>
        <v>6</v>
      </c>
      <c r="I78" s="75">
        <f>'Data - Overview'!$G78-100</f>
        <v>-14.571986287769079</v>
      </c>
      <c r="J78" s="75" t="str">
        <f t="shared" si="0"/>
        <v>below</v>
      </c>
      <c r="K78" s="72" t="str">
        <f>"" &amp;TEXT('Data - Overview'!$C78,"0")&amp;" "</f>
        <v xml:space="preserve">Drinks whole fat milk </v>
      </c>
      <c r="L78" s="72" t="str">
        <f>"Index: "&amp;TEXT('Data - Overview'!$G78,"0")&amp;""</f>
        <v>Index: 85</v>
      </c>
      <c r="M78" s="72" t="str">
        <f>'Data - Overview'!$K78&amp;CHAR(10)&amp;'Data - Overview'!$L78</f>
        <v>Drinks whole fat milk 
Index: 85</v>
      </c>
      <c r="N78" s="72">
        <v>5</v>
      </c>
    </row>
    <row r="79" spans="1:14">
      <c r="A79" s="86" t="s">
        <v>124</v>
      </c>
      <c r="B79" s="1" t="str">
        <f>INDEX('Data - Knowledge'!$D:$D,MATCH('Data - Overview'!$A79,'Data - Knowledge'!$A:$A,0))</f>
        <v>Usually eats white bread</v>
      </c>
      <c r="C79" s="1" t="s">
        <v>125</v>
      </c>
      <c r="D79" s="105">
        <f>INDEX('Data - Knowledge'!$E:$E,MATCH('Data - Overview'!$A79,'Data - Knowledge'!$A:$A,0))</f>
        <v>0.25642079207920793</v>
      </c>
      <c r="E79" s="106">
        <f>RANK('Data - Overview'!$D79,'Data - Overview'!$D$74:$D$83)</f>
        <v>6</v>
      </c>
      <c r="F79" s="68">
        <f>INDEX('Data - Knowledge'!$G:$G,MATCH('Data - Overview'!$A79,'Data - Knowledge'!$A:$A,0))</f>
        <v>0.30027916099803198</v>
      </c>
      <c r="G79" s="70">
        <f>INDEX('Data - Knowledge'!$J:$J,MATCH('Data - Overview'!$A79,'Data - Knowledge'!$A:$A,0))</f>
        <v>85.39413498657288</v>
      </c>
      <c r="H79" s="70">
        <f>RANK('Data - Overview'!$G79,'Data - Overview'!$G$74:$G$83)</f>
        <v>7</v>
      </c>
      <c r="I79" s="70">
        <f>'Data - Overview'!$G79-100</f>
        <v>-14.60586501342712</v>
      </c>
      <c r="J79" s="70" t="str">
        <f t="shared" si="0"/>
        <v>below</v>
      </c>
      <c r="K79" s="1" t="str">
        <f>"" &amp;TEXT('Data - Overview'!$C79,"0")&amp;" "</f>
        <v xml:space="preserve">Eats white bread </v>
      </c>
      <c r="L79" s="1" t="str">
        <f>"Index: "&amp;TEXT('Data - Overview'!$G79,"0")&amp;""</f>
        <v>Index: 85</v>
      </c>
      <c r="M79" s="1" t="str">
        <f>'Data - Overview'!$K79&amp;CHAR(10)&amp;'Data - Overview'!$L79</f>
        <v>Eats white bread 
Index: 85</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0.36124257425742567</v>
      </c>
      <c r="E80" s="104">
        <f>RANK('Data - Overview'!$D80,'Data - Overview'!$D$74:$D$83)</f>
        <v>2</v>
      </c>
      <c r="F80" s="84">
        <f>INDEX('Data - Knowledge'!$G:$G,MATCH('Data - Overview'!$A80,'Data - Knowledge'!$A:$A,0))</f>
        <v>0.40960850757505707</v>
      </c>
      <c r="G80" s="75">
        <f>INDEX('Data - Knowledge'!$J:$J,MATCH('Data - Overview'!$A80,'Data - Knowledge'!$A:$A,0))</f>
        <v>88.192156065320788</v>
      </c>
      <c r="H80" s="75">
        <f>RANK('Data - Overview'!$G80,'Data - Overview'!$G$74:$G$83)</f>
        <v>3</v>
      </c>
      <c r="I80" s="75">
        <f>'Data - Overview'!$G80-100</f>
        <v>-11.807843934679212</v>
      </c>
      <c r="J80" s="75" t="str">
        <f t="shared" si="0"/>
        <v>below</v>
      </c>
      <c r="K80" s="72" t="str">
        <f>"" &amp;TEXT('Data - Overview'!$C80,"0")&amp;" "</f>
        <v xml:space="preserve">Never does mild intensity sports </v>
      </c>
      <c r="L80" s="72" t="str">
        <f>"Index: "&amp;TEXT('Data - Overview'!$G80,"0")&amp;""</f>
        <v>Index: 88</v>
      </c>
      <c r="M80" s="72" t="str">
        <f>'Data - Overview'!$K80&amp;CHAR(10)&amp;'Data - Overview'!$L80</f>
        <v>Never does mild intensity sports 
Index: 88</v>
      </c>
      <c r="N80" s="72">
        <v>7</v>
      </c>
    </row>
    <row r="81" spans="1:14">
      <c r="A81" s="86" t="s">
        <v>128</v>
      </c>
      <c r="B81" s="1" t="str">
        <f>INDEX('Data - Knowledge'!$D:$D,MATCH('Data - Overview'!$A81,'Data - Knowledge'!$A:$A,0))</f>
        <v>Smokes 20+ per day</v>
      </c>
      <c r="C81" s="1" t="s">
        <v>129</v>
      </c>
      <c r="D81" s="105">
        <f>INDEX('Data - Knowledge'!$E:$E,MATCH('Data - Overview'!$A81,'Data - Knowledge'!$A:$A,0))</f>
        <v>2.0792079207920793E-2</v>
      </c>
      <c r="E81" s="106">
        <f>RANK('Data - Overview'!$D81,'Data - Overview'!$D$74:$D$83)</f>
        <v>10</v>
      </c>
      <c r="F81" s="68">
        <f>INDEX('Data - Knowledge'!$G:$G,MATCH('Data - Overview'!$A81,'Data - Knowledge'!$A:$A,0))</f>
        <v>3.100067363193279E-2</v>
      </c>
      <c r="G81" s="70">
        <f>INDEX('Data - Knowledge'!$J:$J,MATCH('Data - Overview'!$A81,'Data - Knowledge'!$A:$A,0))</f>
        <v>67.069765821164424</v>
      </c>
      <c r="H81" s="70">
        <f>RANK('Data - Overview'!$G81,'Data - Overview'!$G$74:$G$83)</f>
        <v>10</v>
      </c>
      <c r="I81" s="70">
        <f>'Data - Overview'!$G81-100</f>
        <v>-32.930234178835576</v>
      </c>
      <c r="J81" s="70" t="str">
        <f t="shared" si="0"/>
        <v>below</v>
      </c>
      <c r="K81" s="1" t="str">
        <f>"" &amp;TEXT('Data - Overview'!$C81,"0")&amp;" "</f>
        <v xml:space="preserve">Smokes 20+ per day </v>
      </c>
      <c r="L81" s="1" t="str">
        <f>"Index: "&amp;TEXT('Data - Overview'!$G81,"0")&amp;""</f>
        <v>Index: 67</v>
      </c>
      <c r="M81" s="1" t="str">
        <f>'Data - Overview'!$K81&amp;CHAR(10)&amp;'Data - Overview'!$L81</f>
        <v>Smokes 20+ per day 
Index: 67</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0.31752475247524753</v>
      </c>
      <c r="E82" s="104">
        <f>RANK('Data - Overview'!$D82,'Data - Overview'!$D$74:$D$83)</f>
        <v>5</v>
      </c>
      <c r="F82" s="84">
        <f>INDEX('Data - Knowledge'!$G:$G,MATCH('Data - Overview'!$A82,'Data - Knowledge'!$A:$A,0))</f>
        <v>0.29959698318561867</v>
      </c>
      <c r="G82" s="75">
        <f>INDEX('Data - Knowledge'!$J:$J,MATCH('Data - Overview'!$A82,'Data - Knowledge'!$A:$A,0))</f>
        <v>105.98396188740043</v>
      </c>
      <c r="H82" s="75">
        <f>RANK('Data - Overview'!$G82,'Data - Overview'!$G$74:$G$83)</f>
        <v>1</v>
      </c>
      <c r="I82" s="75">
        <f>'Data - Overview'!$G82-100</f>
        <v>5.9839618874004259</v>
      </c>
      <c r="J82" s="75" t="str">
        <f t="shared" si="0"/>
        <v>above</v>
      </c>
      <c r="K82" s="72" t="str">
        <f>"" &amp;TEXT('Data - Overview'!$C82,"0")&amp;" "</f>
        <v xml:space="preserve">&gt; 3 units per day (Women) </v>
      </c>
      <c r="L82" s="72" t="str">
        <f>"Index: "&amp;TEXT('Data - Overview'!$G82,"0")&amp;""</f>
        <v>Index: 106</v>
      </c>
      <c r="M82" s="72" t="str">
        <f>'Data - Overview'!$K82&amp;CHAR(10)&amp;'Data - Overview'!$L82</f>
        <v>&gt; 3 units per day (Women) 
Index: 106</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0.42122277227722765</v>
      </c>
      <c r="E83" s="110">
        <f>RANK('Data - Overview'!$D83,'Data - Overview'!$D$74:$D$83)</f>
        <v>1</v>
      </c>
      <c r="F83" s="111">
        <f>INDEX('Data - Knowledge'!$G:$G,MATCH('Data - Overview'!$A83,'Data - Knowledge'!$A:$A,0))</f>
        <v>0.41974617945026349</v>
      </c>
      <c r="G83" s="112">
        <f>INDEX('Data - Knowledge'!$J:$J,MATCH('Data - Overview'!$A83,'Data - Knowledge'!$A:$A,0))</f>
        <v>100.3517823149452</v>
      </c>
      <c r="H83" s="112">
        <f>RANK('Data - Overview'!$G83,'Data - Overview'!$G$74:$G$83)</f>
        <v>2</v>
      </c>
      <c r="I83" s="112">
        <f>'Data - Overview'!$G83-100</f>
        <v>0.35178231494519707</v>
      </c>
      <c r="J83" s="112" t="str">
        <f t="shared" si="0"/>
        <v>above</v>
      </c>
      <c r="K83" s="108" t="str">
        <f>"" &amp;TEXT('Data - Overview'!$C83,"0")&amp;" "</f>
        <v xml:space="preserve">&gt; 4 units per day (Men) </v>
      </c>
      <c r="L83" s="108" t="str">
        <f>"Index: "&amp;TEXT('Data - Overview'!$G83,"0")&amp;""</f>
        <v>Index: 100</v>
      </c>
      <c r="M83" s="108" t="str">
        <f>'Data - Overview'!$K83&amp;CHAR(10)&amp;'Data - Overview'!$L83</f>
        <v>&gt; 4 units per day (Men) 
Index: 100</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0.31841089108910892</v>
      </c>
      <c r="B89" s="62">
        <f>D75</f>
        <v>0.33555445544554452</v>
      </c>
      <c r="C89" s="62">
        <f>D76</f>
        <v>9.9054455445544559E-2</v>
      </c>
      <c r="D89" s="62">
        <f>D82</f>
        <v>0.31752475247524753</v>
      </c>
      <c r="E89" s="62">
        <f>D83</f>
        <v>0.42122277227722765</v>
      </c>
      <c r="F89" s="68"/>
      <c r="G89" s="69"/>
      <c r="H89" s="68"/>
      <c r="I89" s="70"/>
      <c r="J89" s="70"/>
    </row>
    <row r="90" spans="1:14" ht="15" thickBot="1">
      <c r="A90" s="113">
        <f>1-A89</f>
        <v>0.68158910891089108</v>
      </c>
      <c r="B90" s="113">
        <f>1-B89</f>
        <v>0.66444554455445548</v>
      </c>
      <c r="C90" s="113">
        <f>1-C89</f>
        <v>0.90094554455445541</v>
      </c>
      <c r="D90" s="113">
        <f>1-D89</f>
        <v>0.68247524752475242</v>
      </c>
      <c r="E90" s="113">
        <f>1-E89</f>
        <v>0.57877722772277229</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4.8950495049504952E-2</v>
      </c>
      <c r="F96" s="63">
        <f>RANK('Data - Overview'!$E96,'Data - Overview'!$E$96:$E$103)</f>
        <v>8</v>
      </c>
      <c r="G96" s="62">
        <f>INDEX('Data - Knowledge'!$G:$G,MATCH('Data - Overview'!$A96,'Data - Knowledge'!$A:$A,0))</f>
        <v>5.244063453486375E-2</v>
      </c>
      <c r="H96" s="64">
        <f>INDEX('Data - Knowledge'!$J:$J,MATCH('Data - Overview'!$A96,'Data - Knowledge'!$A:$A,0))</f>
        <v>93.344589522389413</v>
      </c>
      <c r="I96" s="64">
        <f>RANK('Data - Overview'!$H96,'Data - Overview'!$H$96:$H$103)</f>
        <v>6</v>
      </c>
      <c r="J96" s="64">
        <f>'Data - Overview'!$H96-100</f>
        <v>-6.6554104776105873</v>
      </c>
      <c r="K96" s="61" t="str">
        <f>"" &amp;TEXT('Data - Overview'!$B96,"0")&amp;" "</f>
        <v xml:space="preserve">Age 0-4 </v>
      </c>
      <c r="L96" s="61" t="str">
        <f>"Index: "&amp;TEXT('Data - Overview'!$H96,"0")&amp;""</f>
        <v>Index: 93</v>
      </c>
      <c r="M96" s="61" t="str">
        <f>'Data - Overview'!$K96&amp;CHAR(10)&amp;'Data - Overview'!$L96</f>
        <v>Age 0-4 
Index: 93</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0.15575742574257426</v>
      </c>
      <c r="F97" s="69">
        <f>RANK('Data - Overview'!$E97,'Data - Overview'!$E$96:$E$103)</f>
        <v>3</v>
      </c>
      <c r="G97" s="68">
        <f>INDEX('Data - Knowledge'!$G:$G,MATCH('Data - Overview'!$A97,'Data - Knowledge'!$A:$A,0))</f>
        <v>0.15387029283176373</v>
      </c>
      <c r="H97" s="70">
        <f>INDEX('Data - Knowledge'!$J:$J,MATCH('Data - Overview'!$A97,'Data - Knowledge'!$A:$A,0))</f>
        <v>101.22644395879188</v>
      </c>
      <c r="I97" s="70">
        <f>RANK('Data - Overview'!$H97,'Data - Overview'!$H$96:$H$103)</f>
        <v>4</v>
      </c>
      <c r="J97" s="70">
        <f>'Data - Overview'!$H97-100</f>
        <v>1.2264439587918758</v>
      </c>
      <c r="K97" s="1" t="str">
        <f>"" &amp;TEXT('Data - Overview'!$B97,"0")&amp;" "</f>
        <v xml:space="preserve">Age 5-17 </v>
      </c>
      <c r="L97" s="1" t="str">
        <f>"Index: "&amp;TEXT('Data - Overview'!$H97,"0")&amp;""</f>
        <v>Index: 101</v>
      </c>
      <c r="M97" s="1" t="str">
        <f>'Data - Overview'!$K97&amp;CHAR(10)&amp;'Data - Overview'!$L97</f>
        <v>Age 5-17 
Index: 101</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6.7094059405940584E-2</v>
      </c>
      <c r="F98" s="85">
        <f>RANK('Data - Overview'!$E98,'Data - Overview'!$E$96:$E$103)</f>
        <v>7</v>
      </c>
      <c r="G98" s="84">
        <f>INDEX('Data - Knowledge'!$G:$G,MATCH('Data - Overview'!$A98,'Data - Knowledge'!$A:$A,0))</f>
        <v>7.2868919150959596E-2</v>
      </c>
      <c r="H98" s="75">
        <f>INDEX('Data - Knowledge'!$J:$J,MATCH('Data - Overview'!$A98,'Data - Knowledge'!$A:$A,0))</f>
        <v>92.075002878723282</v>
      </c>
      <c r="I98" s="75">
        <f>RANK('Data - Overview'!$H98,'Data - Overview'!$H$96:$H$103)</f>
        <v>7</v>
      </c>
      <c r="J98" s="75">
        <f>'Data - Overview'!$H98-100</f>
        <v>-7.9249971212767178</v>
      </c>
      <c r="K98" s="72" t="str">
        <f>"" &amp;TEXT('Data - Overview'!$B98,"0")&amp;" "</f>
        <v xml:space="preserve">Age 18-24 </v>
      </c>
      <c r="L98" s="72" t="str">
        <f>"Index: "&amp;TEXT('Data - Overview'!$H98,"0")&amp;""</f>
        <v>Index: 92</v>
      </c>
      <c r="M98" s="72" t="str">
        <f>'Data - Overview'!$K98&amp;CHAR(10)&amp;'Data - Overview'!$L98</f>
        <v>Age 18-24 
Index: 92</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0.1039009900990099</v>
      </c>
      <c r="F99" s="69">
        <f>RANK('Data - Overview'!$E99,'Data - Overview'!$E$96:$E$103)</f>
        <v>5</v>
      </c>
      <c r="G99" s="68">
        <f>INDEX('Data - Knowledge'!$G:$G,MATCH('Data - Overview'!$A99,'Data - Knowledge'!$A:$A,0))</f>
        <v>0.11896888745063336</v>
      </c>
      <c r="H99" s="70">
        <f>INDEX('Data - Knowledge'!$J:$J,MATCH('Data - Overview'!$A99,'Data - Knowledge'!$A:$A,0))</f>
        <v>87.334590013816893</v>
      </c>
      <c r="I99" s="70">
        <f>RANK('Data - Overview'!$H99,'Data - Overview'!$H$96:$H$103)</f>
        <v>8</v>
      </c>
      <c r="J99" s="70">
        <f>'Data - Overview'!$H99-100</f>
        <v>-12.665409986183107</v>
      </c>
      <c r="K99" s="1" t="str">
        <f>"" &amp;TEXT('Data - Overview'!$B99,"0")&amp;" "</f>
        <v xml:space="preserve">Age 25-34 </v>
      </c>
      <c r="L99" s="1" t="str">
        <f>"Index: "&amp;TEXT('Data - Overview'!$H99,"0")&amp;""</f>
        <v>Index: 87</v>
      </c>
      <c r="M99" s="1" t="str">
        <f>'Data - Overview'!$K99&amp;CHAR(10)&amp;'Data - Overview'!$L99</f>
        <v>Age 25-34 
Index: 87</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0.18573762376237624</v>
      </c>
      <c r="F100" s="85">
        <f>RANK('Data - Overview'!$E100,'Data - Overview'!$E$96:$E$103)</f>
        <v>2</v>
      </c>
      <c r="G100" s="84">
        <f>INDEX('Data - Knowledge'!$G:$G,MATCH('Data - Overview'!$A100,'Data - Knowledge'!$A:$A,0))</f>
        <v>0.18424111400229828</v>
      </c>
      <c r="H100" s="75">
        <f>INDEX('Data - Knowledge'!$J:$J,MATCH('Data - Overview'!$A100,'Data - Knowledge'!$A:$A,0))</f>
        <v>100.81225613956029</v>
      </c>
      <c r="I100" s="75">
        <f>RANK('Data - Overview'!$H100,'Data - Overview'!$H$96:$H$103)</f>
        <v>5</v>
      </c>
      <c r="J100" s="75">
        <f>'Data - Overview'!$H100-100</f>
        <v>0.81225613956029008</v>
      </c>
      <c r="K100" s="72" t="str">
        <f>"" &amp;TEXT('Data - Overview'!$B100,"0")&amp;" "</f>
        <v xml:space="preserve">Age 35-49 </v>
      </c>
      <c r="L100" s="72" t="str">
        <f>"Index: "&amp;TEXT('Data - Overview'!$H100,"0")&amp;""</f>
        <v>Index: 101</v>
      </c>
      <c r="M100" s="72" t="str">
        <f>'Data - Overview'!$K100&amp;CHAR(10)&amp;'Data - Overview'!$L100</f>
        <v>Age 35-49 
Index: 101</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0.22168811881188119</v>
      </c>
      <c r="F101" s="69">
        <f>RANK('Data - Overview'!$E101,'Data - Overview'!$E$96:$E$103)</f>
        <v>1</v>
      </c>
      <c r="G101" s="68">
        <f>INDEX('Data - Knowledge'!$G:$G,MATCH('Data - Overview'!$A101,'Data - Knowledge'!$A:$A,0))</f>
        <v>0.20902672073333423</v>
      </c>
      <c r="H101" s="70">
        <f>INDEX('Data - Knowledge'!$J:$J,MATCH('Data - Overview'!$A101,'Data - Knowledge'!$A:$A,0))</f>
        <v>106.05731077544853</v>
      </c>
      <c r="I101" s="70">
        <f>RANK('Data - Overview'!$H101,'Data - Overview'!$H$96:$H$103)</f>
        <v>1</v>
      </c>
      <c r="J101" s="70">
        <f>'Data - Overview'!$H101-100</f>
        <v>6.0573107754485278</v>
      </c>
      <c r="K101" s="1" t="str">
        <f>"" &amp;TEXT('Data - Overview'!$B101,"0")&amp;" "</f>
        <v xml:space="preserve">Age 50-64 </v>
      </c>
      <c r="L101" s="1" t="str">
        <f>"Index: "&amp;TEXT('Data - Overview'!$H101,"0")&amp;""</f>
        <v>Index: 106</v>
      </c>
      <c r="M101" s="1" t="str">
        <f>'Data - Overview'!$K101&amp;CHAR(10)&amp;'Data - Overview'!$L101</f>
        <v>Age 50-64 
Index: 106</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0.1198019801980198</v>
      </c>
      <c r="F102" s="85">
        <f>RANK('Data - Overview'!$E102,'Data - Overview'!$E$96:$E$103)</f>
        <v>4</v>
      </c>
      <c r="G102" s="84">
        <f>INDEX('Data - Knowledge'!$G:$G,MATCH('Data - Overview'!$A102,'Data - Knowledge'!$A:$A,0))</f>
        <v>0.11312736266494076</v>
      </c>
      <c r="H102" s="75">
        <f>INDEX('Data - Knowledge'!$J:$J,MATCH('Data - Overview'!$A102,'Data - Knowledge'!$A:$A,0))</f>
        <v>105.90009116790588</v>
      </c>
      <c r="I102" s="75">
        <f>RANK('Data - Overview'!$H102,'Data - Overview'!$H$96:$H$103)</f>
        <v>2</v>
      </c>
      <c r="J102" s="75">
        <f>'Data - Overview'!$H102-100</f>
        <v>5.9000911679058845</v>
      </c>
      <c r="K102" s="72" t="str">
        <f>"" &amp;TEXT('Data - Overview'!$B102,"0")&amp;" "</f>
        <v xml:space="preserve">Aged 65-74 </v>
      </c>
      <c r="L102" s="72" t="str">
        <f>"Index: "&amp;TEXT('Data - Overview'!$H102,"0")&amp;""</f>
        <v>Index: 106</v>
      </c>
      <c r="M102" s="72" t="str">
        <f>'Data - Overview'!$K102&amp;CHAR(10)&amp;'Data - Overview'!$L102</f>
        <v>Aged 65-74 
Index: 106</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9.736633663366337E-2</v>
      </c>
      <c r="F103" s="115">
        <f>RANK('Data - Overview'!$E103,'Data - Overview'!$E$96:$E$103)</f>
        <v>6</v>
      </c>
      <c r="G103" s="111">
        <f>INDEX('Data - Knowledge'!$G:$G,MATCH('Data - Overview'!$A103,'Data - Knowledge'!$A:$A,0))</f>
        <v>9.553313344516505E-2</v>
      </c>
      <c r="H103" s="112">
        <f>INDEX('Data - Knowledge'!$J:$J,MATCH('Data - Overview'!$A103,'Data - Knowledge'!$A:$A,0))</f>
        <v>101.91891872734453</v>
      </c>
      <c r="I103" s="112">
        <f>RANK('Data - Overview'!$H103,'Data - Overview'!$H$96:$H$103)</f>
        <v>3</v>
      </c>
      <c r="J103" s="112">
        <f>'Data - Overview'!$H103-100</f>
        <v>1.9189187273445327</v>
      </c>
      <c r="K103" s="108" t="str">
        <f>"" &amp;TEXT('Data - Overview'!$B103,"0")&amp;" "</f>
        <v xml:space="preserve">Aged 75 plus </v>
      </c>
      <c r="L103" s="108" t="str">
        <f>"Index: "&amp;TEXT('Data - Overview'!$H103,"0")&amp;""</f>
        <v>Index: 102</v>
      </c>
      <c r="M103" s="108" t="str">
        <f>'Data - Overview'!$K103&amp;CHAR(10)&amp;'Data - Overview'!$L103</f>
        <v>Aged 75 plus 
Index: 102</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43.81169801980198</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0.33429207920792081</v>
      </c>
      <c r="E115" s="63">
        <f>RANK('Data - Overview'!$D115,'Data - Overview'!$D$115:$D$119)</f>
        <v>1</v>
      </c>
      <c r="F115" s="62">
        <f>INDEX('Data - Knowledge'!$G:$G,MATCH('Data - Overview'!$A115,'Data - Knowledge'!$A:$A,0))</f>
        <v>0.30240027605700776</v>
      </c>
      <c r="G115" s="64">
        <f>INDEX('Data - Knowledge'!$J:$J,MATCH('Data - Overview'!$A115,'Data - Knowledge'!$A:$A,0))</f>
        <v>110.54622157319092</v>
      </c>
      <c r="H115" s="64">
        <f>RANK('Data - Overview'!$G115,'Data - Overview'!$G$115:$G$119)</f>
        <v>1</v>
      </c>
      <c r="I115" s="64">
        <f>'Data - Overview'!$G115-100</f>
        <v>10.54622157319092</v>
      </c>
      <c r="J115" s="61" t="str">
        <f>"" &amp;TEXT('Data - Overview'!$B115,"0")&amp;" "</f>
        <v xml:space="preserve">Couple, no children </v>
      </c>
      <c r="K115" s="61" t="str">
        <f>"Index: "&amp;TEXT('Data - Overview'!$G115,"0")&amp;""</f>
        <v>Index: 111</v>
      </c>
      <c r="L115" s="61" t="str">
        <f>'Data - Overview'!$J115&amp;CHAR(10)&amp;'Data - Overview'!$K115</f>
        <v>Couple, no children 
Index: 111</v>
      </c>
      <c r="M115" s="61">
        <v>1</v>
      </c>
    </row>
    <row r="116" spans="1:13">
      <c r="A116" s="86" t="s">
        <v>159</v>
      </c>
      <c r="B116" s="1" t="str">
        <f>INDEX('Data - Knowledge'!$D:$D,MATCH('Data - Overview'!$A116,'Data - Knowledge'!$A:$A,0))</f>
        <v>Couple with children</v>
      </c>
      <c r="C116" s="1" t="s">
        <v>160</v>
      </c>
      <c r="D116" s="68">
        <f>INDEX('Data - Knowledge'!$E:$E,MATCH('Data - Overview'!$A116,'Data - Knowledge'!$A:$A,0))</f>
        <v>0.19736138613861384</v>
      </c>
      <c r="E116" s="69">
        <f>RANK('Data - Overview'!$D116,'Data - Overview'!$D$115:$D$119)</f>
        <v>3</v>
      </c>
      <c r="F116" s="68">
        <f>INDEX('Data - Knowledge'!$G:$G,MATCH('Data - Overview'!$A116,'Data - Knowledge'!$A:$A,0))</f>
        <v>0.18597672007291077</v>
      </c>
      <c r="G116" s="70">
        <f>INDEX('Data - Knowledge'!$J:$J,MATCH('Data - Overview'!$A116,'Data - Knowledge'!$A:$A,0))</f>
        <v>106.12155438661344</v>
      </c>
      <c r="H116" s="70">
        <f>RANK('Data - Overview'!$G116,'Data - Overview'!$G$115:$G$119)</f>
        <v>2</v>
      </c>
      <c r="I116" s="70">
        <f>'Data - Overview'!$G116-100</f>
        <v>6.1215543866134396</v>
      </c>
      <c r="J116" s="1" t="str">
        <f>"" &amp;TEXT('Data - Overview'!$B116,"0")&amp;" "</f>
        <v xml:space="preserve">Couple with children </v>
      </c>
      <c r="K116" s="1" t="str">
        <f>"Index: "&amp;TEXT('Data - Overview'!$G116,"0")&amp;""</f>
        <v>Index: 106</v>
      </c>
      <c r="L116" s="1" t="str">
        <f>'Data - Overview'!$J116&amp;CHAR(10)&amp;'Data - Overview'!$K116</f>
        <v>Couple with children 
Index: 106</v>
      </c>
      <c r="M116" s="1">
        <v>2</v>
      </c>
    </row>
    <row r="117" spans="1:13">
      <c r="A117" s="56" t="s">
        <v>161</v>
      </c>
      <c r="B117" s="72" t="str">
        <f>INDEX('Data - Knowledge'!$D:$D,MATCH('Data - Overview'!$A117,'Data - Knowledge'!$A:$A,0))</f>
        <v>Single parent</v>
      </c>
      <c r="C117" s="72" t="s">
        <v>162</v>
      </c>
      <c r="D117" s="84">
        <f>INDEX('Data - Knowledge'!$E:$E,MATCH('Data - Overview'!$A117,'Data - Knowledge'!$A:$A,0))</f>
        <v>2.4049504950495054E-2</v>
      </c>
      <c r="E117" s="85">
        <f>RANK('Data - Overview'!$D117,'Data - Overview'!$D$115:$D$119)</f>
        <v>5</v>
      </c>
      <c r="F117" s="84">
        <f>INDEX('Data - Knowledge'!$G:$G,MATCH('Data - Overview'!$A117,'Data - Knowledge'!$A:$A,0))</f>
        <v>3.0785626543739845E-2</v>
      </c>
      <c r="G117" s="75">
        <f>INDEX('Data - Knowledge'!$J:$J,MATCH('Data - Overview'!$A117,'Data - Knowledge'!$A:$A,0))</f>
        <v>78.119264249261931</v>
      </c>
      <c r="H117" s="75">
        <f>RANK('Data - Overview'!$G117,'Data - Overview'!$G$115:$G$119)</f>
        <v>5</v>
      </c>
      <c r="I117" s="75">
        <f>'Data - Overview'!$G117-100</f>
        <v>-21.880735750738069</v>
      </c>
      <c r="J117" s="72" t="str">
        <f>"" &amp;TEXT('Data - Overview'!$B117,"0")&amp;" "</f>
        <v xml:space="preserve">Single parent </v>
      </c>
      <c r="K117" s="72" t="str">
        <f>"Index: "&amp;TEXT('Data - Overview'!$G117,"0")&amp;""</f>
        <v>Index: 78</v>
      </c>
      <c r="L117" s="72" t="str">
        <f>'Data - Overview'!$J117&amp;CHAR(10)&amp;'Data - Overview'!$K117</f>
        <v>Single parent 
Index: 78</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0.1334207920792079</v>
      </c>
      <c r="E118" s="69">
        <f>RANK('Data - Overview'!$D118,'Data - Overview'!$D$115:$D$119)</f>
        <v>4</v>
      </c>
      <c r="F118" s="68">
        <f>INDEX('Data - Knowledge'!$G:$G,MATCH('Data - Overview'!$A118,'Data - Knowledge'!$A:$A,0))</f>
        <v>0.16796368331374079</v>
      </c>
      <c r="G118" s="70">
        <f>INDEX('Data - Knowledge'!$J:$J,MATCH('Data - Overview'!$A118,'Data - Knowledge'!$A:$A,0))</f>
        <v>79.434309516772188</v>
      </c>
      <c r="H118" s="70">
        <f>RANK('Data - Overview'!$G118,'Data - Overview'!$G$115:$G$119)</f>
        <v>4</v>
      </c>
      <c r="I118" s="70">
        <f>'Data - Overview'!$G118-100</f>
        <v>-20.565690483227812</v>
      </c>
      <c r="J118" s="1" t="str">
        <f>"" &amp;TEXT('Data - Overview'!$B118,"0")&amp;" "</f>
        <v xml:space="preserve">Single person, no children </v>
      </c>
      <c r="K118" s="1" t="str">
        <f>"Index: "&amp;TEXT('Data - Overview'!$G118,"0")&amp;""</f>
        <v>Index: 79</v>
      </c>
      <c r="L118" s="1" t="str">
        <f>'Data - Overview'!$J118&amp;CHAR(10)&amp;'Data - Overview'!$K118</f>
        <v>Single person, no children 
Index: 79</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0.31103465346534653</v>
      </c>
      <c r="E119" s="89">
        <f>RANK('Data - Overview'!$D119,'Data - Overview'!$D$115:$D$119)</f>
        <v>2</v>
      </c>
      <c r="F119" s="88">
        <f>INDEX('Data - Knowledge'!$G:$G,MATCH('Data - Overview'!$A119,'Data - Knowledge'!$A:$A,0))</f>
        <v>0.31305189607576378</v>
      </c>
      <c r="G119" s="80">
        <f>INDEX('Data - Knowledge'!$J:$J,MATCH('Data - Overview'!$A119,'Data - Knowledge'!$A:$A,0))</f>
        <v>99.35562038252948</v>
      </c>
      <c r="H119" s="80">
        <f>RANK('Data - Overview'!$G119,'Data - Overview'!$G$115:$G$119)</f>
        <v>3</v>
      </c>
      <c r="I119" s="80">
        <f>'Data - Overview'!$G119-100</f>
        <v>-0.64437961747051986</v>
      </c>
      <c r="J119" s="57" t="str">
        <f>"" &amp;TEXT('Data - Overview'!$B119,"0")&amp;" "</f>
        <v xml:space="preserve">Other: two or more adults, may include a couple, may have children </v>
      </c>
      <c r="K119" s="57" t="str">
        <f>"Index: "&amp;TEXT('Data - Overview'!$G119,"0")&amp;""</f>
        <v>Index: 99</v>
      </c>
      <c r="L119" s="57" t="str">
        <f>'Data - Overview'!$J119&amp;CHAR(10)&amp;'Data - Overview'!$K119</f>
        <v>Other: two or more adults, may include a couple, may have children 
Index: 99</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10.54622157319092</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0.73620297029702986</v>
      </c>
      <c r="E128" s="63">
        <f>RANK('Data - Overview'!$D128,'Data - Overview'!$D$128:$D$131)</f>
        <v>1</v>
      </c>
      <c r="F128" s="62">
        <f>INDEX('Data - Knowledge'!$G:$G,MATCH('Data - Overview'!$A128,'Data - Knowledge'!$A:$A,0))</f>
        <v>0.72843787396478632</v>
      </c>
      <c r="G128" s="64">
        <f>INDEX('Data - Knowledge'!$J:$J,MATCH('Data - Overview'!$A128,'Data - Knowledge'!$A:$A,0))</f>
        <v>101.0659929432251</v>
      </c>
      <c r="H128" s="64">
        <f>RANK('Data - Overview'!$G128,'Data - Overview'!$G$128:$G$131)</f>
        <v>1</v>
      </c>
      <c r="I128" s="64">
        <f>'Data - Overview'!$G128 - 100</f>
        <v>1.0659929432250976</v>
      </c>
      <c r="J128" s="61" t="str">
        <f>"" &amp;TEXT('Data - Overview'!$C128,"0")&amp;" "</f>
        <v xml:space="preserve">0 </v>
      </c>
      <c r="K128" s="61" t="str">
        <f>"Index: "&amp;TEXT('Data - Overview'!$G128,"0")&amp;""</f>
        <v>Index: 101</v>
      </c>
      <c r="L128" s="61" t="str">
        <f>'Data - Overview'!$J128&amp;CHAR(10)&amp;'Data - Overview'!$K128</f>
        <v>0 
Index: 101</v>
      </c>
      <c r="M128" s="61">
        <v>1</v>
      </c>
    </row>
    <row r="129" spans="1:13">
      <c r="A129" s="86" t="s">
        <v>170</v>
      </c>
      <c r="B129" s="1" t="str">
        <f>INDEX('Data - Knowledge'!$D:$D,MATCH('Data - Overview'!$A129,'Data - Knowledge'!$A:$A,0))</f>
        <v>Children at home : 1</v>
      </c>
      <c r="C129" s="1">
        <v>1</v>
      </c>
      <c r="D129" s="68">
        <f>INDEX('Data - Knowledge'!$E:$E,MATCH('Data - Overview'!$A129,'Data - Knowledge'!$A:$A,0))</f>
        <v>0.12096534653465346</v>
      </c>
      <c r="E129" s="69">
        <f>RANK('Data - Overview'!$D129,'Data - Overview'!$D$128:$D$131)</f>
        <v>2</v>
      </c>
      <c r="F129" s="68">
        <f>INDEX('Data - Knowledge'!$G:$G,MATCH('Data - Overview'!$A129,'Data - Knowledge'!$A:$A,0))</f>
        <v>0.12590590946915162</v>
      </c>
      <c r="G129" s="70">
        <f>INDEX('Data - Knowledge'!$J:$J,MATCH('Data - Overview'!$A129,'Data - Knowledge'!$A:$A,0))</f>
        <v>96.075988049068769</v>
      </c>
      <c r="H129" s="70">
        <f>RANK('Data - Overview'!$G129,'Data - Overview'!$G$128:$G$131)</f>
        <v>3</v>
      </c>
      <c r="I129" s="70">
        <f>'Data - Overview'!$G129 - 100</f>
        <v>-3.9240119509312308</v>
      </c>
      <c r="J129" s="1" t="str">
        <f>"" &amp;TEXT('Data - Overview'!$C129,"0")&amp;" "</f>
        <v xml:space="preserve">1 </v>
      </c>
      <c r="K129" s="1" t="str">
        <f>"Index: "&amp;TEXT('Data - Overview'!$G129,"0")&amp;""</f>
        <v>Index: 96</v>
      </c>
      <c r="L129" s="1" t="str">
        <f>'Data - Overview'!$J129&amp;CHAR(10)&amp;'Data - Overview'!$K129</f>
        <v>1 
Index: 96</v>
      </c>
      <c r="M129" s="1">
        <v>2</v>
      </c>
    </row>
    <row r="130" spans="1:13">
      <c r="A130" s="56" t="s">
        <v>171</v>
      </c>
      <c r="B130" s="72" t="str">
        <f>INDEX('Data - Knowledge'!$D:$D,MATCH('Data - Overview'!$A130,'Data - Knowledge'!$A:$A,0))</f>
        <v>Children at home : 2</v>
      </c>
      <c r="C130" s="72">
        <v>2</v>
      </c>
      <c r="D130" s="84">
        <f>INDEX('Data - Knowledge'!$E:$E,MATCH('Data - Overview'!$A130,'Data - Knowledge'!$A:$A,0))</f>
        <v>0.10712871287128713</v>
      </c>
      <c r="E130" s="85">
        <f>RANK('Data - Overview'!$D130,'Data - Overview'!$D$128:$D$131)</f>
        <v>3</v>
      </c>
      <c r="F130" s="84">
        <f>INDEX('Data - Knowledge'!$G:$G,MATCH('Data - Overview'!$A130,'Data - Knowledge'!$A:$A,0))</f>
        <v>0.10607782430094176</v>
      </c>
      <c r="G130" s="75">
        <f>INDEX('Data - Knowledge'!$J:$J,MATCH('Data - Overview'!$A130,'Data - Knowledge'!$A:$A,0))</f>
        <v>100.99067696502146</v>
      </c>
      <c r="H130" s="75">
        <f>RANK('Data - Overview'!$G130,'Data - Overview'!$G$128:$G$131)</f>
        <v>2</v>
      </c>
      <c r="I130" s="75">
        <f>'Data - Overview'!$G130 - 100</f>
        <v>0.99067696502146418</v>
      </c>
      <c r="J130" s="72" t="str">
        <f>"" &amp;TEXT('Data - Overview'!$C130,"0")&amp;" "</f>
        <v xml:space="preserve">2 </v>
      </c>
      <c r="K130" s="72" t="str">
        <f>"Index: "&amp;TEXT('Data - Overview'!$G130,"0")&amp;""</f>
        <v>Index: 101</v>
      </c>
      <c r="L130" s="72" t="str">
        <f>'Data - Overview'!$J130&amp;CHAR(10)&amp;'Data - Overview'!$K130</f>
        <v>2 
Index: 101</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3.5905940594059403E-2</v>
      </c>
      <c r="E131" s="115">
        <f>RANK('Data - Overview'!$D131,'Data - Overview'!$D$128:$D$131)</f>
        <v>4</v>
      </c>
      <c r="F131" s="111">
        <f>INDEX('Data - Knowledge'!$G:$G,MATCH('Data - Overview'!$A131,'Data - Knowledge'!$A:$A,0))</f>
        <v>3.9780798848221485E-2</v>
      </c>
      <c r="G131" s="112">
        <f>INDEX('Data - Knowledge'!$J:$J,MATCH('Data - Overview'!$A131,'Data - Knowledge'!$A:$A,0))</f>
        <v>90.259476012671087</v>
      </c>
      <c r="H131" s="112">
        <f>RANK('Data - Overview'!$G131,'Data - Overview'!$G$128:$G$131)</f>
        <v>4</v>
      </c>
      <c r="I131" s="112">
        <f>'Data - Overview'!$G131 - 100</f>
        <v>-9.7405239873289133</v>
      </c>
      <c r="J131" s="108" t="str">
        <f>"" &amp;TEXT('Data - Overview'!$C131,"0")&amp;" "</f>
        <v xml:space="preserve">3+ </v>
      </c>
      <c r="K131" s="108" t="str">
        <f>"Index: "&amp;TEXT('Data - Overview'!$G131,"0")&amp;""</f>
        <v>Index: 90</v>
      </c>
      <c r="L131" s="108" t="str">
        <f>'Data - Overview'!$J131&amp;CHAR(10)&amp;'Data - Overview'!$K131</f>
        <v>3+ 
Index: 90</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0.15645544554455446</v>
      </c>
      <c r="E137" s="63">
        <f>RANK('Data - Overview'!$D137,'Data - Overview'!$D$137:$D$140)</f>
        <v>3</v>
      </c>
      <c r="F137" s="62">
        <f>INDEX('Data - Knowledge'!$G:$G,MATCH('Data - Overview'!$A137,'Data - Knowledge'!$A:$A,0))</f>
        <v>0.19068982551612093</v>
      </c>
      <c r="G137" s="64">
        <f>INDEX('Data - Knowledge'!$J:$J,MATCH('Data - Overview'!$A137,'Data - Knowledge'!$A:$A,0))</f>
        <v>82.04708621505749</v>
      </c>
      <c r="H137" s="64">
        <f>RANK('Data - Overview'!$G137,'Data - Overview'!$G$137:$G$140)</f>
        <v>4</v>
      </c>
      <c r="I137" s="61">
        <v>1</v>
      </c>
      <c r="J137" s="61" t="str">
        <f>"" &amp;TEXT('Data - Overview'!$C137,"0")&amp;" "</f>
        <v xml:space="preserve">1 person </v>
      </c>
      <c r="K137" s="61" t="str">
        <f>"Index: "&amp;TEXT('Data - Overview'!$G137,"0")&amp;""</f>
        <v>Index: 82</v>
      </c>
      <c r="L137" s="61" t="str">
        <f>'Data - Overview'!$J137&amp;CHAR(10)&amp;'Data - Overview'!$K137</f>
        <v>1 person 
Index: 82</v>
      </c>
    </row>
    <row r="138" spans="1:13">
      <c r="A138" s="1" t="s">
        <v>177</v>
      </c>
      <c r="B138" s="1" t="str">
        <f>INDEX('Data - Knowledge'!$D:$D,MATCH('Data - Overview'!$A138,'Data - Knowledge'!$A:$A,0))</f>
        <v>Household size : 2 persons</v>
      </c>
      <c r="C138" s="1" t="s">
        <v>178</v>
      </c>
      <c r="D138" s="68">
        <f>INDEX('Data - Knowledge'!$E:$E,MATCH('Data - Overview'!$A138,'Data - Knowledge'!$A:$A,0))</f>
        <v>0.40258910891089111</v>
      </c>
      <c r="E138" s="69">
        <f>RANK('Data - Overview'!$D138,'Data - Overview'!$D$137:$D$140)</f>
        <v>1</v>
      </c>
      <c r="F138" s="68">
        <f>INDEX('Data - Knowledge'!$G:$G,MATCH('Data - Overview'!$A138,'Data - Knowledge'!$A:$A,0))</f>
        <v>0.38833122878389625</v>
      </c>
      <c r="G138" s="70">
        <f>INDEX('Data - Knowledge'!$J:$J,MATCH('Data - Overview'!$A138,'Data - Knowledge'!$A:$A,0))</f>
        <v>103.67157701214116</v>
      </c>
      <c r="H138" s="70">
        <f>RANK('Data - Overview'!$G138,'Data - Overview'!$G$137:$G$140)</f>
        <v>3</v>
      </c>
      <c r="I138" s="1">
        <v>2</v>
      </c>
      <c r="J138" s="1" t="str">
        <f>"" &amp;TEXT('Data - Overview'!$C138,"0")&amp;" "</f>
        <v xml:space="preserve">2 people </v>
      </c>
      <c r="K138" s="1" t="str">
        <f>"Index: "&amp;TEXT('Data - Overview'!$G138,"0")&amp;""</f>
        <v>Index: 104</v>
      </c>
      <c r="L138" s="1" t="str">
        <f>'Data - Overview'!$J138&amp;CHAR(10)&amp;'Data - Overview'!$K138</f>
        <v>2 people 
Index: 104</v>
      </c>
    </row>
    <row r="139" spans="1:13">
      <c r="A139" s="72" t="s">
        <v>179</v>
      </c>
      <c r="B139" s="72" t="str">
        <f>INDEX('Data - Knowledge'!$D:$D,MATCH('Data - Overview'!$A139,'Data - Knowledge'!$A:$A,0))</f>
        <v>Household size : 3-4 persons</v>
      </c>
      <c r="C139" s="72" t="s">
        <v>180</v>
      </c>
      <c r="D139" s="84">
        <f>INDEX('Data - Knowledge'!$E:$E,MATCH('Data - Overview'!$A139,'Data - Knowledge'!$A:$A,0))</f>
        <v>0.3577128712871287</v>
      </c>
      <c r="E139" s="85">
        <f>RANK('Data - Overview'!$D139,'Data - Overview'!$D$137:$D$140)</f>
        <v>2</v>
      </c>
      <c r="F139" s="84">
        <f>INDEX('Data - Knowledge'!$G:$G,MATCH('Data - Overview'!$A139,'Data - Knowledge'!$A:$A,0))</f>
        <v>0.34146339272741671</v>
      </c>
      <c r="G139" s="75">
        <f>INDEX('Data - Knowledge'!$J:$J,MATCH('Data - Overview'!$A139,'Data - Knowledge'!$A:$A,0))</f>
        <v>104.75877616921694</v>
      </c>
      <c r="H139" s="75">
        <f>RANK('Data - Overview'!$G139,'Data - Overview'!$G$137:$G$140)</f>
        <v>2</v>
      </c>
      <c r="I139" s="72">
        <v>3</v>
      </c>
      <c r="J139" s="72" t="str">
        <f>"" &amp;TEXT('Data - Overview'!$C139,"0")&amp;" "</f>
        <v xml:space="preserve">3-4 people </v>
      </c>
      <c r="K139" s="72" t="str">
        <f>"Index: "&amp;TEXT('Data - Overview'!$G139,"0")&amp;""</f>
        <v>Index: 105</v>
      </c>
      <c r="L139" s="72" t="str">
        <f>'Data - Overview'!$J139&amp;CHAR(10)&amp;'Data - Overview'!$K139</f>
        <v>3-4 people 
Index: 105</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8.3499999999999991E-2</v>
      </c>
      <c r="E140" s="115">
        <f>RANK('Data - Overview'!$D140,'Data - Overview'!$D$137:$D$140)</f>
        <v>4</v>
      </c>
      <c r="F140" s="111">
        <f>INDEX('Data - Knowledge'!$G:$G,MATCH('Data - Overview'!$A140,'Data - Knowledge'!$A:$A,0))</f>
        <v>7.9690340646422483E-2</v>
      </c>
      <c r="G140" s="112">
        <f>INDEX('Data - Knowledge'!$J:$J,MATCH('Data - Overview'!$A140,'Data - Knowledge'!$A:$A,0))</f>
        <v>104.78057857787377</v>
      </c>
      <c r="H140" s="112">
        <f>RANK('Data - Overview'!$G140,'Data - Overview'!$G$137:$G$140)</f>
        <v>1</v>
      </c>
      <c r="I140" s="108">
        <v>4</v>
      </c>
      <c r="J140" s="108" t="str">
        <f>"" &amp;TEXT('Data - Overview'!$C140,"0")&amp;" "</f>
        <v xml:space="preserve">5+ people </v>
      </c>
      <c r="K140" s="108" t="str">
        <f>"Index: "&amp;TEXT('Data - Overview'!$G140,"0")&amp;""</f>
        <v>Index: 105</v>
      </c>
      <c r="L140" s="108" t="str">
        <f>'Data - Overview'!$J140&amp;CHAR(10)&amp;'Data - Overview'!$K140</f>
        <v>5+ people 
Index: 105</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0.12632178217821782</v>
      </c>
      <c r="E146" s="63">
        <f>RANK('Data - Overview'!$D146,'Data - Overview'!$D$146:$D$151)</f>
        <v>5</v>
      </c>
      <c r="F146" s="62">
        <f>INDEX('Data - Knowledge'!$G:$G,MATCH('Data - Overview'!$A146,'Data - Knowledge'!$A:$A,0))</f>
        <v>0.16826898387245903</v>
      </c>
      <c r="G146" s="64">
        <f>INDEX('Data - Knowledge'!$J:$J,MATCH('Data - Overview'!$A146,'Data - Knowledge'!$A:$A,0))</f>
        <v>75.071340701721084</v>
      </c>
      <c r="H146" s="64">
        <f>RANK('Data - Overview'!$G146,'Data - Overview'!$G$146:$G$151)</f>
        <v>6</v>
      </c>
      <c r="I146" s="64">
        <f xml:space="preserve"> 'Data - Overview'!$G146 - 100</f>
        <v>-24.928659298278916</v>
      </c>
      <c r="J146" s="61" t="str">
        <f>"" &amp;TEXT('Data - Overview'!$C146,"0")&amp;" "</f>
        <v xml:space="preserve">&lt;20k </v>
      </c>
      <c r="K146" s="61" t="str">
        <f>"Index: "&amp;TEXT('Data - Overview'!$G146,"0")&amp;""</f>
        <v>Index: 75</v>
      </c>
      <c r="L146" s="61" t="str">
        <f>'Data - Overview'!$J146&amp;CHAR(10)&amp;'Data - Overview'!$K146</f>
        <v>&lt;20k 
Index: 75</v>
      </c>
      <c r="M146" s="61">
        <v>1</v>
      </c>
    </row>
    <row r="147" spans="1:13">
      <c r="A147" s="86" t="s">
        <v>186</v>
      </c>
      <c r="B147" s="1" t="str">
        <f>INDEX('Data - Knowledge'!$D:$D,MATCH('Data - Overview'!$A147,'Data - Knowledge'!$A:$A,0))</f>
        <v>£20,000-£40,000</v>
      </c>
      <c r="C147" s="1" t="s">
        <v>187</v>
      </c>
      <c r="D147" s="68">
        <f>INDEX('Data - Knowledge'!$E:$E,MATCH('Data - Overview'!$A147,'Data - Knowledge'!$A:$A,0))</f>
        <v>0.28032673267326735</v>
      </c>
      <c r="E147" s="69">
        <f>RANK('Data - Overview'!$D147,'Data - Overview'!$D$146:$D$151)</f>
        <v>1</v>
      </c>
      <c r="F147" s="68">
        <f>INDEX('Data - Knowledge'!$G:$G,MATCH('Data - Overview'!$A147,'Data - Knowledge'!$A:$A,0))</f>
        <v>0.31505410189013194</v>
      </c>
      <c r="G147" s="70">
        <f>INDEX('Data - Knowledge'!$J:$J,MATCH('Data - Overview'!$A147,'Data - Knowledge'!$A:$A,0))</f>
        <v>88.97733150956563</v>
      </c>
      <c r="H147" s="70">
        <f>RANK('Data - Overview'!$G147,'Data - Overview'!$G$146:$G$151)</f>
        <v>5</v>
      </c>
      <c r="I147" s="70">
        <f xml:space="preserve"> 'Data - Overview'!$G147 - 100</f>
        <v>-11.02266849043437</v>
      </c>
      <c r="J147" s="1" t="str">
        <f>"" &amp;TEXT('Data - Overview'!$C147,"0")&amp;" "</f>
        <v xml:space="preserve">20k - 40k </v>
      </c>
      <c r="K147" s="1" t="str">
        <f>"Index: "&amp;TEXT('Data - Overview'!$G147,"0")&amp;""</f>
        <v>Index: 89</v>
      </c>
      <c r="L147" s="1" t="str">
        <f>'Data - Overview'!$J147&amp;CHAR(10)&amp;'Data - Overview'!$K147</f>
        <v>20k - 40k 
Index: 89</v>
      </c>
      <c r="M147" s="1">
        <v>2</v>
      </c>
    </row>
    <row r="148" spans="1:13">
      <c r="A148" s="56" t="s">
        <v>188</v>
      </c>
      <c r="B148" s="72" t="str">
        <f>INDEX('Data - Knowledge'!$D:$D,MATCH('Data - Overview'!$A148,'Data - Knowledge'!$A:$A,0))</f>
        <v>£40,000-£60,000</v>
      </c>
      <c r="C148" s="72" t="s">
        <v>189</v>
      </c>
      <c r="D148" s="84">
        <f>INDEX('Data - Knowledge'!$E:$E,MATCH('Data - Overview'!$A148,'Data - Knowledge'!$A:$A,0))</f>
        <v>0.21462376237623762</v>
      </c>
      <c r="E148" s="85">
        <f>RANK('Data - Overview'!$D148,'Data - Overview'!$D$146:$D$151)</f>
        <v>2</v>
      </c>
      <c r="F148" s="84">
        <f>INDEX('Data - Knowledge'!$G:$G,MATCH('Data - Overview'!$A148,'Data - Knowledge'!$A:$A,0))</f>
        <v>0.2116378633980108</v>
      </c>
      <c r="G148" s="75">
        <f>INDEX('Data - Knowledge'!$J:$J,MATCH('Data - Overview'!$A148,'Data - Knowledge'!$A:$A,0))</f>
        <v>101.41085292125231</v>
      </c>
      <c r="H148" s="75">
        <f>RANK('Data - Overview'!$G148,'Data - Overview'!$G$146:$G$151)</f>
        <v>4</v>
      </c>
      <c r="I148" s="75">
        <f xml:space="preserve"> 'Data - Overview'!$G148 - 100</f>
        <v>1.4108529212523138</v>
      </c>
      <c r="J148" s="72" t="str">
        <f>"" &amp;TEXT('Data - Overview'!$C148,"0")&amp;" "</f>
        <v xml:space="preserve">40k - 60k </v>
      </c>
      <c r="K148" s="72" t="str">
        <f>"Index: "&amp;TEXT('Data - Overview'!$G148,"0")&amp;""</f>
        <v>Index: 101</v>
      </c>
      <c r="L148" s="72" t="str">
        <f>'Data - Overview'!$J148&amp;CHAR(10)&amp;'Data - Overview'!$K148</f>
        <v>40k - 60k 
Index: 101</v>
      </c>
      <c r="M148" s="72">
        <v>3</v>
      </c>
    </row>
    <row r="149" spans="1:13">
      <c r="A149" s="86" t="s">
        <v>190</v>
      </c>
      <c r="B149" s="1" t="str">
        <f>INDEX('Data - Knowledge'!$D:$D,MATCH('Data - Overview'!$A149,'Data - Knowledge'!$A:$A,0))</f>
        <v>£60,000-£80,000</v>
      </c>
      <c r="C149" s="1" t="s">
        <v>191</v>
      </c>
      <c r="D149" s="68">
        <f>INDEX('Data - Knowledge'!$E:$E,MATCH('Data - Overview'!$A149,'Data - Knowledge'!$A:$A,0))</f>
        <v>0.15186138613861386</v>
      </c>
      <c r="E149" s="69">
        <f>RANK('Data - Overview'!$D149,'Data - Overview'!$D$146:$D$151)</f>
        <v>3</v>
      </c>
      <c r="F149" s="68">
        <f>INDEX('Data - Knowledge'!$G:$G,MATCH('Data - Overview'!$A149,'Data - Knowledge'!$A:$A,0))</f>
        <v>0.13969867519053217</v>
      </c>
      <c r="G149" s="70">
        <f>INDEX('Data - Knowledge'!$J:$J,MATCH('Data - Overview'!$A149,'Data - Knowledge'!$A:$A,0))</f>
        <v>108.7063896142846</v>
      </c>
      <c r="H149" s="70">
        <f>RANK('Data - Overview'!$G149,'Data - Overview'!$G$146:$G$151)</f>
        <v>3</v>
      </c>
      <c r="I149" s="70">
        <f xml:space="preserve"> 'Data - Overview'!$G149 - 100</f>
        <v>8.7063896142846033</v>
      </c>
      <c r="J149" s="1" t="str">
        <f>"" &amp;TEXT('Data - Overview'!$C149,"0")&amp;" "</f>
        <v xml:space="preserve">60k - 80k </v>
      </c>
      <c r="K149" s="1" t="str">
        <f>"Index: "&amp;TEXT('Data - Overview'!$G149,"0")&amp;""</f>
        <v>Index: 109</v>
      </c>
      <c r="L149" s="1" t="str">
        <f>'Data - Overview'!$J149&amp;CHAR(10)&amp;'Data - Overview'!$K149</f>
        <v>60k - 80k 
Index: 109</v>
      </c>
      <c r="M149" s="1">
        <v>4</v>
      </c>
    </row>
    <row r="150" spans="1:13">
      <c r="A150" s="56" t="s">
        <v>192</v>
      </c>
      <c r="B150" s="72" t="str">
        <f>INDEX('Data - Knowledge'!$D:$D,MATCH('Data - Overview'!$A150,'Data - Knowledge'!$A:$A,0))</f>
        <v>£80,000-£100,000</v>
      </c>
      <c r="C150" s="72" t="s">
        <v>193</v>
      </c>
      <c r="D150" s="84">
        <f>INDEX('Data - Knowledge'!$E:$E,MATCH('Data - Overview'!$A150,'Data - Knowledge'!$A:$A,0))</f>
        <v>9.3004950495049504E-2</v>
      </c>
      <c r="E150" s="85">
        <f>RANK('Data - Overview'!$D150,'Data - Overview'!$D$146:$D$151)</f>
        <v>6</v>
      </c>
      <c r="F150" s="84">
        <f>INDEX('Data - Knowledge'!$G:$G,MATCH('Data - Overview'!$A150,'Data - Knowledge'!$A:$A,0))</f>
        <v>7.3082163283097121E-2</v>
      </c>
      <c r="G150" s="75">
        <f>INDEX('Data - Knowledge'!$J:$J,MATCH('Data - Overview'!$A150,'Data - Knowledge'!$A:$A,0))</f>
        <v>127.26080662771</v>
      </c>
      <c r="H150" s="75">
        <f>RANK('Data - Overview'!$G150,'Data - Overview'!$G$146:$G$151)</f>
        <v>2</v>
      </c>
      <c r="I150" s="75">
        <f xml:space="preserve"> 'Data - Overview'!$G150 - 100</f>
        <v>27.260806627709997</v>
      </c>
      <c r="J150" s="72" t="str">
        <f>"" &amp;TEXT('Data - Overview'!$C150,"0")&amp;" "</f>
        <v xml:space="preserve">80k - 100k </v>
      </c>
      <c r="K150" s="72" t="str">
        <f>"Index: "&amp;TEXT('Data - Overview'!$G150,"0")&amp;""</f>
        <v>Index: 127</v>
      </c>
      <c r="L150" s="72" t="str">
        <f>'Data - Overview'!$J150&amp;CHAR(10)&amp;'Data - Overview'!$K150</f>
        <v>80k - 100k 
Index: 127</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0.13376732673267328</v>
      </c>
      <c r="E151" s="115">
        <f>RANK('Data - Overview'!$D151,'Data - Overview'!$D$146:$D$151)</f>
        <v>4</v>
      </c>
      <c r="F151" s="111">
        <f>INDEX('Data - Knowledge'!$G:$G,MATCH('Data - Overview'!$A151,'Data - Knowledge'!$A:$A,0))</f>
        <v>9.2183650556736968E-2</v>
      </c>
      <c r="G151" s="112">
        <f>INDEX('Data - Knowledge'!$J:$J,MATCH('Data - Overview'!$A151,'Data - Knowledge'!$A:$A,0))</f>
        <v>145.10960015663784</v>
      </c>
      <c r="H151" s="112">
        <f>RANK('Data - Overview'!$G151,'Data - Overview'!$G$146:$G$151)</f>
        <v>1</v>
      </c>
      <c r="I151" s="112">
        <f xml:space="preserve"> 'Data - Overview'!$G151 - 100</f>
        <v>45.109600156637839</v>
      </c>
      <c r="J151" s="108" t="str">
        <f>"" &amp;TEXT('Data - Overview'!$C151,"0")&amp;" "</f>
        <v xml:space="preserve">100k+ </v>
      </c>
      <c r="K151" s="108" t="str">
        <f>"Index: "&amp;TEXT('Data - Overview'!$G151,"0")&amp;""</f>
        <v>Index: 145</v>
      </c>
      <c r="L151" s="108" t="str">
        <f>'Data - Overview'!$J151&amp;CHAR(10)&amp;'Data - Overview'!$K151</f>
        <v>100k+ 
Index: 145</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0.28032673267326735</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C6912-4B04-46FB-9552-561284F21836}">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202</v>
      </c>
      <c r="K2" s="123">
        <f>'Input Sheet'!B8</f>
        <v>0</v>
      </c>
      <c r="L2" s="123">
        <f>'Input Sheet'!B9</f>
        <v>4</v>
      </c>
      <c r="M2" s="123">
        <f>'Input Sheet'!B10</f>
        <v>0</v>
      </c>
      <c r="N2" s="123">
        <f>'Input Sheet'!B11</f>
        <v>7</v>
      </c>
      <c r="O2" s="123">
        <f>'Input Sheet'!B12</f>
        <v>2</v>
      </c>
      <c r="P2" s="123">
        <f>'Input Sheet'!B13</f>
        <v>0</v>
      </c>
      <c r="Q2" s="123">
        <f>'Input Sheet'!B14</f>
        <v>1</v>
      </c>
      <c r="R2" s="123">
        <f>'Input Sheet'!B15</f>
        <v>0</v>
      </c>
      <c r="S2" s="123">
        <f>'Input Sheet'!B16</f>
        <v>4</v>
      </c>
      <c r="T2" s="123">
        <f>'Input Sheet'!B17</f>
        <v>3</v>
      </c>
      <c r="U2" s="123">
        <f>'Input Sheet'!B18</f>
        <v>2</v>
      </c>
      <c r="V2" s="123">
        <f>'Input Sheet'!B19</f>
        <v>3</v>
      </c>
      <c r="W2" s="123">
        <f>'Input Sheet'!B20</f>
        <v>2</v>
      </c>
      <c r="X2" s="123">
        <f>'Input Sheet'!B21</f>
        <v>4</v>
      </c>
      <c r="Y2" s="123">
        <f>'Input Sheet'!B22</f>
        <v>10</v>
      </c>
      <c r="Z2" s="123">
        <f>'Input Sheet'!B23</f>
        <v>20</v>
      </c>
      <c r="AA2" s="123">
        <f>'Input Sheet'!B24</f>
        <v>8</v>
      </c>
      <c r="AB2" s="123">
        <f>'Input Sheet'!B25</f>
        <v>0</v>
      </c>
      <c r="AC2" s="123">
        <f>'Input Sheet'!B26</f>
        <v>45</v>
      </c>
      <c r="AD2" s="123">
        <f>'Input Sheet'!B27</f>
        <v>17</v>
      </c>
      <c r="AE2" s="123">
        <f>'Input Sheet'!B28</f>
        <v>2</v>
      </c>
      <c r="AF2" s="123">
        <f>'Input Sheet'!B29</f>
        <v>2</v>
      </c>
      <c r="AG2" s="123">
        <f>'Input Sheet'!B30</f>
        <v>7</v>
      </c>
      <c r="AH2" s="123">
        <f>'Input Sheet'!B31</f>
        <v>31</v>
      </c>
      <c r="AI2" s="123">
        <f>'Input Sheet'!B32</f>
        <v>28</v>
      </c>
      <c r="AJ2" s="123">
        <f>'Input Sheet'!B32</f>
        <v>28</v>
      </c>
      <c r="AK2" s="123">
        <f>'Input Sheet'!B32</f>
        <v>28</v>
      </c>
      <c r="AL2" s="123">
        <f>'Input Sheet'!B32</f>
        <v>28</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0</v>
      </c>
      <c r="L4" s="126">
        <f t="shared" si="0"/>
        <v>1.9801980198019802E-2</v>
      </c>
      <c r="M4" s="126">
        <f t="shared" si="0"/>
        <v>0</v>
      </c>
      <c r="N4" s="126">
        <f t="shared" si="0"/>
        <v>3.4653465346534656E-2</v>
      </c>
      <c r="O4" s="126">
        <f t="shared" si="0"/>
        <v>9.9009900990099011E-3</v>
      </c>
      <c r="P4" s="126">
        <f t="shared" si="0"/>
        <v>0</v>
      </c>
      <c r="Q4" s="126">
        <f t="shared" si="0"/>
        <v>4.9504950495049506E-3</v>
      </c>
      <c r="R4" s="126">
        <f t="shared" si="0"/>
        <v>0</v>
      </c>
      <c r="S4" s="126">
        <f t="shared" si="0"/>
        <v>1.9801980198019802E-2</v>
      </c>
      <c r="T4" s="126">
        <f t="shared" si="0"/>
        <v>1.4851485148514851E-2</v>
      </c>
      <c r="U4" s="126">
        <f t="shared" si="0"/>
        <v>9.9009900990099011E-3</v>
      </c>
      <c r="V4" s="126">
        <f t="shared" si="0"/>
        <v>1.4851485148514851E-2</v>
      </c>
      <c r="W4" s="126">
        <f t="shared" si="0"/>
        <v>9.9009900990099011E-3</v>
      </c>
      <c r="X4" s="126">
        <f t="shared" si="0"/>
        <v>1.9801980198019802E-2</v>
      </c>
      <c r="Y4" s="126">
        <f t="shared" si="0"/>
        <v>4.9504950495049507E-2</v>
      </c>
      <c r="Z4" s="126">
        <f t="shared" si="0"/>
        <v>9.9009900990099015E-2</v>
      </c>
      <c r="AA4" s="126">
        <f t="shared" si="0"/>
        <v>3.9603960396039604E-2</v>
      </c>
      <c r="AB4" s="126">
        <f t="shared" si="0"/>
        <v>0</v>
      </c>
      <c r="AC4" s="126">
        <f t="shared" si="0"/>
        <v>0.22277227722772278</v>
      </c>
      <c r="AD4" s="126">
        <f t="shared" si="0"/>
        <v>8.4158415841584164E-2</v>
      </c>
      <c r="AE4" s="126">
        <f t="shared" si="0"/>
        <v>9.9009900990099011E-3</v>
      </c>
      <c r="AF4" s="126">
        <f t="shared" si="0"/>
        <v>9.9009900990099011E-3</v>
      </c>
      <c r="AG4" s="126">
        <f t="shared" si="0"/>
        <v>3.4653465346534656E-2</v>
      </c>
      <c r="AH4" s="126">
        <f t="shared" si="0"/>
        <v>0.15346534653465346</v>
      </c>
      <c r="AI4" s="126">
        <f t="shared" si="0"/>
        <v>0.13861386138613863</v>
      </c>
      <c r="AJ4" s="126">
        <f t="shared" si="0"/>
        <v>0.13861386138613863</v>
      </c>
      <c r="AK4" s="126">
        <f t="shared" si="0"/>
        <v>0.13861386138613863</v>
      </c>
      <c r="AL4" s="126">
        <f t="shared" si="0"/>
        <v>0.13861386138613863</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0.1228168316831683</v>
      </c>
      <c r="F9" s="128">
        <f t="shared" ref="F9:F72" si="2">SUMPRODUCT($K$2:$AI$2,$K9:$AI9)</f>
        <v>24.808999999999997</v>
      </c>
      <c r="G9" s="122">
        <f t="shared" ref="G9:G72" si="3">SUMPRODUCT($K$3:$AI$3,$K9:$AI9)/$J$3</f>
        <v>0.13046368991797541</v>
      </c>
      <c r="H9" s="128">
        <f t="shared" ref="H9:H72" si="4">SUMPRODUCT($K$3:$AI$3,$K9:$AI9)</f>
        <v>19754.550999999999</v>
      </c>
      <c r="I9" s="122">
        <f t="shared" ref="I9:I72" si="5">CORREL($K$4:$AI$4,$K9:$AI9)</f>
        <v>-0.56721572406551302</v>
      </c>
      <c r="J9" s="128">
        <f>$E9/$G9*100</f>
        <v>94.138707682103103</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6.5346534653465335E-3</v>
      </c>
      <c r="F10" s="128">
        <f t="shared" si="2"/>
        <v>1.3199999999999998</v>
      </c>
      <c r="G10" s="122">
        <f t="shared" si="3"/>
        <v>7.201957495145888E-3</v>
      </c>
      <c r="H10" s="128">
        <f t="shared" si="4"/>
        <v>1090.5060000000001</v>
      </c>
      <c r="I10" s="122">
        <f t="shared" si="5"/>
        <v>-0.26103940635437728</v>
      </c>
      <c r="J10" s="128">
        <f t="shared" ref="J10:J73" si="6">$E10/$G10*100</f>
        <v>90.734407551709154</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1.7945544554455448E-2</v>
      </c>
      <c r="F11" s="128">
        <f t="shared" si="2"/>
        <v>3.6250000000000004</v>
      </c>
      <c r="G11" s="122">
        <f t="shared" si="3"/>
        <v>1.8861443157352491E-2</v>
      </c>
      <c r="H11" s="128">
        <f t="shared" si="4"/>
        <v>2855.9619999999995</v>
      </c>
      <c r="I11" s="122">
        <f t="shared" si="5"/>
        <v>-0.13787028062661116</v>
      </c>
      <c r="J11" s="128">
        <f t="shared" si="6"/>
        <v>95.144069330983243</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1.7970297029702969E-2</v>
      </c>
      <c r="F12" s="128">
        <f t="shared" si="2"/>
        <v>3.63</v>
      </c>
      <c r="G12" s="122">
        <f t="shared" si="3"/>
        <v>2.0642050482769552E-2</v>
      </c>
      <c r="H12" s="128">
        <f t="shared" si="4"/>
        <v>3125.578</v>
      </c>
      <c r="I12" s="122">
        <f t="shared" si="5"/>
        <v>-0.35325027164858447</v>
      </c>
      <c r="J12" s="128">
        <f t="shared" si="6"/>
        <v>87.05674392523764</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1.7945544554455448E-2</v>
      </c>
      <c r="F13" s="128">
        <f t="shared" si="2"/>
        <v>3.6250000000000004</v>
      </c>
      <c r="G13" s="122">
        <f t="shared" si="3"/>
        <v>1.9491923021041097E-2</v>
      </c>
      <c r="H13" s="128">
        <f t="shared" si="4"/>
        <v>2951.4280000000008</v>
      </c>
      <c r="I13" s="122">
        <f t="shared" si="5"/>
        <v>-0.28336100431138334</v>
      </c>
      <c r="J13" s="128">
        <f t="shared" si="6"/>
        <v>92.066567957833783</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1.725247524752475E-2</v>
      </c>
      <c r="F14" s="128">
        <f t="shared" si="2"/>
        <v>3.4849999999999999</v>
      </c>
      <c r="G14" s="122">
        <f t="shared" si="3"/>
        <v>1.9947562376996131E-2</v>
      </c>
      <c r="H14" s="128">
        <f t="shared" si="4"/>
        <v>3020.42</v>
      </c>
      <c r="I14" s="122">
        <f t="shared" si="5"/>
        <v>-0.21494836172689871</v>
      </c>
      <c r="J14" s="128">
        <f t="shared" si="6"/>
        <v>86.489140484757172</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4.3514851485148519E-3</v>
      </c>
      <c r="F15" s="128">
        <f t="shared" si="2"/>
        <v>0.879</v>
      </c>
      <c r="G15" s="122">
        <f t="shared" si="3"/>
        <v>5.1657200597022817E-3</v>
      </c>
      <c r="H15" s="128">
        <f t="shared" si="4"/>
        <v>782.18300000000011</v>
      </c>
      <c r="I15" s="122">
        <f t="shared" si="5"/>
        <v>-0.32594568649056599</v>
      </c>
      <c r="J15" s="128">
        <f t="shared" si="6"/>
        <v>84.237726749088353</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3.9039603960396033E-2</v>
      </c>
      <c r="F16" s="128">
        <f t="shared" si="2"/>
        <v>7.8859999999999992</v>
      </c>
      <c r="G16" s="122">
        <f t="shared" si="3"/>
        <v>3.9131146891386755E-2</v>
      </c>
      <c r="H16" s="128">
        <f t="shared" si="4"/>
        <v>5925.16</v>
      </c>
      <c r="I16" s="122">
        <f t="shared" si="5"/>
        <v>-6.9354460754772755E-5</v>
      </c>
      <c r="J16" s="128">
        <f t="shared" si="6"/>
        <v>99.766061211431364</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7.5544554455445542E-3</v>
      </c>
      <c r="F17" s="128">
        <f t="shared" si="2"/>
        <v>1.526</v>
      </c>
      <c r="G17" s="122">
        <f t="shared" si="3"/>
        <v>9.1208244726518652E-3</v>
      </c>
      <c r="H17" s="128">
        <f t="shared" si="4"/>
        <v>1381.0570000000002</v>
      </c>
      <c r="I17" s="122">
        <f t="shared" si="5"/>
        <v>-0.34962767637854908</v>
      </c>
      <c r="J17" s="128">
        <f t="shared" si="6"/>
        <v>82.826453553579995</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1.3589108910891089E-2</v>
      </c>
      <c r="F18" s="128">
        <f t="shared" si="2"/>
        <v>2.7450000000000001</v>
      </c>
      <c r="G18" s="122">
        <f t="shared" si="3"/>
        <v>1.4445990569152939E-2</v>
      </c>
      <c r="H18" s="128">
        <f t="shared" si="4"/>
        <v>2187.3829999999998</v>
      </c>
      <c r="I18" s="122">
        <f t="shared" si="5"/>
        <v>-0.41100133020829516</v>
      </c>
      <c r="J18" s="128">
        <f t="shared" si="6"/>
        <v>94.068377283233303</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1.022772277227723E-2</v>
      </c>
      <c r="F19" s="128">
        <f t="shared" si="2"/>
        <v>2.0660000000000003</v>
      </c>
      <c r="G19" s="122">
        <f t="shared" si="3"/>
        <v>1.1063691238822334E-2</v>
      </c>
      <c r="H19" s="128">
        <f t="shared" si="4"/>
        <v>1675.2420000000002</v>
      </c>
      <c r="I19" s="122">
        <f t="shared" si="5"/>
        <v>-0.48906137698161178</v>
      </c>
      <c r="J19" s="128">
        <f t="shared" si="6"/>
        <v>92.444036547118174</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0.17212376237623764</v>
      </c>
      <c r="F20" s="128">
        <f t="shared" si="2"/>
        <v>34.769000000000005</v>
      </c>
      <c r="G20" s="122">
        <f t="shared" si="3"/>
        <v>0.17653487035887408</v>
      </c>
      <c r="H20" s="128">
        <f t="shared" si="4"/>
        <v>26730.556999999993</v>
      </c>
      <c r="I20" s="122">
        <f t="shared" si="5"/>
        <v>-3.5845562467190326E-2</v>
      </c>
      <c r="J20" s="128">
        <f t="shared" si="6"/>
        <v>97.501282339478195</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3.00990099009901E-3</v>
      </c>
      <c r="F21" s="128">
        <f t="shared" si="2"/>
        <v>0.60799999999999998</v>
      </c>
      <c r="G21" s="122">
        <f t="shared" si="3"/>
        <v>3.0525763119312104E-3</v>
      </c>
      <c r="H21" s="128">
        <f t="shared" si="4"/>
        <v>462.21500000000003</v>
      </c>
      <c r="I21" s="122">
        <f t="shared" si="5"/>
        <v>-0.18523584663095646</v>
      </c>
      <c r="J21" s="128">
        <f t="shared" si="6"/>
        <v>98.601990008721458</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2.1029702970297031E-2</v>
      </c>
      <c r="F22" s="128">
        <f t="shared" si="2"/>
        <v>4.2480000000000002</v>
      </c>
      <c r="G22" s="122">
        <f t="shared" si="3"/>
        <v>2.7731029336010248E-2</v>
      </c>
      <c r="H22" s="128">
        <f t="shared" si="4"/>
        <v>4198.9769999999999</v>
      </c>
      <c r="I22" s="122">
        <f t="shared" si="5"/>
        <v>-0.39578280158808338</v>
      </c>
      <c r="J22" s="128">
        <f t="shared" si="6"/>
        <v>75.834555996768643</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8.6108910891089116E-2</v>
      </c>
      <c r="F23" s="128">
        <f t="shared" si="2"/>
        <v>17.394000000000002</v>
      </c>
      <c r="G23" s="122">
        <f t="shared" si="3"/>
        <v>9.0873410030511539E-2</v>
      </c>
      <c r="H23" s="128">
        <f t="shared" si="4"/>
        <v>13759.869999999997</v>
      </c>
      <c r="I23" s="122">
        <f t="shared" si="5"/>
        <v>-0.13524560691903534</v>
      </c>
      <c r="J23" s="128">
        <f t="shared" si="6"/>
        <v>94.756993120624941</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2.2688118811881184E-2</v>
      </c>
      <c r="F24" s="128">
        <f t="shared" si="2"/>
        <v>4.5829999999999993</v>
      </c>
      <c r="G24" s="122">
        <f t="shared" si="3"/>
        <v>2.5329881520030646E-2</v>
      </c>
      <c r="H24" s="128">
        <f t="shared" si="4"/>
        <v>3835.4</v>
      </c>
      <c r="I24" s="122">
        <f t="shared" si="5"/>
        <v>-0.25209381150820576</v>
      </c>
      <c r="J24" s="128">
        <f t="shared" si="6"/>
        <v>89.570568239490669</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1.0955445544554457E-2</v>
      </c>
      <c r="F25" s="128">
        <f t="shared" si="2"/>
        <v>2.2130000000000001</v>
      </c>
      <c r="G25" s="122">
        <f t="shared" si="3"/>
        <v>1.0937154103210979E-2</v>
      </c>
      <c r="H25" s="128">
        <f t="shared" si="4"/>
        <v>1656.0820000000001</v>
      </c>
      <c r="I25" s="122">
        <f t="shared" si="5"/>
        <v>0.19260582666793738</v>
      </c>
      <c r="J25" s="128">
        <f t="shared" si="6"/>
        <v>100.16724132412203</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5.1584158415841595E-3</v>
      </c>
      <c r="F26" s="128">
        <f t="shared" si="2"/>
        <v>1.0420000000000003</v>
      </c>
      <c r="G26" s="122">
        <f t="shared" si="3"/>
        <v>5.067046190017039E-3</v>
      </c>
      <c r="H26" s="128">
        <f t="shared" si="4"/>
        <v>767.24199999999996</v>
      </c>
      <c r="I26" s="122">
        <f t="shared" si="5"/>
        <v>0.28090642307232455</v>
      </c>
      <c r="J26" s="128">
        <f t="shared" si="6"/>
        <v>101.8032133148329</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1E-3</v>
      </c>
      <c r="F27" s="128">
        <f t="shared" si="2"/>
        <v>0.20200000000000001</v>
      </c>
      <c r="G27" s="122">
        <f t="shared" si="3"/>
        <v>1.0366799191641682E-3</v>
      </c>
      <c r="H27" s="128">
        <f t="shared" si="4"/>
        <v>156.97200000000001</v>
      </c>
      <c r="I27" s="122">
        <f t="shared" si="5"/>
        <v>-0.1463344019709473</v>
      </c>
      <c r="J27" s="128">
        <f t="shared" si="6"/>
        <v>96.461789363708178</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1.2381188118811878E-2</v>
      </c>
      <c r="F28" s="128">
        <f t="shared" si="2"/>
        <v>2.5009999999999994</v>
      </c>
      <c r="G28" s="122">
        <f t="shared" si="3"/>
        <v>1.1492814592716848E-2</v>
      </c>
      <c r="H28" s="128">
        <f t="shared" si="4"/>
        <v>1740.2189999999998</v>
      </c>
      <c r="I28" s="122">
        <f t="shared" si="5"/>
        <v>0.61731385966595065</v>
      </c>
      <c r="J28" s="128">
        <f t="shared" si="6"/>
        <v>107.72981691236892</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8.2029702970297033E-3</v>
      </c>
      <c r="F29" s="128">
        <f t="shared" si="2"/>
        <v>1.657</v>
      </c>
      <c r="G29" s="122">
        <f t="shared" si="3"/>
        <v>7.4976422882352149E-3</v>
      </c>
      <c r="H29" s="128">
        <f t="shared" si="4"/>
        <v>1135.2779999999998</v>
      </c>
      <c r="I29" s="122">
        <f t="shared" si="5"/>
        <v>0.7419315114761702</v>
      </c>
      <c r="J29" s="128">
        <f t="shared" si="6"/>
        <v>109.40733075384566</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0</v>
      </c>
      <c r="F30" s="128">
        <f t="shared" si="2"/>
        <v>0</v>
      </c>
      <c r="G30" s="122">
        <f t="shared" si="3"/>
        <v>1.8339959582084035E-5</v>
      </c>
      <c r="H30" s="128">
        <f t="shared" si="4"/>
        <v>2.7770000000000001</v>
      </c>
      <c r="I30" s="122">
        <f t="shared" si="5"/>
        <v>-0.14633440197094738</v>
      </c>
      <c r="J30" s="128">
        <f t="shared" si="6"/>
        <v>0</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1.0143564356435646E-2</v>
      </c>
      <c r="F31" s="128">
        <f t="shared" si="2"/>
        <v>2.0490000000000004</v>
      </c>
      <c r="G31" s="122">
        <f t="shared" si="3"/>
        <v>9.5892033972182957E-3</v>
      </c>
      <c r="H31" s="128">
        <f t="shared" si="4"/>
        <v>1451.9779999999998</v>
      </c>
      <c r="I31" s="122">
        <f t="shared" si="5"/>
        <v>0.48499653975015528</v>
      </c>
      <c r="J31" s="128">
        <f t="shared" si="6"/>
        <v>105.7810950112724</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1.6663366336633664E-2</v>
      </c>
      <c r="F32" s="128">
        <f t="shared" si="2"/>
        <v>3.3660000000000001</v>
      </c>
      <c r="G32" s="122">
        <f t="shared" si="3"/>
        <v>1.6192638920075549E-2</v>
      </c>
      <c r="H32" s="128">
        <f t="shared" si="4"/>
        <v>2451.8569999999995</v>
      </c>
      <c r="I32" s="122">
        <f t="shared" si="5"/>
        <v>0.40003558752076956</v>
      </c>
      <c r="J32" s="128">
        <f t="shared" si="6"/>
        <v>102.90704571924043</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7.9801980198019803E-3</v>
      </c>
      <c r="F33" s="128">
        <f t="shared" si="2"/>
        <v>1.6120000000000001</v>
      </c>
      <c r="G33" s="122">
        <f t="shared" si="3"/>
        <v>8.0145755458399942E-3</v>
      </c>
      <c r="H33" s="128">
        <f t="shared" si="4"/>
        <v>1213.5510000000002</v>
      </c>
      <c r="I33" s="122">
        <f t="shared" si="5"/>
        <v>-1.4488554650588778E-2</v>
      </c>
      <c r="J33" s="128">
        <f t="shared" si="6"/>
        <v>99.571062424436718</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5.2455445544554453E-2</v>
      </c>
      <c r="F34" s="128">
        <f t="shared" si="2"/>
        <v>10.596</v>
      </c>
      <c r="G34" s="122">
        <f t="shared" si="3"/>
        <v>5.9421541692533254E-2</v>
      </c>
      <c r="H34" s="128">
        <f t="shared" si="4"/>
        <v>8997.491</v>
      </c>
      <c r="I34" s="122">
        <f t="shared" si="5"/>
        <v>-0.42841164442778534</v>
      </c>
      <c r="J34" s="128">
        <f t="shared" si="6"/>
        <v>88.276816875563938</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1.0495049504950496E-3</v>
      </c>
      <c r="F35" s="128">
        <f t="shared" si="2"/>
        <v>0.21200000000000002</v>
      </c>
      <c r="G35" s="122">
        <f t="shared" si="3"/>
        <v>1.0443540398103266E-3</v>
      </c>
      <c r="H35" s="128">
        <f t="shared" si="4"/>
        <v>158.13400000000004</v>
      </c>
      <c r="I35" s="122">
        <f t="shared" si="5"/>
        <v>3.477253116141326E-2</v>
      </c>
      <c r="J35" s="128">
        <f t="shared" si="6"/>
        <v>100.49321499112105</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0.20200000000000001</v>
      </c>
      <c r="G36" s="122">
        <f t="shared" si="3"/>
        <v>9.999999999999998E-4</v>
      </c>
      <c r="H36" s="128">
        <f t="shared" si="4"/>
        <v>151.41799999999998</v>
      </c>
      <c r="I36" s="122">
        <f t="shared" si="5"/>
        <v>-0.14633440197094746</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4.0673267326732668E-2</v>
      </c>
      <c r="F37" s="128">
        <f t="shared" si="2"/>
        <v>8.2159999999999993</v>
      </c>
      <c r="G37" s="122">
        <f t="shared" si="3"/>
        <v>4.4775918318826026E-2</v>
      </c>
      <c r="H37" s="128">
        <f t="shared" si="4"/>
        <v>6779.8799999999992</v>
      </c>
      <c r="I37" s="122">
        <f t="shared" si="5"/>
        <v>-0.61759583544543384</v>
      </c>
      <c r="J37" s="128">
        <f t="shared" si="6"/>
        <v>90.837371636064461</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4.4207920792079206E-2</v>
      </c>
      <c r="F38" s="128">
        <f t="shared" si="2"/>
        <v>8.93</v>
      </c>
      <c r="G38" s="122">
        <f t="shared" si="3"/>
        <v>4.8331539182924078E-2</v>
      </c>
      <c r="H38" s="128">
        <f t="shared" si="4"/>
        <v>7318.2649999999985</v>
      </c>
      <c r="I38" s="122">
        <f t="shared" si="5"/>
        <v>-0.50729014882627765</v>
      </c>
      <c r="J38" s="128">
        <f t="shared" si="6"/>
        <v>91.46805903441664</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2.0891089108910892E-3</v>
      </c>
      <c r="F39" s="128">
        <f t="shared" si="2"/>
        <v>0.42200000000000004</v>
      </c>
      <c r="G39" s="122">
        <f t="shared" si="3"/>
        <v>2.7091362981944023E-3</v>
      </c>
      <c r="H39" s="128">
        <f t="shared" si="4"/>
        <v>410.21200000000005</v>
      </c>
      <c r="I39" s="122">
        <f t="shared" si="5"/>
        <v>-0.42174859817537741</v>
      </c>
      <c r="J39" s="128">
        <f t="shared" si="6"/>
        <v>77.113466468388765</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2.5297029702970298E-3</v>
      </c>
      <c r="F40" s="128">
        <f t="shared" si="2"/>
        <v>0.51100000000000001</v>
      </c>
      <c r="G40" s="122">
        <f t="shared" si="3"/>
        <v>2.9174734839979401E-3</v>
      </c>
      <c r="H40" s="128">
        <f t="shared" si="4"/>
        <v>441.7580000000001</v>
      </c>
      <c r="I40" s="122">
        <f t="shared" si="5"/>
        <v>-0.43995933672906939</v>
      </c>
      <c r="J40" s="128">
        <f t="shared" si="6"/>
        <v>86.708687642654027</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2.9950495049504951E-3</v>
      </c>
      <c r="F41" s="128">
        <f t="shared" si="2"/>
        <v>0.60499999999999998</v>
      </c>
      <c r="G41" s="122">
        <f t="shared" si="3"/>
        <v>3.0268990476693663E-3</v>
      </c>
      <c r="H41" s="128">
        <f t="shared" si="4"/>
        <v>458.32700000000011</v>
      </c>
      <c r="I41" s="122">
        <f t="shared" si="5"/>
        <v>-9.3650626230758566E-2</v>
      </c>
      <c r="J41" s="128">
        <f t="shared" si="6"/>
        <v>98.947783120041805</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5.430693069306932E-3</v>
      </c>
      <c r="F42" s="128">
        <f t="shared" si="2"/>
        <v>1.0970000000000002</v>
      </c>
      <c r="G42" s="122">
        <f t="shared" si="3"/>
        <v>6.4513135822689511E-3</v>
      </c>
      <c r="H42" s="128">
        <f t="shared" si="4"/>
        <v>976.84500000000003</v>
      </c>
      <c r="I42" s="122">
        <f t="shared" si="5"/>
        <v>-0.57712052574039252</v>
      </c>
      <c r="J42" s="128">
        <f t="shared" si="6"/>
        <v>84.179648067842592</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5.6039603960396046E-3</v>
      </c>
      <c r="F43" s="128">
        <f t="shared" si="2"/>
        <v>1.1320000000000001</v>
      </c>
      <c r="G43" s="122">
        <f t="shared" si="3"/>
        <v>5.7460011359283577E-3</v>
      </c>
      <c r="H43" s="128">
        <f t="shared" si="4"/>
        <v>870.048</v>
      </c>
      <c r="I43" s="122">
        <f t="shared" si="5"/>
        <v>-0.19117012286919072</v>
      </c>
      <c r="J43" s="128">
        <f t="shared" si="6"/>
        <v>97.528007103921254</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0.13465841584158417</v>
      </c>
      <c r="F44" s="128">
        <f t="shared" si="2"/>
        <v>27.201000000000004</v>
      </c>
      <c r="G44" s="122">
        <f t="shared" si="3"/>
        <v>0.19053073610799245</v>
      </c>
      <c r="H44" s="128">
        <f t="shared" si="4"/>
        <v>28849.782999999999</v>
      </c>
      <c r="I44" s="122">
        <f t="shared" si="5"/>
        <v>-0.61820065917245925</v>
      </c>
      <c r="J44" s="128">
        <f t="shared" si="6"/>
        <v>70.67542937810309</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0.19607425742574258</v>
      </c>
      <c r="F45" s="128">
        <f t="shared" si="2"/>
        <v>39.606999999999999</v>
      </c>
      <c r="G45" s="122">
        <f t="shared" si="3"/>
        <v>0.21804121702835863</v>
      </c>
      <c r="H45" s="128">
        <f t="shared" si="4"/>
        <v>33015.365000000005</v>
      </c>
      <c r="I45" s="122">
        <f t="shared" si="5"/>
        <v>-0.27015540866507792</v>
      </c>
      <c r="J45" s="128">
        <f t="shared" si="6"/>
        <v>89.925317835774592</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0.28848514851485146</v>
      </c>
      <c r="F46" s="128">
        <f t="shared" si="2"/>
        <v>58.273999999999994</v>
      </c>
      <c r="G46" s="122">
        <f t="shared" si="3"/>
        <v>0.27894050245017105</v>
      </c>
      <c r="H46" s="128">
        <f t="shared" si="4"/>
        <v>42236.612999999998</v>
      </c>
      <c r="I46" s="122">
        <f t="shared" si="5"/>
        <v>0.38336439074616563</v>
      </c>
      <c r="J46" s="128">
        <f t="shared" si="6"/>
        <v>103.42174979282022</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0.31752475247524753</v>
      </c>
      <c r="F47" s="128">
        <f t="shared" si="2"/>
        <v>64.14</v>
      </c>
      <c r="G47" s="122">
        <f t="shared" si="3"/>
        <v>0.29959698318561867</v>
      </c>
      <c r="H47" s="128">
        <f t="shared" si="4"/>
        <v>45364.376000000004</v>
      </c>
      <c r="I47" s="122">
        <f t="shared" si="5"/>
        <v>0.41173865431232082</v>
      </c>
      <c r="J47" s="128">
        <f t="shared" si="6"/>
        <v>105.98396188740043</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0.42122277227722765</v>
      </c>
      <c r="F48" s="128">
        <f t="shared" si="2"/>
        <v>85.086999999999989</v>
      </c>
      <c r="G48" s="122">
        <f t="shared" si="3"/>
        <v>0.41974617945026349</v>
      </c>
      <c r="H48" s="128">
        <f t="shared" si="4"/>
        <v>63557.126999999993</v>
      </c>
      <c r="I48" s="122">
        <f t="shared" si="5"/>
        <v>0.10875417838779082</v>
      </c>
      <c r="J48" s="128">
        <f t="shared" si="6"/>
        <v>100.3517823149452</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3.4930693069306934E-2</v>
      </c>
      <c r="F49" s="128">
        <f t="shared" si="2"/>
        <v>7.056</v>
      </c>
      <c r="G49" s="122">
        <f t="shared" si="3"/>
        <v>4.0206303081535888E-2</v>
      </c>
      <c r="H49" s="128">
        <f t="shared" si="4"/>
        <v>6087.9580000000014</v>
      </c>
      <c r="I49" s="122">
        <f t="shared" si="5"/>
        <v>-0.26735924464036109</v>
      </c>
      <c r="J49" s="128">
        <f t="shared" si="6"/>
        <v>86.878649346272041</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1.1727722772277231E-2</v>
      </c>
      <c r="F50" s="128">
        <f t="shared" si="2"/>
        <v>2.3690000000000007</v>
      </c>
      <c r="G50" s="122">
        <f t="shared" si="3"/>
        <v>1.4796417863133841E-2</v>
      </c>
      <c r="H50" s="128">
        <f t="shared" si="4"/>
        <v>2240.444</v>
      </c>
      <c r="I50" s="122">
        <f t="shared" si="5"/>
        <v>-0.2233204382516554</v>
      </c>
      <c r="J50" s="128">
        <f t="shared" si="6"/>
        <v>79.260554012181245</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0.19640594059405936</v>
      </c>
      <c r="F51" s="128">
        <f t="shared" si="2"/>
        <v>39.673999999999992</v>
      </c>
      <c r="G51" s="122">
        <f t="shared" si="3"/>
        <v>0.20451532842858841</v>
      </c>
      <c r="H51" s="128">
        <f t="shared" si="4"/>
        <v>30967.302</v>
      </c>
      <c r="I51" s="122">
        <f t="shared" si="5"/>
        <v>4.2426512106669682E-4</v>
      </c>
      <c r="J51" s="128">
        <f t="shared" si="6"/>
        <v>96.034826388399225</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0.14704455445544556</v>
      </c>
      <c r="F52" s="128">
        <f t="shared" si="2"/>
        <v>29.703000000000003</v>
      </c>
      <c r="G52" s="122">
        <f t="shared" si="3"/>
        <v>0.16380633081932131</v>
      </c>
      <c r="H52" s="128">
        <f t="shared" si="4"/>
        <v>24803.226999999992</v>
      </c>
      <c r="I52" s="122">
        <f t="shared" si="5"/>
        <v>-0.22845815798142025</v>
      </c>
      <c r="J52" s="128">
        <f t="shared" si="6"/>
        <v>89.767320786664826</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6.1158415841584164E-2</v>
      </c>
      <c r="F53" s="128">
        <f t="shared" si="2"/>
        <v>12.354000000000001</v>
      </c>
      <c r="G53" s="122">
        <f t="shared" si="3"/>
        <v>7.1362182831631649E-2</v>
      </c>
      <c r="H53" s="128">
        <f t="shared" si="4"/>
        <v>10805.519</v>
      </c>
      <c r="I53" s="122">
        <f t="shared" si="5"/>
        <v>-0.16487544146514568</v>
      </c>
      <c r="J53" s="128">
        <f t="shared" si="6"/>
        <v>85.701436552015593</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2.5777227722772279E-2</v>
      </c>
      <c r="F54" s="128">
        <f t="shared" si="2"/>
        <v>5.2070000000000007</v>
      </c>
      <c r="G54" s="122">
        <f t="shared" si="3"/>
        <v>3.4544955025162132E-2</v>
      </c>
      <c r="H54" s="128">
        <f t="shared" si="4"/>
        <v>5230.7280000000001</v>
      </c>
      <c r="I54" s="122">
        <f t="shared" si="5"/>
        <v>-0.4433957849013837</v>
      </c>
      <c r="J54" s="128">
        <f t="shared" si="6"/>
        <v>74.619369757455047</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0.16270792079207916</v>
      </c>
      <c r="F55" s="128">
        <f t="shared" si="2"/>
        <v>32.86699999999999</v>
      </c>
      <c r="G55" s="122">
        <f t="shared" si="3"/>
        <v>0.17390801622000024</v>
      </c>
      <c r="H55" s="128">
        <f t="shared" si="4"/>
        <v>26332.803999999996</v>
      </c>
      <c r="I55" s="122">
        <f t="shared" si="5"/>
        <v>-0.17554341504505588</v>
      </c>
      <c r="J55" s="128">
        <f t="shared" si="6"/>
        <v>93.559758962604377</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0.17835643564356435</v>
      </c>
      <c r="F56" s="128">
        <f t="shared" si="2"/>
        <v>36.027999999999999</v>
      </c>
      <c r="G56" s="122">
        <f t="shared" si="3"/>
        <v>0.21753300136047227</v>
      </c>
      <c r="H56" s="128">
        <f t="shared" si="4"/>
        <v>32938.411999999989</v>
      </c>
      <c r="I56" s="122">
        <f t="shared" si="5"/>
        <v>-0.5221322660323906</v>
      </c>
      <c r="J56" s="128">
        <f t="shared" si="6"/>
        <v>81.990518462994615</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0.22754950495049506</v>
      </c>
      <c r="F57" s="128">
        <f t="shared" si="2"/>
        <v>45.965000000000003</v>
      </c>
      <c r="G57" s="122">
        <f t="shared" si="3"/>
        <v>0.26363936255927295</v>
      </c>
      <c r="H57" s="128">
        <f t="shared" si="4"/>
        <v>39919.744999999995</v>
      </c>
      <c r="I57" s="122">
        <f t="shared" si="5"/>
        <v>-0.4283237380680725</v>
      </c>
      <c r="J57" s="128">
        <f t="shared" si="6"/>
        <v>86.310899382233202</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0.26452970297029704</v>
      </c>
      <c r="F58" s="128">
        <f t="shared" si="2"/>
        <v>53.435000000000002</v>
      </c>
      <c r="G58" s="122">
        <f t="shared" si="3"/>
        <v>0.30413530095497232</v>
      </c>
      <c r="H58" s="128">
        <f t="shared" si="4"/>
        <v>46051.559000000001</v>
      </c>
      <c r="I58" s="122">
        <f t="shared" si="5"/>
        <v>-0.46334416270799456</v>
      </c>
      <c r="J58" s="128">
        <f t="shared" si="6"/>
        <v>86.977638616656677</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9.6737623762376226E-2</v>
      </c>
      <c r="F59" s="128">
        <f t="shared" si="2"/>
        <v>19.540999999999997</v>
      </c>
      <c r="G59" s="122">
        <f t="shared" si="3"/>
        <v>0.11783931897132441</v>
      </c>
      <c r="H59" s="128">
        <f t="shared" si="4"/>
        <v>17842.993999999999</v>
      </c>
      <c r="I59" s="122">
        <f t="shared" si="5"/>
        <v>-0.44915617310755857</v>
      </c>
      <c r="J59" s="128">
        <f t="shared" si="6"/>
        <v>82.092823182317304</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7.9326732673267328E-2</v>
      </c>
      <c r="F60" s="128">
        <f t="shared" si="2"/>
        <v>16.024000000000001</v>
      </c>
      <c r="G60" s="122">
        <f t="shared" si="3"/>
        <v>0.10279933033060798</v>
      </c>
      <c r="H60" s="128">
        <f t="shared" si="4"/>
        <v>15565.668999999998</v>
      </c>
      <c r="I60" s="122">
        <f t="shared" si="5"/>
        <v>-0.43334938138994405</v>
      </c>
      <c r="J60" s="128">
        <f t="shared" si="6"/>
        <v>77.166585052790168</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6.6613861386138618E-2</v>
      </c>
      <c r="F61" s="128">
        <f t="shared" si="2"/>
        <v>13.456</v>
      </c>
      <c r="G61" s="122">
        <f t="shared" si="3"/>
        <v>8.6698034579772557E-2</v>
      </c>
      <c r="H61" s="128">
        <f t="shared" si="4"/>
        <v>13127.643</v>
      </c>
      <c r="I61" s="122">
        <f t="shared" si="5"/>
        <v>-0.63395635980594522</v>
      </c>
      <c r="J61" s="128">
        <f t="shared" si="6"/>
        <v>76.834338527992699</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4.4504950495049496E-2</v>
      </c>
      <c r="F62" s="128">
        <f t="shared" si="2"/>
        <v>8.9899999999999984</v>
      </c>
      <c r="G62" s="122">
        <f t="shared" si="3"/>
        <v>5.9826843572098436E-2</v>
      </c>
      <c r="H62" s="128">
        <f t="shared" si="4"/>
        <v>9058.8610000000008</v>
      </c>
      <c r="I62" s="122">
        <f t="shared" si="5"/>
        <v>-0.59817985449240851</v>
      </c>
      <c r="J62" s="128">
        <f t="shared" si="6"/>
        <v>74.389601452758839</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8.0455445544554444E-2</v>
      </c>
      <c r="F63" s="128">
        <f t="shared" si="2"/>
        <v>16.251999999999999</v>
      </c>
      <c r="G63" s="122">
        <f t="shared" si="3"/>
        <v>0.10331892509477078</v>
      </c>
      <c r="H63" s="128">
        <f t="shared" si="4"/>
        <v>15644.345000000001</v>
      </c>
      <c r="I63" s="122">
        <f t="shared" si="5"/>
        <v>-0.48061692091007213</v>
      </c>
      <c r="J63" s="128">
        <f t="shared" si="6"/>
        <v>77.870966495978848</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0.14556930693069309</v>
      </c>
      <c r="F64" s="128">
        <f t="shared" si="2"/>
        <v>29.405000000000001</v>
      </c>
      <c r="G64" s="122">
        <f t="shared" si="3"/>
        <v>0.1630484684779881</v>
      </c>
      <c r="H64" s="128">
        <f t="shared" si="4"/>
        <v>24688.473000000002</v>
      </c>
      <c r="I64" s="122">
        <f t="shared" si="5"/>
        <v>-0.58720544589200363</v>
      </c>
      <c r="J64" s="128">
        <f t="shared" si="6"/>
        <v>89.279775694639696</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0.20818811881188121</v>
      </c>
      <c r="F65" s="128">
        <f t="shared" si="2"/>
        <v>42.054000000000002</v>
      </c>
      <c r="G65" s="122">
        <f t="shared" si="3"/>
        <v>0.2385151699269572</v>
      </c>
      <c r="H65" s="128">
        <f t="shared" si="4"/>
        <v>36115.490000000005</v>
      </c>
      <c r="I65" s="122">
        <f t="shared" si="5"/>
        <v>-0.51206062976079325</v>
      </c>
      <c r="J65" s="128">
        <f t="shared" si="6"/>
        <v>87.285064038332095</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7.0693069306930686E-2</v>
      </c>
      <c r="F66" s="128">
        <f t="shared" si="2"/>
        <v>14.28</v>
      </c>
      <c r="G66" s="122">
        <f t="shared" si="3"/>
        <v>8.6933284021714755E-2</v>
      </c>
      <c r="H66" s="128">
        <f t="shared" si="4"/>
        <v>13163.264000000005</v>
      </c>
      <c r="I66" s="122">
        <f t="shared" si="5"/>
        <v>-0.64685380034196982</v>
      </c>
      <c r="J66" s="128">
        <f t="shared" si="6"/>
        <v>81.31876082039247</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6.4737623762376226E-2</v>
      </c>
      <c r="F67" s="128">
        <f t="shared" si="2"/>
        <v>13.076999999999998</v>
      </c>
      <c r="G67" s="122">
        <f t="shared" si="3"/>
        <v>8.5643120368780468E-2</v>
      </c>
      <c r="H67" s="128">
        <f t="shared" si="4"/>
        <v>12967.91</v>
      </c>
      <c r="I67" s="122">
        <f t="shared" si="5"/>
        <v>-0.56667831712081584</v>
      </c>
      <c r="J67" s="128">
        <f t="shared" si="6"/>
        <v>75.589987244293667</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0.10775742574257427</v>
      </c>
      <c r="F68" s="128">
        <f t="shared" si="2"/>
        <v>21.767000000000003</v>
      </c>
      <c r="G68" s="122">
        <f t="shared" si="3"/>
        <v>0.13351336697090171</v>
      </c>
      <c r="H68" s="128">
        <f t="shared" si="4"/>
        <v>20216.326999999997</v>
      </c>
      <c r="I68" s="122">
        <f t="shared" si="5"/>
        <v>-0.41673508428889788</v>
      </c>
      <c r="J68" s="128">
        <f t="shared" si="6"/>
        <v>80.70909167174193</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0.11292079207920794</v>
      </c>
      <c r="F69" s="128">
        <f t="shared" si="2"/>
        <v>22.810000000000002</v>
      </c>
      <c r="G69" s="122">
        <f t="shared" si="3"/>
        <v>0.13635804858074999</v>
      </c>
      <c r="H69" s="128">
        <f t="shared" si="4"/>
        <v>20647.063000000002</v>
      </c>
      <c r="I69" s="122">
        <f t="shared" si="5"/>
        <v>-0.38817164390101799</v>
      </c>
      <c r="J69" s="128">
        <f t="shared" si="6"/>
        <v>82.811974250524187</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4.8534653465346536E-2</v>
      </c>
      <c r="F70" s="128">
        <f t="shared" si="2"/>
        <v>9.8040000000000003</v>
      </c>
      <c r="G70" s="122">
        <f t="shared" si="3"/>
        <v>5.8459846253417685E-2</v>
      </c>
      <c r="H70" s="128">
        <f t="shared" si="4"/>
        <v>8851.8729999999996</v>
      </c>
      <c r="I70" s="122">
        <f t="shared" si="5"/>
        <v>-0.31088613626838052</v>
      </c>
      <c r="J70" s="128">
        <f t="shared" si="6"/>
        <v>83.022205113153376</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4.0297029702970291E-2</v>
      </c>
      <c r="F71" s="128">
        <f t="shared" si="2"/>
        <v>8.1399999999999988</v>
      </c>
      <c r="G71" s="122">
        <f t="shared" si="3"/>
        <v>4.6186285646356427E-2</v>
      </c>
      <c r="H71" s="128">
        <f t="shared" si="4"/>
        <v>6993.4349999999977</v>
      </c>
      <c r="I71" s="122">
        <f t="shared" si="5"/>
        <v>-0.31988273478080442</v>
      </c>
      <c r="J71" s="128">
        <f t="shared" si="6"/>
        <v>87.248907633578597</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2.8980198019801982E-2</v>
      </c>
      <c r="F72" s="128">
        <f t="shared" si="2"/>
        <v>5.8540000000000001</v>
      </c>
      <c r="G72" s="122">
        <f t="shared" si="3"/>
        <v>3.345690076477037E-2</v>
      </c>
      <c r="H72" s="128">
        <f t="shared" si="4"/>
        <v>5065.9769999999999</v>
      </c>
      <c r="I72" s="122">
        <f t="shared" si="5"/>
        <v>-0.29544716821405365</v>
      </c>
      <c r="J72" s="128">
        <f t="shared" si="6"/>
        <v>86.619493609275693</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2.802970297029703E-2</v>
      </c>
      <c r="F73" s="128">
        <f t="shared" ref="F73:F136" si="8">SUMPRODUCT($K$2:$AI$2,$K73:$AI73)</f>
        <v>5.6619999999999999</v>
      </c>
      <c r="G73" s="122">
        <f t="shared" ref="G73:G136" si="9">SUMPRODUCT($K$3:$AI$3,$K73:$AI73)/$J$3</f>
        <v>3.2252149678373768E-2</v>
      </c>
      <c r="H73" s="128">
        <f t="shared" ref="H73:H136" si="10">SUMPRODUCT($K$3:$AI$3,$K73:$AI73)</f>
        <v>4883.5559999999996</v>
      </c>
      <c r="I73" s="122">
        <f t="shared" ref="I73:I136" si="11">CORREL($K$4:$AI$4,$K73:$AI73)</f>
        <v>-0.32508497876159176</v>
      </c>
      <c r="J73" s="128">
        <f t="shared" si="6"/>
        <v>86.908014658917324</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1.2564356435643565E-2</v>
      </c>
      <c r="F74" s="128">
        <f t="shared" si="8"/>
        <v>2.5380000000000003</v>
      </c>
      <c r="G74" s="122">
        <f t="shared" si="9"/>
        <v>1.5540827378515107E-2</v>
      </c>
      <c r="H74" s="128">
        <f t="shared" si="10"/>
        <v>2353.1610000000005</v>
      </c>
      <c r="I74" s="122">
        <f t="shared" si="11"/>
        <v>-0.55907701970586465</v>
      </c>
      <c r="J74" s="128">
        <f t="shared" ref="J74:J137" si="12">$E74/$G74*100</f>
        <v>80.847410048537995</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4.3440594059405944E-2</v>
      </c>
      <c r="F75" s="128">
        <f t="shared" si="8"/>
        <v>8.7750000000000004</v>
      </c>
      <c r="G75" s="122">
        <f t="shared" si="9"/>
        <v>5.614545166360671E-2</v>
      </c>
      <c r="H75" s="128">
        <f t="shared" si="10"/>
        <v>8501.4320000000007</v>
      </c>
      <c r="I75" s="122">
        <f t="shared" si="11"/>
        <v>-0.53814204982244462</v>
      </c>
      <c r="J75" s="128">
        <f t="shared" si="12"/>
        <v>77.371528364717008</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8.0742574257425745E-3</v>
      </c>
      <c r="F76" s="128">
        <f t="shared" si="8"/>
        <v>1.631</v>
      </c>
      <c r="G76" s="122">
        <f t="shared" si="9"/>
        <v>9.9364012204625606E-3</v>
      </c>
      <c r="H76" s="128">
        <f t="shared" si="10"/>
        <v>1504.55</v>
      </c>
      <c r="I76" s="122">
        <f t="shared" si="11"/>
        <v>-0.57602205595788036</v>
      </c>
      <c r="J76" s="128">
        <f t="shared" si="12"/>
        <v>81.259373958398797</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4.1534653465346537E-2</v>
      </c>
      <c r="F77" s="128">
        <f t="shared" si="8"/>
        <v>8.39</v>
      </c>
      <c r="G77" s="122">
        <f t="shared" si="9"/>
        <v>5.4027539658428977E-2</v>
      </c>
      <c r="H77" s="128">
        <f t="shared" si="10"/>
        <v>8180.7419999999993</v>
      </c>
      <c r="I77" s="122">
        <f t="shared" si="11"/>
        <v>-0.38263530486971786</v>
      </c>
      <c r="J77" s="128">
        <f t="shared" si="12"/>
        <v>76.876818244797875</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2.8574257425742575E-2</v>
      </c>
      <c r="F78" s="128">
        <f t="shared" si="8"/>
        <v>5.7720000000000002</v>
      </c>
      <c r="G78" s="122">
        <f t="shared" si="9"/>
        <v>3.7934168989155852E-2</v>
      </c>
      <c r="H78" s="128">
        <f t="shared" si="10"/>
        <v>5743.9160000000011</v>
      </c>
      <c r="I78" s="122">
        <f t="shared" si="11"/>
        <v>-0.47851868803759146</v>
      </c>
      <c r="J78" s="128">
        <f t="shared" si="12"/>
        <v>75.325908507211608</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7.3237623762376233E-2</v>
      </c>
      <c r="F79" s="128">
        <f t="shared" si="8"/>
        <v>14.794</v>
      </c>
      <c r="G79" s="122">
        <f t="shared" si="9"/>
        <v>8.5584395514403833E-2</v>
      </c>
      <c r="H79" s="128">
        <f t="shared" si="10"/>
        <v>12959.018</v>
      </c>
      <c r="I79" s="122">
        <f t="shared" si="11"/>
        <v>-0.58823036623217739</v>
      </c>
      <c r="J79" s="128">
        <f t="shared" si="12"/>
        <v>85.573571352794517</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5.8995049504950492E-2</v>
      </c>
      <c r="F80" s="128">
        <f t="shared" si="8"/>
        <v>11.917</v>
      </c>
      <c r="G80" s="122">
        <f t="shared" si="9"/>
        <v>7.860336287627627E-2</v>
      </c>
      <c r="H80" s="128">
        <f t="shared" si="10"/>
        <v>11901.964</v>
      </c>
      <c r="I80" s="122">
        <f t="shared" si="11"/>
        <v>-0.53796314105495446</v>
      </c>
      <c r="J80" s="128">
        <f t="shared" si="12"/>
        <v>75.05410372557499</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0.31841089108910892</v>
      </c>
      <c r="F81" s="128">
        <f t="shared" si="8"/>
        <v>64.319000000000003</v>
      </c>
      <c r="G81" s="122">
        <f t="shared" si="9"/>
        <v>0.37014716216037724</v>
      </c>
      <c r="H81" s="128">
        <f t="shared" si="10"/>
        <v>56046.942999999999</v>
      </c>
      <c r="I81" s="122">
        <f t="shared" si="11"/>
        <v>-0.58364845062959692</v>
      </c>
      <c r="J81" s="128">
        <f t="shared" si="12"/>
        <v>86.022783271035308</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0.181009900990099</v>
      </c>
      <c r="F82" s="128">
        <f t="shared" si="8"/>
        <v>36.564</v>
      </c>
      <c r="G82" s="122">
        <f t="shared" si="9"/>
        <v>0.23334947628419345</v>
      </c>
      <c r="H82" s="128">
        <f t="shared" si="10"/>
        <v>35333.311000000002</v>
      </c>
      <c r="I82" s="122">
        <f t="shared" si="11"/>
        <v>-0.63944509425007512</v>
      </c>
      <c r="J82" s="128">
        <f t="shared" si="12"/>
        <v>77.570305223076346</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9.9054455445544559E-2</v>
      </c>
      <c r="F83" s="128">
        <f t="shared" si="8"/>
        <v>20.009</v>
      </c>
      <c r="G83" s="122">
        <f t="shared" si="9"/>
        <v>0.13619121240539428</v>
      </c>
      <c r="H83" s="128">
        <f t="shared" si="10"/>
        <v>20621.800999999992</v>
      </c>
      <c r="I83" s="122">
        <f t="shared" si="11"/>
        <v>-0.58184287804213786</v>
      </c>
      <c r="J83" s="128">
        <f t="shared" si="12"/>
        <v>72.731899287814244</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2.0792079207920793E-2</v>
      </c>
      <c r="F84" s="128">
        <f t="shared" si="8"/>
        <v>4.2</v>
      </c>
      <c r="G84" s="122">
        <f t="shared" si="9"/>
        <v>3.100067363193279E-2</v>
      </c>
      <c r="H84" s="128">
        <f t="shared" si="10"/>
        <v>4694.0599999999995</v>
      </c>
      <c r="I84" s="122">
        <f t="shared" si="11"/>
        <v>-0.52110035325330206</v>
      </c>
      <c r="J84" s="128">
        <f t="shared" si="12"/>
        <v>67.069765821164424</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0.11441089108910892</v>
      </c>
      <c r="F85" s="128">
        <f t="shared" si="8"/>
        <v>23.111000000000001</v>
      </c>
      <c r="G85" s="122">
        <f t="shared" si="9"/>
        <v>0.13392666657861022</v>
      </c>
      <c r="H85" s="128">
        <f t="shared" si="10"/>
        <v>20278.907999999999</v>
      </c>
      <c r="I85" s="122">
        <f t="shared" si="11"/>
        <v>-0.58796337501833495</v>
      </c>
      <c r="J85" s="128">
        <f t="shared" si="12"/>
        <v>85.428013712230921</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0.25642079207920793</v>
      </c>
      <c r="F86" s="128">
        <f t="shared" si="8"/>
        <v>51.797000000000004</v>
      </c>
      <c r="G86" s="122">
        <f t="shared" si="9"/>
        <v>0.30027916099803198</v>
      </c>
      <c r="H86" s="128">
        <f t="shared" si="10"/>
        <v>45467.670000000006</v>
      </c>
      <c r="I86" s="122">
        <f t="shared" si="11"/>
        <v>-0.47848829074712579</v>
      </c>
      <c r="J86" s="128">
        <f t="shared" si="12"/>
        <v>85.39413498657288</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0.33555445544554452</v>
      </c>
      <c r="F87" s="128">
        <f t="shared" si="8"/>
        <v>67.781999999999996</v>
      </c>
      <c r="G87" s="122">
        <f t="shared" si="9"/>
        <v>0.38837125705002062</v>
      </c>
      <c r="H87" s="128">
        <f t="shared" si="10"/>
        <v>58806.399000000019</v>
      </c>
      <c r="I87" s="122">
        <f t="shared" si="11"/>
        <v>-0.56970768153043427</v>
      </c>
      <c r="J87" s="128">
        <f t="shared" si="12"/>
        <v>86.400434984385697</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0.36124257425742567</v>
      </c>
      <c r="F88" s="128">
        <f t="shared" si="8"/>
        <v>72.970999999999989</v>
      </c>
      <c r="G88" s="122">
        <f t="shared" si="9"/>
        <v>0.40960850757505707</v>
      </c>
      <c r="H88" s="128">
        <f t="shared" si="10"/>
        <v>62022.100999999988</v>
      </c>
      <c r="I88" s="122">
        <f t="shared" si="11"/>
        <v>-0.66798274595826057</v>
      </c>
      <c r="J88" s="128">
        <f t="shared" si="12"/>
        <v>88.192156065320788</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4.123762376237624E-3</v>
      </c>
      <c r="F89" s="128">
        <f t="shared" si="8"/>
        <v>0.83299999999999996</v>
      </c>
      <c r="G89" s="122">
        <f t="shared" si="9"/>
        <v>3.9851404720706914E-3</v>
      </c>
      <c r="H89" s="128">
        <f t="shared" si="10"/>
        <v>603.42199999999991</v>
      </c>
      <c r="I89" s="122">
        <f t="shared" si="11"/>
        <v>0.30265709168109856</v>
      </c>
      <c r="J89" s="128">
        <f t="shared" si="12"/>
        <v>103.47846970861994</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2.53019801980198E-2</v>
      </c>
      <c r="F90" s="128">
        <f t="shared" si="8"/>
        <v>5.1109999999999998</v>
      </c>
      <c r="G90" s="122">
        <f t="shared" si="9"/>
        <v>2.3528635961378438E-2</v>
      </c>
      <c r="H90" s="128">
        <f t="shared" si="10"/>
        <v>3562.6590000000001</v>
      </c>
      <c r="I90" s="122">
        <f t="shared" si="11"/>
        <v>0.52646271835567526</v>
      </c>
      <c r="J90" s="128">
        <f t="shared" si="12"/>
        <v>107.53696151171812</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2.4574257425742572E-2</v>
      </c>
      <c r="F91" s="128">
        <f t="shared" si="8"/>
        <v>4.9639999999999995</v>
      </c>
      <c r="G91" s="122">
        <f t="shared" si="9"/>
        <v>2.4751376982921451E-2</v>
      </c>
      <c r="H91" s="128">
        <f t="shared" si="10"/>
        <v>3747.8040000000001</v>
      </c>
      <c r="I91" s="122">
        <f t="shared" si="11"/>
        <v>-3.9074188480189537E-2</v>
      </c>
      <c r="J91" s="128">
        <f t="shared" si="12"/>
        <v>99.284405238136472</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1.2935643564356435E-2</v>
      </c>
      <c r="F92" s="128">
        <f t="shared" si="8"/>
        <v>2.613</v>
      </c>
      <c r="G92" s="122">
        <f t="shared" si="9"/>
        <v>1.2989499266929957E-2</v>
      </c>
      <c r="H92" s="128">
        <f t="shared" si="10"/>
        <v>1966.8440000000003</v>
      </c>
      <c r="I92" s="122">
        <f t="shared" si="11"/>
        <v>-0.10055374494885867</v>
      </c>
      <c r="J92" s="128">
        <f t="shared" si="12"/>
        <v>99.585390464506716</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0.93342574257425748</v>
      </c>
      <c r="F93" s="128">
        <f t="shared" si="8"/>
        <v>188.55200000000002</v>
      </c>
      <c r="G93" s="122">
        <f t="shared" si="9"/>
        <v>0.93519087558942804</v>
      </c>
      <c r="H93" s="128">
        <f t="shared" si="10"/>
        <v>141604.73200000002</v>
      </c>
      <c r="I93" s="122">
        <f t="shared" si="11"/>
        <v>-0.16713035487729042</v>
      </c>
      <c r="J93" s="128">
        <f t="shared" si="12"/>
        <v>99.81125425180629</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0.95181683168316844</v>
      </c>
      <c r="F94" s="128">
        <f t="shared" si="8"/>
        <v>192.26700000000002</v>
      </c>
      <c r="G94" s="122">
        <f t="shared" si="9"/>
        <v>0.95288240499808485</v>
      </c>
      <c r="H94" s="128">
        <f t="shared" si="10"/>
        <v>144283.54800000001</v>
      </c>
      <c r="I94" s="122">
        <f t="shared" si="11"/>
        <v>-0.13542864601486576</v>
      </c>
      <c r="J94" s="128">
        <f t="shared" si="12"/>
        <v>99.888173681313958</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1.5772277227722769E-2</v>
      </c>
      <c r="F95" s="128">
        <f t="shared" si="8"/>
        <v>3.1859999999999995</v>
      </c>
      <c r="G95" s="122">
        <f t="shared" si="9"/>
        <v>1.5396161618829996E-2</v>
      </c>
      <c r="H95" s="128">
        <f t="shared" si="10"/>
        <v>2331.2560000000003</v>
      </c>
      <c r="I95" s="122">
        <f t="shared" si="11"/>
        <v>0.12777570306268385</v>
      </c>
      <c r="J95" s="128">
        <f t="shared" si="12"/>
        <v>102.44291803505602</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1.4584158415841583E-2</v>
      </c>
      <c r="F96" s="128">
        <f t="shared" si="8"/>
        <v>2.9459999999999997</v>
      </c>
      <c r="G96" s="122">
        <f t="shared" si="9"/>
        <v>1.4301496519568347E-2</v>
      </c>
      <c r="H96" s="128">
        <f t="shared" si="10"/>
        <v>2165.5039999999999</v>
      </c>
      <c r="I96" s="122">
        <f t="shared" si="11"/>
        <v>5.4630755285036948E-2</v>
      </c>
      <c r="J96" s="128">
        <f t="shared" si="12"/>
        <v>101.97644977843036</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1.2183168316831685E-2</v>
      </c>
      <c r="F97" s="128">
        <f t="shared" si="8"/>
        <v>2.4610000000000003</v>
      </c>
      <c r="G97" s="122">
        <f t="shared" si="9"/>
        <v>1.1988845447701065E-2</v>
      </c>
      <c r="H97" s="128">
        <f t="shared" si="10"/>
        <v>1815.327</v>
      </c>
      <c r="I97" s="122">
        <f t="shared" si="11"/>
        <v>7.415026888183554E-2</v>
      </c>
      <c r="J97" s="128">
        <f t="shared" si="12"/>
        <v>101.62086391035996</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4.1831683168316834E-3</v>
      </c>
      <c r="F98" s="128">
        <f t="shared" si="8"/>
        <v>0.84500000000000008</v>
      </c>
      <c r="G98" s="122">
        <f t="shared" si="9"/>
        <v>3.9721235256046181E-3</v>
      </c>
      <c r="H98" s="128">
        <f t="shared" si="10"/>
        <v>601.45100000000002</v>
      </c>
      <c r="I98" s="122">
        <f t="shared" si="11"/>
        <v>0.22220411603847781</v>
      </c>
      <c r="J98" s="128">
        <f t="shared" si="12"/>
        <v>105.31314773739172</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1.7574257425742577E-3</v>
      </c>
      <c r="F99" s="128">
        <f t="shared" si="8"/>
        <v>0.35500000000000004</v>
      </c>
      <c r="G99" s="122">
        <f t="shared" si="9"/>
        <v>1.8095999154657968E-3</v>
      </c>
      <c r="H99" s="128">
        <f t="shared" si="10"/>
        <v>274.00600000000003</v>
      </c>
      <c r="I99" s="122">
        <f t="shared" si="11"/>
        <v>-0.42960064995484537</v>
      </c>
      <c r="J99" s="128">
        <f t="shared" si="12"/>
        <v>97.116811708177536</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0.96474752475247516</v>
      </c>
      <c r="F100" s="128">
        <f t="shared" si="8"/>
        <v>194.87899999999999</v>
      </c>
      <c r="G100" s="122">
        <f t="shared" si="9"/>
        <v>0.96669773078497934</v>
      </c>
      <c r="H100" s="128">
        <f t="shared" si="10"/>
        <v>146375.43700000001</v>
      </c>
      <c r="I100" s="122">
        <f t="shared" si="11"/>
        <v>-0.47069904864628515</v>
      </c>
      <c r="J100" s="128">
        <f t="shared" si="12"/>
        <v>99.798261031302872</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2.5569306930693064E-2</v>
      </c>
      <c r="F101" s="128">
        <f t="shared" si="8"/>
        <v>5.1649999999999991</v>
      </c>
      <c r="G101" s="122">
        <f t="shared" si="9"/>
        <v>2.4247163481224163E-2</v>
      </c>
      <c r="H101" s="128">
        <f t="shared" si="10"/>
        <v>3671.4570000000003</v>
      </c>
      <c r="I101" s="122">
        <f t="shared" si="11"/>
        <v>0.39574336743731497</v>
      </c>
      <c r="J101" s="128">
        <f t="shared" si="12"/>
        <v>105.45277574629588</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6.4356435643564362E-3</v>
      </c>
      <c r="F102" s="128">
        <f t="shared" si="8"/>
        <v>1.3</v>
      </c>
      <c r="G102" s="122">
        <f t="shared" si="9"/>
        <v>5.876381936097427E-3</v>
      </c>
      <c r="H102" s="128">
        <f t="shared" si="10"/>
        <v>889.79000000000019</v>
      </c>
      <c r="I102" s="122">
        <f t="shared" si="11"/>
        <v>0.56191119828436842</v>
      </c>
      <c r="J102" s="128">
        <f t="shared" si="12"/>
        <v>109.51710821966113</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1.9356435643564356E-3</v>
      </c>
      <c r="F103" s="128">
        <f t="shared" si="8"/>
        <v>0.39100000000000001</v>
      </c>
      <c r="G103" s="122">
        <f t="shared" si="9"/>
        <v>1.8053401841260619E-3</v>
      </c>
      <c r="H103" s="128">
        <f t="shared" si="10"/>
        <v>273.36100000000005</v>
      </c>
      <c r="I103" s="122">
        <f t="shared" si="11"/>
        <v>0.24310352712994063</v>
      </c>
      <c r="J103" s="128">
        <f t="shared" si="12"/>
        <v>107.21766353932078</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0.20200000000000001</v>
      </c>
      <c r="G104" s="122">
        <f t="shared" si="9"/>
        <v>1.0003764413742092E-3</v>
      </c>
      <c r="H104" s="128">
        <f t="shared" si="10"/>
        <v>151.47499999999999</v>
      </c>
      <c r="I104" s="122">
        <f t="shared" si="11"/>
        <v>-0.14633440197094735</v>
      </c>
      <c r="J104" s="128">
        <f t="shared" si="12"/>
        <v>99.962370028057435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0.15886138613861389</v>
      </c>
      <c r="F107" s="128">
        <f t="shared" si="8"/>
        <v>32.090000000000003</v>
      </c>
      <c r="G107" s="122">
        <f t="shared" si="9"/>
        <v>0.1726624641720271</v>
      </c>
      <c r="H107" s="128">
        <f t="shared" si="10"/>
        <v>26144.204999999998</v>
      </c>
      <c r="I107" s="122">
        <f t="shared" si="11"/>
        <v>-0.56440884354280529</v>
      </c>
      <c r="J107" s="128">
        <f t="shared" si="12"/>
        <v>92.006903121883568</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0.13811386138613863</v>
      </c>
      <c r="F108" s="128">
        <f t="shared" si="8"/>
        <v>27.899000000000001</v>
      </c>
      <c r="G108" s="122">
        <f t="shared" si="9"/>
        <v>0.14815356826797341</v>
      </c>
      <c r="H108" s="128">
        <f t="shared" si="10"/>
        <v>22433.116999999998</v>
      </c>
      <c r="I108" s="122">
        <f t="shared" si="11"/>
        <v>-0.52596137043811841</v>
      </c>
      <c r="J108" s="128">
        <f t="shared" si="12"/>
        <v>93.22344578047867</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0.13641584158415843</v>
      </c>
      <c r="F109" s="128">
        <f t="shared" si="8"/>
        <v>27.556000000000004</v>
      </c>
      <c r="G109" s="122">
        <f t="shared" si="9"/>
        <v>0.14999097861548827</v>
      </c>
      <c r="H109" s="128">
        <f t="shared" si="10"/>
        <v>22711.334000000003</v>
      </c>
      <c r="I109" s="122">
        <f t="shared" si="11"/>
        <v>-0.49709621868499632</v>
      </c>
      <c r="J109" s="128">
        <f t="shared" si="12"/>
        <v>90.949364317349648</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9.3787128712871287E-2</v>
      </c>
      <c r="F110" s="128">
        <f t="shared" si="8"/>
        <v>18.945</v>
      </c>
      <c r="G110" s="122">
        <f t="shared" si="9"/>
        <v>0.10072059464528656</v>
      </c>
      <c r="H110" s="128">
        <f t="shared" si="10"/>
        <v>15250.911</v>
      </c>
      <c r="I110" s="122">
        <f t="shared" si="11"/>
        <v>-0.47609025538508792</v>
      </c>
      <c r="J110" s="128">
        <f t="shared" si="12"/>
        <v>93.116138802761</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0.20738118811881187</v>
      </c>
      <c r="F111" s="128">
        <f t="shared" si="8"/>
        <v>41.890999999999998</v>
      </c>
      <c r="G111" s="122">
        <f t="shared" si="9"/>
        <v>0.21536804078775315</v>
      </c>
      <c r="H111" s="128">
        <f t="shared" si="10"/>
        <v>32610.598000000005</v>
      </c>
      <c r="I111" s="122">
        <f t="shared" si="11"/>
        <v>-0.55455892421390873</v>
      </c>
      <c r="J111" s="128">
        <f t="shared" si="12"/>
        <v>96.291533024246448</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0.13045049504950496</v>
      </c>
      <c r="F112" s="128">
        <f t="shared" si="8"/>
        <v>26.351000000000003</v>
      </c>
      <c r="G112" s="122">
        <f t="shared" si="9"/>
        <v>0.1416263390085723</v>
      </c>
      <c r="H112" s="128">
        <f t="shared" si="10"/>
        <v>21444.777000000002</v>
      </c>
      <c r="I112" s="122">
        <f t="shared" si="11"/>
        <v>-0.5969574354535192</v>
      </c>
      <c r="J112" s="128">
        <f t="shared" si="12"/>
        <v>92.108922650051056</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0.16051485148514849</v>
      </c>
      <c r="F113" s="128">
        <f t="shared" si="8"/>
        <v>32.423999999999992</v>
      </c>
      <c r="G113" s="122">
        <f t="shared" si="9"/>
        <v>0.1740647016867215</v>
      </c>
      <c r="H113" s="128">
        <f t="shared" si="10"/>
        <v>26356.528999999995</v>
      </c>
      <c r="I113" s="122">
        <f t="shared" si="11"/>
        <v>-0.53201257460882667</v>
      </c>
      <c r="J113" s="128">
        <f t="shared" si="12"/>
        <v>92.215624379743701</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9.9683168316831702E-2</v>
      </c>
      <c r="F114" s="128">
        <f t="shared" si="8"/>
        <v>20.136000000000003</v>
      </c>
      <c r="G114" s="122">
        <f t="shared" si="9"/>
        <v>0.11057459483020511</v>
      </c>
      <c r="H114" s="128">
        <f t="shared" si="10"/>
        <v>16742.983999999997</v>
      </c>
      <c r="I114" s="122">
        <f t="shared" si="11"/>
        <v>-0.49060958420738793</v>
      </c>
      <c r="J114" s="128">
        <f t="shared" si="12"/>
        <v>90.150154716734036</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0.18961386138613862</v>
      </c>
      <c r="F115" s="128">
        <f t="shared" si="8"/>
        <v>38.302</v>
      </c>
      <c r="G115" s="122">
        <f t="shared" si="9"/>
        <v>0.20138220026681111</v>
      </c>
      <c r="H115" s="128">
        <f t="shared" si="10"/>
        <v>30492.890000000003</v>
      </c>
      <c r="I115" s="122">
        <f t="shared" si="11"/>
        <v>-0.5904770551857923</v>
      </c>
      <c r="J115" s="128">
        <f t="shared" si="12"/>
        <v>94.156216952103705</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0.15769306930693069</v>
      </c>
      <c r="F116" s="128">
        <f t="shared" si="8"/>
        <v>31.854000000000003</v>
      </c>
      <c r="G116" s="122">
        <f t="shared" si="9"/>
        <v>0.17066140749448547</v>
      </c>
      <c r="H116" s="128">
        <f t="shared" si="10"/>
        <v>25841.208999999999</v>
      </c>
      <c r="I116" s="122">
        <f t="shared" si="11"/>
        <v>-0.63805476176196185</v>
      </c>
      <c r="J116" s="128">
        <f t="shared" si="12"/>
        <v>92.401130180545465</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8.3272277227722763E-2</v>
      </c>
      <c r="F117" s="128">
        <f t="shared" si="8"/>
        <v>16.820999999999998</v>
      </c>
      <c r="G117" s="122">
        <f t="shared" si="9"/>
        <v>9.6739951657002457E-2</v>
      </c>
      <c r="H117" s="128">
        <f t="shared" si="10"/>
        <v>14648.169999999998</v>
      </c>
      <c r="I117" s="122">
        <f t="shared" si="11"/>
        <v>-0.6278828444243808</v>
      </c>
      <c r="J117" s="128">
        <f t="shared" si="12"/>
        <v>86.078477197269876</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0.14063861386138612</v>
      </c>
      <c r="F118" s="128">
        <f t="shared" si="8"/>
        <v>28.408999999999995</v>
      </c>
      <c r="G118" s="122">
        <f t="shared" si="9"/>
        <v>0.14972517137988878</v>
      </c>
      <c r="H118" s="128">
        <f t="shared" si="10"/>
        <v>22671.085999999999</v>
      </c>
      <c r="I118" s="122">
        <f t="shared" si="11"/>
        <v>-0.49143673163897161</v>
      </c>
      <c r="J118" s="128">
        <f t="shared" si="12"/>
        <v>93.931175743691171</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7.0470297029702963E-2</v>
      </c>
      <c r="F119" s="128">
        <f t="shared" si="8"/>
        <v>14.234999999999999</v>
      </c>
      <c r="G119" s="122">
        <f t="shared" si="9"/>
        <v>8.0834583735090934E-2</v>
      </c>
      <c r="H119" s="128">
        <f t="shared" si="10"/>
        <v>12239.811</v>
      </c>
      <c r="I119" s="122">
        <f t="shared" si="11"/>
        <v>-0.71039135669396491</v>
      </c>
      <c r="J119" s="128">
        <f t="shared" si="12"/>
        <v>87.178400349838441</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0.33937128712871284</v>
      </c>
      <c r="F120" s="128">
        <f t="shared" si="8"/>
        <v>68.552999999999997</v>
      </c>
      <c r="G120" s="122">
        <f t="shared" si="9"/>
        <v>0.36752873502489797</v>
      </c>
      <c r="H120" s="128">
        <f t="shared" si="10"/>
        <v>55650.466</v>
      </c>
      <c r="I120" s="122">
        <f t="shared" si="11"/>
        <v>-0.84380252780417908</v>
      </c>
      <c r="J120" s="128">
        <f t="shared" si="12"/>
        <v>92.338708456557114</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0.1394158415841584</v>
      </c>
      <c r="F121" s="128">
        <f t="shared" si="8"/>
        <v>28.161999999999999</v>
      </c>
      <c r="G121" s="122">
        <f t="shared" si="9"/>
        <v>0.1485307889418695</v>
      </c>
      <c r="H121" s="128">
        <f t="shared" si="10"/>
        <v>22490.234999999997</v>
      </c>
      <c r="I121" s="122">
        <f t="shared" si="11"/>
        <v>-0.62100013147863975</v>
      </c>
      <c r="J121" s="128">
        <f t="shared" si="12"/>
        <v>93.863260659526688</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0.25025247524752475</v>
      </c>
      <c r="F122" s="128">
        <f t="shared" si="8"/>
        <v>50.551000000000002</v>
      </c>
      <c r="G122" s="122">
        <f t="shared" si="9"/>
        <v>0.26497111307770543</v>
      </c>
      <c r="H122" s="128">
        <f t="shared" si="10"/>
        <v>40121.396000000001</v>
      </c>
      <c r="I122" s="122">
        <f t="shared" si="11"/>
        <v>-0.71979666018547028</v>
      </c>
      <c r="J122" s="128">
        <f t="shared" si="12"/>
        <v>94.44519153079743</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0.67084158415841577</v>
      </c>
      <c r="F123" s="128">
        <f t="shared" si="8"/>
        <v>135.51</v>
      </c>
      <c r="G123" s="122">
        <f t="shared" si="9"/>
        <v>0.63796299647333876</v>
      </c>
      <c r="H123" s="128">
        <f t="shared" si="10"/>
        <v>96599.081000000006</v>
      </c>
      <c r="I123" s="122">
        <f t="shared" si="11"/>
        <v>0.6891206860058724</v>
      </c>
      <c r="J123" s="128">
        <f t="shared" si="12"/>
        <v>105.15368255946346</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0.42423762376237623</v>
      </c>
      <c r="F124" s="128">
        <f t="shared" si="8"/>
        <v>85.695999999999998</v>
      </c>
      <c r="G124" s="122">
        <f t="shared" si="9"/>
        <v>0.39407756673579108</v>
      </c>
      <c r="H124" s="128">
        <f t="shared" si="10"/>
        <v>59670.437000000013</v>
      </c>
      <c r="I124" s="122">
        <f t="shared" si="11"/>
        <v>0.79225881448157121</v>
      </c>
      <c r="J124" s="128">
        <f t="shared" si="12"/>
        <v>107.6533300985402</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0.66199999999999992</v>
      </c>
      <c r="F125" s="128">
        <f t="shared" si="8"/>
        <v>133.72399999999999</v>
      </c>
      <c r="G125" s="122">
        <f t="shared" si="9"/>
        <v>0.64516404918833958</v>
      </c>
      <c r="H125" s="128">
        <f t="shared" si="10"/>
        <v>97689.45</v>
      </c>
      <c r="I125" s="122">
        <f t="shared" si="11"/>
        <v>0.61737219985168579</v>
      </c>
      <c r="J125" s="128">
        <f t="shared" si="12"/>
        <v>102.60956121669227</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0.50713861386138614</v>
      </c>
      <c r="F126" s="128">
        <f t="shared" si="8"/>
        <v>102.44200000000001</v>
      </c>
      <c r="G126" s="122">
        <f t="shared" si="9"/>
        <v>0.4855498355545575</v>
      </c>
      <c r="H126" s="128">
        <f t="shared" si="10"/>
        <v>73520.984999999986</v>
      </c>
      <c r="I126" s="122">
        <f t="shared" si="11"/>
        <v>0.67055735268168315</v>
      </c>
      <c r="J126" s="128">
        <f t="shared" si="12"/>
        <v>104.4462538602596</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7.1410891089108919E-2</v>
      </c>
      <c r="F127" s="128">
        <f t="shared" si="8"/>
        <v>14.425000000000001</v>
      </c>
      <c r="G127" s="122">
        <f t="shared" si="9"/>
        <v>6.5168500442483734E-2</v>
      </c>
      <c r="H127" s="128">
        <f t="shared" si="10"/>
        <v>9867.6840000000011</v>
      </c>
      <c r="I127" s="122">
        <f t="shared" si="11"/>
        <v>-1.0307529660903971E-2</v>
      </c>
      <c r="J127" s="128">
        <f t="shared" si="12"/>
        <v>109.57884653512102</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4.9643564356435639E-2</v>
      </c>
      <c r="F128" s="128">
        <f t="shared" si="8"/>
        <v>10.027999999999999</v>
      </c>
      <c r="G128" s="122">
        <f t="shared" si="9"/>
        <v>4.3300723824116025E-2</v>
      </c>
      <c r="H128" s="128">
        <f t="shared" si="10"/>
        <v>6556.509</v>
      </c>
      <c r="I128" s="122">
        <f t="shared" si="11"/>
        <v>0.69136089371221698</v>
      </c>
      <c r="J128" s="128">
        <f t="shared" si="12"/>
        <v>114.6483475844046</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7.1430693069306939E-2</v>
      </c>
      <c r="F129" s="128">
        <f t="shared" si="8"/>
        <v>14.429</v>
      </c>
      <c r="G129" s="122">
        <f t="shared" si="9"/>
        <v>6.3325866145372403E-2</v>
      </c>
      <c r="H129" s="128">
        <f t="shared" si="10"/>
        <v>9588.6759999999995</v>
      </c>
      <c r="I129" s="122">
        <f t="shared" si="11"/>
        <v>0.75373568263748514</v>
      </c>
      <c r="J129" s="128">
        <f t="shared" si="12"/>
        <v>112.79860413646597</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8.4341584158415861E-2</v>
      </c>
      <c r="F130" s="128">
        <f t="shared" si="8"/>
        <v>17.037000000000003</v>
      </c>
      <c r="G130" s="122">
        <f t="shared" si="9"/>
        <v>0.10636096104822415</v>
      </c>
      <c r="H130" s="128">
        <f t="shared" si="10"/>
        <v>16104.964000000004</v>
      </c>
      <c r="I130" s="122">
        <f t="shared" si="11"/>
        <v>-0.54297074507156118</v>
      </c>
      <c r="J130" s="128">
        <f t="shared" si="12"/>
        <v>79.297501007136745</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0.11291584158415842</v>
      </c>
      <c r="F131" s="128">
        <f t="shared" si="8"/>
        <v>22.809000000000001</v>
      </c>
      <c r="G131" s="122">
        <f t="shared" si="9"/>
        <v>0.10809993527850059</v>
      </c>
      <c r="H131" s="128">
        <f t="shared" si="10"/>
        <v>16368.276000000003</v>
      </c>
      <c r="I131" s="122">
        <f t="shared" si="11"/>
        <v>0.19749145247133468</v>
      </c>
      <c r="J131" s="128">
        <f t="shared" si="12"/>
        <v>104.45505012861524</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0.92846039603960417</v>
      </c>
      <c r="F132" s="128">
        <f t="shared" si="8"/>
        <v>187.54900000000004</v>
      </c>
      <c r="G132" s="122">
        <f t="shared" si="9"/>
        <v>0.93482229325443489</v>
      </c>
      <c r="H132" s="128">
        <f t="shared" si="10"/>
        <v>141548.92200000002</v>
      </c>
      <c r="I132" s="122">
        <f t="shared" si="11"/>
        <v>7.837432428252673E-3</v>
      </c>
      <c r="J132" s="128">
        <f t="shared" si="12"/>
        <v>99.319453840506654</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0.95035643564356431</v>
      </c>
      <c r="F133" s="128">
        <f t="shared" si="8"/>
        <v>191.97199999999998</v>
      </c>
      <c r="G133" s="122">
        <f t="shared" si="9"/>
        <v>0.95671005428680866</v>
      </c>
      <c r="H133" s="128">
        <f t="shared" si="10"/>
        <v>144863.12299999999</v>
      </c>
      <c r="I133" s="122">
        <f t="shared" si="11"/>
        <v>-0.69027144397228057</v>
      </c>
      <c r="J133" s="128">
        <f t="shared" si="12"/>
        <v>99.335888797784122</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0.92784653465346545</v>
      </c>
      <c r="F134" s="128">
        <f t="shared" si="8"/>
        <v>187.42500000000001</v>
      </c>
      <c r="G134" s="122">
        <f t="shared" si="9"/>
        <v>0.93638569390693316</v>
      </c>
      <c r="H134" s="128">
        <f t="shared" si="10"/>
        <v>141785.649</v>
      </c>
      <c r="I134" s="122">
        <f t="shared" si="11"/>
        <v>-0.7530853957369138</v>
      </c>
      <c r="J134" s="128">
        <f t="shared" si="12"/>
        <v>99.088072435425687</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0.91592574257425741</v>
      </c>
      <c r="F135" s="128">
        <f t="shared" si="8"/>
        <v>185.017</v>
      </c>
      <c r="G135" s="122">
        <f t="shared" si="9"/>
        <v>0.89352425074958064</v>
      </c>
      <c r="H135" s="128">
        <f t="shared" si="10"/>
        <v>135295.655</v>
      </c>
      <c r="I135" s="122">
        <f t="shared" si="11"/>
        <v>0.54268280103927702</v>
      </c>
      <c r="J135" s="128">
        <f t="shared" si="12"/>
        <v>102.50709388199415</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0.88708415841584165</v>
      </c>
      <c r="F136" s="128">
        <f t="shared" si="8"/>
        <v>179.191</v>
      </c>
      <c r="G136" s="122">
        <f t="shared" si="9"/>
        <v>0.89189968828012534</v>
      </c>
      <c r="H136" s="128">
        <f t="shared" si="10"/>
        <v>135049.66700000002</v>
      </c>
      <c r="I136" s="122">
        <f t="shared" si="11"/>
        <v>-0.19088628837772298</v>
      </c>
      <c r="J136" s="128">
        <f t="shared" si="12"/>
        <v>99.460081674255363</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0.15161386138613861</v>
      </c>
      <c r="F137" s="128">
        <f t="shared" ref="F137:F200" si="14">SUMPRODUCT($K$2:$AI$2,$K137:$AI137)</f>
        <v>30.625999999999998</v>
      </c>
      <c r="G137" s="122">
        <f t="shared" ref="G137:G200" si="15">SUMPRODUCT($K$3:$AI$3,$K137:$AI137)/$J$3</f>
        <v>0.18855193570117157</v>
      </c>
      <c r="H137" s="128">
        <f t="shared" ref="H137:H200" si="16">SUMPRODUCT($K$3:$AI$3,$K137:$AI137)</f>
        <v>28550.156999999996</v>
      </c>
      <c r="I137" s="122">
        <f t="shared" ref="I137:I200" si="17">CORREL($K$4:$AI$4,$K137:$AI137)</f>
        <v>-0.72398552884678302</v>
      </c>
      <c r="J137" s="128">
        <f t="shared" si="12"/>
        <v>80.409602172647737</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0.10943564356435642</v>
      </c>
      <c r="F138" s="128">
        <f t="shared" si="14"/>
        <v>22.105999999999998</v>
      </c>
      <c r="G138" s="122">
        <f t="shared" si="15"/>
        <v>0.1076300505884373</v>
      </c>
      <c r="H138" s="128">
        <f t="shared" si="16"/>
        <v>16297.127</v>
      </c>
      <c r="I138" s="122">
        <f t="shared" si="17"/>
        <v>-2.0155327841205363E-2</v>
      </c>
      <c r="J138" s="128">
        <f t="shared" ref="J138:J201" si="18">$E138/$G138*100</f>
        <v>101.67759186774283</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0.10832178217821781</v>
      </c>
      <c r="F139" s="128">
        <f t="shared" si="14"/>
        <v>21.880999999999997</v>
      </c>
      <c r="G139" s="122">
        <f t="shared" si="15"/>
        <v>0.11453001624641719</v>
      </c>
      <c r="H139" s="128">
        <f t="shared" si="16"/>
        <v>17341.905999999999</v>
      </c>
      <c r="I139" s="122">
        <f t="shared" si="17"/>
        <v>-0.39209575104212985</v>
      </c>
      <c r="J139" s="128">
        <f t="shared" si="18"/>
        <v>94.57938253074019</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4.1831683168316834E-2</v>
      </c>
      <c r="F140" s="128">
        <f t="shared" si="14"/>
        <v>8.4500000000000011</v>
      </c>
      <c r="G140" s="122">
        <f t="shared" si="15"/>
        <v>6.3700167747559724E-2</v>
      </c>
      <c r="H140" s="128">
        <f t="shared" si="16"/>
        <v>9645.351999999999</v>
      </c>
      <c r="I140" s="122">
        <f t="shared" si="17"/>
        <v>-0.639077005966739</v>
      </c>
      <c r="J140" s="128">
        <f t="shared" si="18"/>
        <v>65.669659354891337</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0.84839603960396037</v>
      </c>
      <c r="F141" s="128">
        <f t="shared" si="14"/>
        <v>171.376</v>
      </c>
      <c r="G141" s="122">
        <f t="shared" si="15"/>
        <v>0.81146559854178513</v>
      </c>
      <c r="H141" s="128">
        <f t="shared" si="16"/>
        <v>122870.49800000002</v>
      </c>
      <c r="I141" s="122">
        <f t="shared" si="17"/>
        <v>0.7242557851455157</v>
      </c>
      <c r="J141" s="128">
        <f t="shared" si="18"/>
        <v>104.55107907575376</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0.89056435643564358</v>
      </c>
      <c r="F142" s="128">
        <f t="shared" si="14"/>
        <v>179.89400000000001</v>
      </c>
      <c r="G142" s="122">
        <f t="shared" si="15"/>
        <v>0.89237032585293685</v>
      </c>
      <c r="H142" s="128">
        <f t="shared" si="16"/>
        <v>135120.93</v>
      </c>
      <c r="I142" s="122">
        <f t="shared" si="17"/>
        <v>1.866162635155472E-2</v>
      </c>
      <c r="J142" s="128">
        <f t="shared" si="18"/>
        <v>99.797621081184303</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0.89183168316831674</v>
      </c>
      <c r="F143" s="128">
        <f t="shared" si="14"/>
        <v>180.14999999999998</v>
      </c>
      <c r="G143" s="122">
        <f t="shared" si="15"/>
        <v>0.88547150272754882</v>
      </c>
      <c r="H143" s="128">
        <f t="shared" si="16"/>
        <v>134076.32399999999</v>
      </c>
      <c r="I143" s="122">
        <f t="shared" si="17"/>
        <v>0.39454772981167913</v>
      </c>
      <c r="J143" s="128">
        <f t="shared" si="18"/>
        <v>100.71828177656496</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0.95844059405940607</v>
      </c>
      <c r="F144" s="128">
        <f t="shared" si="14"/>
        <v>193.60500000000002</v>
      </c>
      <c r="G144" s="122">
        <f t="shared" si="15"/>
        <v>0.93639698054392495</v>
      </c>
      <c r="H144" s="128">
        <f t="shared" si="16"/>
        <v>141787.35800000004</v>
      </c>
      <c r="I144" s="122">
        <f t="shared" si="17"/>
        <v>0.63725365636145637</v>
      </c>
      <c r="J144" s="128">
        <f t="shared" si="18"/>
        <v>102.35408848741446</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5.4737623762376231E-2</v>
      </c>
      <c r="F145" s="128">
        <f t="shared" si="14"/>
        <v>11.056999999999999</v>
      </c>
      <c r="G145" s="122">
        <f t="shared" si="15"/>
        <v>6.5280706388936585E-2</v>
      </c>
      <c r="H145" s="128">
        <f t="shared" si="16"/>
        <v>9884.6740000000009</v>
      </c>
      <c r="I145" s="122">
        <f t="shared" si="17"/>
        <v>-0.52970490417681559</v>
      </c>
      <c r="J145" s="128">
        <f t="shared" si="18"/>
        <v>83.849619267681305</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9.289108910891089E-2</v>
      </c>
      <c r="F146" s="128">
        <f t="shared" si="14"/>
        <v>18.763999999999999</v>
      </c>
      <c r="G146" s="122">
        <f t="shared" si="15"/>
        <v>0.10651749461754875</v>
      </c>
      <c r="H146" s="128">
        <f t="shared" si="16"/>
        <v>16128.665999999997</v>
      </c>
      <c r="I146" s="122">
        <f t="shared" si="17"/>
        <v>-0.51334429411424853</v>
      </c>
      <c r="J146" s="128">
        <f t="shared" si="18"/>
        <v>87.207354474902459</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8.4712871287128719E-2</v>
      </c>
      <c r="F147" s="128">
        <f t="shared" si="14"/>
        <v>17.112000000000002</v>
      </c>
      <c r="G147" s="122">
        <f t="shared" si="15"/>
        <v>9.8011035676075511E-2</v>
      </c>
      <c r="H147" s="128">
        <f t="shared" si="16"/>
        <v>14840.635000000002</v>
      </c>
      <c r="I147" s="122">
        <f t="shared" si="17"/>
        <v>-0.54347788275190045</v>
      </c>
      <c r="J147" s="128">
        <f t="shared" si="18"/>
        <v>86.43197238227647</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4.1069306930693078E-2</v>
      </c>
      <c r="F148" s="128">
        <f t="shared" si="14"/>
        <v>8.2960000000000012</v>
      </c>
      <c r="G148" s="122">
        <f t="shared" si="15"/>
        <v>4.2904198972381097E-2</v>
      </c>
      <c r="H148" s="128">
        <f t="shared" si="16"/>
        <v>6496.4680000000008</v>
      </c>
      <c r="I148" s="122">
        <f t="shared" si="17"/>
        <v>-0.28351511679195801</v>
      </c>
      <c r="J148" s="128">
        <f t="shared" si="18"/>
        <v>95.723280971008919</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7.6772277227722771E-2</v>
      </c>
      <c r="F149" s="128">
        <f t="shared" si="14"/>
        <v>15.508000000000001</v>
      </c>
      <c r="G149" s="122">
        <f t="shared" si="15"/>
        <v>8.5142552404601834E-2</v>
      </c>
      <c r="H149" s="128">
        <f t="shared" si="16"/>
        <v>12892.115000000002</v>
      </c>
      <c r="I149" s="122">
        <f t="shared" si="17"/>
        <v>-0.61775604053995992</v>
      </c>
      <c r="J149" s="128">
        <f t="shared" si="18"/>
        <v>90.169104706770966</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0.35749009900990103</v>
      </c>
      <c r="F150" s="128">
        <f t="shared" si="14"/>
        <v>72.213000000000008</v>
      </c>
      <c r="G150" s="122">
        <f t="shared" si="15"/>
        <v>0.3868898809916918</v>
      </c>
      <c r="H150" s="128">
        <f t="shared" si="16"/>
        <v>58582.09199999999</v>
      </c>
      <c r="I150" s="122">
        <f t="shared" si="17"/>
        <v>-0.71348335556785203</v>
      </c>
      <c r="J150" s="128">
        <f t="shared" si="18"/>
        <v>92.400994849895767</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0.3787920792079208</v>
      </c>
      <c r="F151" s="128">
        <f t="shared" si="14"/>
        <v>76.516000000000005</v>
      </c>
      <c r="G151" s="122">
        <f t="shared" si="15"/>
        <v>0.4040486798134964</v>
      </c>
      <c r="H151" s="128">
        <f t="shared" si="16"/>
        <v>61180.243000000002</v>
      </c>
      <c r="I151" s="122">
        <f t="shared" si="17"/>
        <v>-0.67776118726046841</v>
      </c>
      <c r="J151" s="128">
        <f t="shared" si="18"/>
        <v>93.749119384022308</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0.40453960396039601</v>
      </c>
      <c r="F152" s="128">
        <f t="shared" si="14"/>
        <v>81.716999999999999</v>
      </c>
      <c r="G152" s="122">
        <f t="shared" si="15"/>
        <v>0.44650475504893739</v>
      </c>
      <c r="H152" s="128">
        <f t="shared" si="16"/>
        <v>67608.857000000004</v>
      </c>
      <c r="I152" s="122">
        <f t="shared" si="17"/>
        <v>-0.70089979078744946</v>
      </c>
      <c r="J152" s="128">
        <f t="shared" si="18"/>
        <v>90.601410037852347</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0.36930198019801974</v>
      </c>
      <c r="F153" s="128">
        <f t="shared" si="14"/>
        <v>74.59899999999999</v>
      </c>
      <c r="G153" s="122">
        <f t="shared" si="15"/>
        <v>0.37669096804871283</v>
      </c>
      <c r="H153" s="128">
        <f t="shared" si="16"/>
        <v>57037.792999999998</v>
      </c>
      <c r="I153" s="122">
        <f t="shared" si="17"/>
        <v>-0.67249282641769992</v>
      </c>
      <c r="J153" s="128">
        <f t="shared" si="18"/>
        <v>98.038448362866632</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0.43807920792079202</v>
      </c>
      <c r="F154" s="128">
        <f t="shared" si="14"/>
        <v>88.49199999999999</v>
      </c>
      <c r="G154" s="122">
        <f t="shared" si="15"/>
        <v>0.46507040114121173</v>
      </c>
      <c r="H154" s="128">
        <f t="shared" si="16"/>
        <v>70420.03</v>
      </c>
      <c r="I154" s="122">
        <f t="shared" si="17"/>
        <v>-0.68498844892197075</v>
      </c>
      <c r="J154" s="128">
        <f t="shared" si="18"/>
        <v>94.196320996952849</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0.58824257425742588</v>
      </c>
      <c r="F155" s="128">
        <f t="shared" si="14"/>
        <v>118.82500000000002</v>
      </c>
      <c r="G155" s="122">
        <f t="shared" si="15"/>
        <v>0.54827043019984423</v>
      </c>
      <c r="H155" s="128">
        <f t="shared" si="16"/>
        <v>83018.012000000017</v>
      </c>
      <c r="I155" s="122">
        <f t="shared" si="17"/>
        <v>0.6843578459493348</v>
      </c>
      <c r="J155" s="128">
        <f t="shared" si="18"/>
        <v>107.29058906988871</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0.52831188118811878</v>
      </c>
      <c r="F156" s="128">
        <f t="shared" si="14"/>
        <v>106.71899999999999</v>
      </c>
      <c r="G156" s="122">
        <f t="shared" si="15"/>
        <v>0.48945253536567634</v>
      </c>
      <c r="H156" s="128">
        <f t="shared" si="16"/>
        <v>74111.923999999985</v>
      </c>
      <c r="I156" s="122">
        <f t="shared" si="17"/>
        <v>0.63577852156966208</v>
      </c>
      <c r="J156" s="128">
        <f t="shared" si="18"/>
        <v>107.93934917374779</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0.51068316831683158</v>
      </c>
      <c r="F157" s="128">
        <f t="shared" si="14"/>
        <v>103.15799999999999</v>
      </c>
      <c r="G157" s="122">
        <f t="shared" si="15"/>
        <v>0.45547487088721278</v>
      </c>
      <c r="H157" s="128">
        <f t="shared" si="16"/>
        <v>68967.093999999983</v>
      </c>
      <c r="I157" s="122">
        <f t="shared" si="17"/>
        <v>0.67300132723633344</v>
      </c>
      <c r="J157" s="128">
        <f t="shared" si="18"/>
        <v>112.1210413479188</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0.58949009900990101</v>
      </c>
      <c r="F158" s="128">
        <f t="shared" si="14"/>
        <v>119.077</v>
      </c>
      <c r="G158" s="122">
        <f t="shared" si="15"/>
        <v>0.58035025558388043</v>
      </c>
      <c r="H158" s="128">
        <f t="shared" si="16"/>
        <v>87875.475000000006</v>
      </c>
      <c r="I158" s="122">
        <f t="shared" si="17"/>
        <v>0.60635861508554423</v>
      </c>
      <c r="J158" s="128">
        <f t="shared" si="18"/>
        <v>101.57488401841491</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0.4850148514851485</v>
      </c>
      <c r="F159" s="128">
        <f t="shared" si="14"/>
        <v>97.972999999999999</v>
      </c>
      <c r="G159" s="122">
        <f t="shared" si="15"/>
        <v>0.44972781967797754</v>
      </c>
      <c r="H159" s="128">
        <f t="shared" si="16"/>
        <v>68096.887000000002</v>
      </c>
      <c r="I159" s="122">
        <f t="shared" si="17"/>
        <v>0.68647335154252109</v>
      </c>
      <c r="J159" s="128">
        <f t="shared" si="18"/>
        <v>107.84630842549119</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4.8950495049504952E-2</v>
      </c>
      <c r="F160" s="128">
        <f t="shared" si="14"/>
        <v>9.8879999999999999</v>
      </c>
      <c r="G160" s="122">
        <f t="shared" si="15"/>
        <v>5.244063453486375E-2</v>
      </c>
      <c r="H160" s="128">
        <f t="shared" si="16"/>
        <v>7940.4559999999992</v>
      </c>
      <c r="I160" s="122">
        <f t="shared" si="17"/>
        <v>-0.44609170954864402</v>
      </c>
      <c r="J160" s="128">
        <f t="shared" si="18"/>
        <v>93.344589522389413</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0.15575742574257426</v>
      </c>
      <c r="F161" s="128">
        <f t="shared" si="14"/>
        <v>31.462999999999997</v>
      </c>
      <c r="G161" s="122">
        <f t="shared" si="15"/>
        <v>0.15387029283176373</v>
      </c>
      <c r="H161" s="128">
        <f t="shared" si="16"/>
        <v>23298.732</v>
      </c>
      <c r="I161" s="122">
        <f t="shared" si="17"/>
        <v>-2.4438089786410721E-2</v>
      </c>
      <c r="J161" s="128">
        <f t="shared" si="18"/>
        <v>101.22644395879188</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6.7094059405940584E-2</v>
      </c>
      <c r="F162" s="128">
        <f t="shared" si="14"/>
        <v>13.552999999999999</v>
      </c>
      <c r="G162" s="122">
        <f t="shared" si="15"/>
        <v>7.2868919150959596E-2</v>
      </c>
      <c r="H162" s="128">
        <f t="shared" si="16"/>
        <v>11033.665999999999</v>
      </c>
      <c r="I162" s="122">
        <f t="shared" si="17"/>
        <v>-0.32420719389308383</v>
      </c>
      <c r="J162" s="128">
        <f t="shared" si="18"/>
        <v>92.075002878723282</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0.1039009900990099</v>
      </c>
      <c r="F163" s="128">
        <f t="shared" si="14"/>
        <v>20.988</v>
      </c>
      <c r="G163" s="122">
        <f t="shared" si="15"/>
        <v>0.11896888745063336</v>
      </c>
      <c r="H163" s="128">
        <f t="shared" si="16"/>
        <v>18014.031000000003</v>
      </c>
      <c r="I163" s="122">
        <f t="shared" si="17"/>
        <v>-0.61842088817694574</v>
      </c>
      <c r="J163" s="128">
        <f t="shared" si="18"/>
        <v>87.334590013816893</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0.18573762376237624</v>
      </c>
      <c r="F164" s="128">
        <f t="shared" si="14"/>
        <v>37.518999999999998</v>
      </c>
      <c r="G164" s="122">
        <f t="shared" si="15"/>
        <v>0.18424111400229828</v>
      </c>
      <c r="H164" s="128">
        <f t="shared" si="16"/>
        <v>27897.421000000002</v>
      </c>
      <c r="I164" s="122">
        <f t="shared" si="17"/>
        <v>-0.16708679577328767</v>
      </c>
      <c r="J164" s="128">
        <f t="shared" si="18"/>
        <v>100.81225613956029</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0.22168811881188119</v>
      </c>
      <c r="F165" s="128">
        <f t="shared" si="14"/>
        <v>44.780999999999999</v>
      </c>
      <c r="G165" s="122">
        <f t="shared" si="15"/>
        <v>0.20902672073333423</v>
      </c>
      <c r="H165" s="128">
        <f t="shared" si="16"/>
        <v>31650.408000000003</v>
      </c>
      <c r="I165" s="122">
        <f t="shared" si="17"/>
        <v>0.67294143982425303</v>
      </c>
      <c r="J165" s="128">
        <f t="shared" si="18"/>
        <v>106.05731077544853</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0.1198019801980198</v>
      </c>
      <c r="F166" s="128">
        <f t="shared" si="14"/>
        <v>24.2</v>
      </c>
      <c r="G166" s="122">
        <f t="shared" si="15"/>
        <v>0.11312736266494076</v>
      </c>
      <c r="H166" s="128">
        <f t="shared" si="16"/>
        <v>17129.519</v>
      </c>
      <c r="I166" s="122">
        <f t="shared" si="17"/>
        <v>0.4280621543394722</v>
      </c>
      <c r="J166" s="128">
        <f t="shared" si="18"/>
        <v>105.90009116790588</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9.736633663366337E-2</v>
      </c>
      <c r="F167" s="128">
        <f t="shared" si="14"/>
        <v>19.667999999999999</v>
      </c>
      <c r="G167" s="122">
        <f t="shared" si="15"/>
        <v>9.553313344516505E-2</v>
      </c>
      <c r="H167" s="128">
        <f t="shared" si="16"/>
        <v>14465.436000000002</v>
      </c>
      <c r="I167" s="122">
        <f t="shared" si="17"/>
        <v>0.22730258220641744</v>
      </c>
      <c r="J167" s="128">
        <f t="shared" si="18"/>
        <v>101.91891872734453</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0.84200990099009898</v>
      </c>
      <c r="F168" s="128">
        <f t="shared" si="14"/>
        <v>170.08599999999998</v>
      </c>
      <c r="G168" s="122">
        <f t="shared" si="15"/>
        <v>0.83793161315035203</v>
      </c>
      <c r="H168" s="128">
        <f t="shared" si="16"/>
        <v>126877.929</v>
      </c>
      <c r="I168" s="122">
        <f t="shared" si="17"/>
        <v>-8.9583096798595968E-2</v>
      </c>
      <c r="J168" s="128">
        <f t="shared" si="18"/>
        <v>100.48670891224809</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4.6485148514851485E-2</v>
      </c>
      <c r="F169" s="128">
        <f t="shared" si="14"/>
        <v>9.39</v>
      </c>
      <c r="G169" s="122">
        <f t="shared" si="15"/>
        <v>4.9673585703152862E-2</v>
      </c>
      <c r="H169" s="128">
        <f t="shared" si="16"/>
        <v>7521.4750000000004</v>
      </c>
      <c r="I169" s="122">
        <f t="shared" si="17"/>
        <v>1.6033374568649784E-4</v>
      </c>
      <c r="J169" s="128">
        <f t="shared" si="18"/>
        <v>93.581222005281973</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8.2584158415841588E-2</v>
      </c>
      <c r="F170" s="128">
        <f t="shared" si="14"/>
        <v>16.682000000000002</v>
      </c>
      <c r="G170" s="122">
        <f t="shared" si="15"/>
        <v>8.4365914224200561E-2</v>
      </c>
      <c r="H170" s="128">
        <f t="shared" si="16"/>
        <v>12774.518</v>
      </c>
      <c r="I170" s="122">
        <f t="shared" si="17"/>
        <v>3.8816828211580848E-2</v>
      </c>
      <c r="J170" s="128">
        <f t="shared" si="18"/>
        <v>97.888061991927216</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2.9158415841584157E-2</v>
      </c>
      <c r="F171" s="128">
        <f t="shared" si="14"/>
        <v>5.89</v>
      </c>
      <c r="G171" s="122">
        <f t="shared" si="15"/>
        <v>2.8239575215628251E-2</v>
      </c>
      <c r="H171" s="128">
        <f t="shared" si="16"/>
        <v>4275.9799999999987</v>
      </c>
      <c r="I171" s="122">
        <f t="shared" si="17"/>
        <v>0.23746623573486714</v>
      </c>
      <c r="J171" s="128">
        <f t="shared" si="18"/>
        <v>103.25373387857266</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0.9397079207920791</v>
      </c>
      <c r="F172" s="128">
        <f t="shared" si="14"/>
        <v>189.82099999999997</v>
      </c>
      <c r="G172" s="122">
        <f t="shared" si="15"/>
        <v>0.93819355030445528</v>
      </c>
      <c r="H172" s="128">
        <f t="shared" si="16"/>
        <v>142059.391</v>
      </c>
      <c r="I172" s="122">
        <f t="shared" si="17"/>
        <v>0.26450397840428824</v>
      </c>
      <c r="J172" s="128">
        <f t="shared" si="18"/>
        <v>100.16141344044973</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1.1569306930693067E-2</v>
      </c>
      <c r="F173" s="128">
        <f t="shared" si="14"/>
        <v>2.3369999999999997</v>
      </c>
      <c r="G173" s="122">
        <f t="shared" si="15"/>
        <v>1.1796847138385132E-2</v>
      </c>
      <c r="H173" s="128">
        <f t="shared" si="16"/>
        <v>1786.2549999999999</v>
      </c>
      <c r="I173" s="122">
        <f t="shared" si="17"/>
        <v>-0.2721197649478545</v>
      </c>
      <c r="J173" s="128">
        <f t="shared" si="18"/>
        <v>98.071177789939441</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3.334158415841585E-2</v>
      </c>
      <c r="F174" s="128">
        <f t="shared" si="14"/>
        <v>6.7350000000000012</v>
      </c>
      <c r="G174" s="122">
        <f t="shared" si="15"/>
        <v>3.2166241794238472E-2</v>
      </c>
      <c r="H174" s="128">
        <f t="shared" si="16"/>
        <v>4870.5480000000007</v>
      </c>
      <c r="I174" s="122">
        <f t="shared" si="17"/>
        <v>-0.22882252265661948</v>
      </c>
      <c r="J174" s="128">
        <f t="shared" si="18"/>
        <v>103.65396234877493</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1.0321782178217822E-2</v>
      </c>
      <c r="F175" s="128">
        <f t="shared" si="14"/>
        <v>2.085</v>
      </c>
      <c r="G175" s="122">
        <f t="shared" si="15"/>
        <v>1.2777311812334069E-2</v>
      </c>
      <c r="H175" s="128">
        <f t="shared" si="16"/>
        <v>1934.7150000000001</v>
      </c>
      <c r="I175" s="122">
        <f t="shared" si="17"/>
        <v>-0.32923015999733357</v>
      </c>
      <c r="J175" s="128">
        <f t="shared" si="18"/>
        <v>80.782110742997602</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5.0247524752475257E-3</v>
      </c>
      <c r="F176" s="128">
        <f t="shared" si="14"/>
        <v>1.0150000000000001</v>
      </c>
      <c r="G176" s="122">
        <f t="shared" si="15"/>
        <v>4.8218507707141816E-3</v>
      </c>
      <c r="H176" s="128">
        <f t="shared" si="16"/>
        <v>730.11500000000001</v>
      </c>
      <c r="I176" s="122">
        <f t="shared" si="17"/>
        <v>-0.1788931695124569</v>
      </c>
      <c r="J176" s="128">
        <f t="shared" si="18"/>
        <v>104.20796316977872</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0.92042574257425736</v>
      </c>
      <c r="F177" s="128">
        <f t="shared" si="14"/>
        <v>185.92599999999999</v>
      </c>
      <c r="G177" s="122">
        <f t="shared" si="15"/>
        <v>0.91810912837311276</v>
      </c>
      <c r="H177" s="128">
        <f t="shared" si="16"/>
        <v>139018.24799999999</v>
      </c>
      <c r="I177" s="122">
        <f t="shared" si="17"/>
        <v>0.31746637050256216</v>
      </c>
      <c r="J177" s="128">
        <f t="shared" si="18"/>
        <v>100.25232449275934</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1.4529702970297027E-2</v>
      </c>
      <c r="F178" s="128">
        <f t="shared" si="14"/>
        <v>2.9349999999999996</v>
      </c>
      <c r="G178" s="122">
        <f t="shared" si="15"/>
        <v>1.6138332298669907E-2</v>
      </c>
      <c r="H178" s="128">
        <f t="shared" si="16"/>
        <v>2443.634</v>
      </c>
      <c r="I178" s="122">
        <f t="shared" si="17"/>
        <v>-0.54490691456678408</v>
      </c>
      <c r="J178" s="128">
        <f t="shared" si="18"/>
        <v>90.032245596371439</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2.50990099009901E-3</v>
      </c>
      <c r="F179" s="128">
        <f t="shared" si="14"/>
        <v>0.50700000000000001</v>
      </c>
      <c r="G179" s="122">
        <f t="shared" si="15"/>
        <v>2.2105892298141566E-3</v>
      </c>
      <c r="H179" s="128">
        <f t="shared" si="16"/>
        <v>334.72299999999996</v>
      </c>
      <c r="I179" s="122">
        <f t="shared" si="17"/>
        <v>7.6170424825579952E-2</v>
      </c>
      <c r="J179" s="128">
        <f t="shared" si="18"/>
        <v>113.53990855686999</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4.3118811881188122E-3</v>
      </c>
      <c r="F180" s="128">
        <f t="shared" si="14"/>
        <v>0.871</v>
      </c>
      <c r="G180" s="122">
        <f t="shared" si="15"/>
        <v>4.2411470234714503E-3</v>
      </c>
      <c r="H180" s="128">
        <f t="shared" si="16"/>
        <v>642.18600000000004</v>
      </c>
      <c r="I180" s="122">
        <f t="shared" si="17"/>
        <v>8.9673502747844969E-2</v>
      </c>
      <c r="J180" s="128">
        <f t="shared" si="18"/>
        <v>101.66780741756661</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1.8608910891089112E-2</v>
      </c>
      <c r="F181" s="128">
        <f t="shared" si="14"/>
        <v>3.7590000000000003</v>
      </c>
      <c r="G181" s="122">
        <f t="shared" si="15"/>
        <v>1.8147670686444142E-2</v>
      </c>
      <c r="H181" s="128">
        <f t="shared" si="16"/>
        <v>2747.8839999999991</v>
      </c>
      <c r="I181" s="122">
        <f t="shared" si="17"/>
        <v>-0.2300826055198473</v>
      </c>
      <c r="J181" s="128">
        <f t="shared" si="18"/>
        <v>102.54159452534867</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7.9752475247524754E-3</v>
      </c>
      <c r="F182" s="128">
        <f t="shared" si="14"/>
        <v>1.611</v>
      </c>
      <c r="G182" s="122">
        <f t="shared" si="15"/>
        <v>8.1940786432260371E-3</v>
      </c>
      <c r="H182" s="128">
        <f t="shared" si="16"/>
        <v>1240.731</v>
      </c>
      <c r="I182" s="122">
        <f t="shared" si="17"/>
        <v>-0.3163684547911606</v>
      </c>
      <c r="J182" s="128">
        <f t="shared" si="18"/>
        <v>97.329399338210322</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3.1648514851485149E-2</v>
      </c>
      <c r="F183" s="128">
        <f t="shared" si="14"/>
        <v>6.3930000000000007</v>
      </c>
      <c r="G183" s="122">
        <f t="shared" si="15"/>
        <v>3.3045826784133994E-2</v>
      </c>
      <c r="H183" s="128">
        <f t="shared" si="16"/>
        <v>5003.7330000000011</v>
      </c>
      <c r="I183" s="122">
        <f t="shared" si="17"/>
        <v>-0.31625718458749152</v>
      </c>
      <c r="J183" s="128">
        <f t="shared" si="18"/>
        <v>95.771593364037955</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0.45915841584158418</v>
      </c>
      <c r="F184" s="128">
        <f t="shared" si="14"/>
        <v>92.75</v>
      </c>
      <c r="G184" s="122">
        <f t="shared" si="15"/>
        <v>0.4362301377643345</v>
      </c>
      <c r="H184" s="128">
        <f t="shared" si="16"/>
        <v>66053.095000000001</v>
      </c>
      <c r="I184" s="122">
        <f t="shared" si="17"/>
        <v>0.57884929608001023</v>
      </c>
      <c r="J184" s="128">
        <f t="shared" si="18"/>
        <v>105.25600505154375</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4.782178217821783E-3</v>
      </c>
      <c r="F185" s="128">
        <f t="shared" si="14"/>
        <v>0.96600000000000008</v>
      </c>
      <c r="G185" s="122">
        <f t="shared" si="15"/>
        <v>3.9703403822531009E-3</v>
      </c>
      <c r="H185" s="128">
        <f t="shared" si="16"/>
        <v>601.18100000000004</v>
      </c>
      <c r="I185" s="122">
        <f t="shared" si="17"/>
        <v>5.3872307147540002E-2</v>
      </c>
      <c r="J185" s="128">
        <f t="shared" si="18"/>
        <v>120.4475626119486</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3.3019801980198023E-3</v>
      </c>
      <c r="F186" s="128">
        <f t="shared" si="14"/>
        <v>0.66700000000000004</v>
      </c>
      <c r="G186" s="122">
        <f t="shared" si="15"/>
        <v>3.3776829703205695E-3</v>
      </c>
      <c r="H186" s="128">
        <f t="shared" si="16"/>
        <v>511.44200000000001</v>
      </c>
      <c r="I186" s="122">
        <f t="shared" si="17"/>
        <v>-0.16909679694777033</v>
      </c>
      <c r="J186" s="128">
        <f t="shared" si="18"/>
        <v>97.75873659647867</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1.5549504950495051E-2</v>
      </c>
      <c r="F187" s="128">
        <f t="shared" si="14"/>
        <v>3.1410000000000005</v>
      </c>
      <c r="G187" s="122">
        <f t="shared" si="15"/>
        <v>1.6484275317333479E-2</v>
      </c>
      <c r="H187" s="128">
        <f t="shared" si="16"/>
        <v>2496.0160000000005</v>
      </c>
      <c r="I187" s="122">
        <f t="shared" si="17"/>
        <v>-0.25664926071662431</v>
      </c>
      <c r="J187" s="128">
        <f t="shared" si="18"/>
        <v>94.329320829436142</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1.1059405940594059E-2</v>
      </c>
      <c r="F188" s="128">
        <f t="shared" si="14"/>
        <v>2.234</v>
      </c>
      <c r="G188" s="122">
        <f t="shared" si="15"/>
        <v>9.303979711791201E-3</v>
      </c>
      <c r="H188" s="128">
        <f t="shared" si="16"/>
        <v>1408.79</v>
      </c>
      <c r="I188" s="122">
        <f t="shared" si="17"/>
        <v>0.10408472775465114</v>
      </c>
      <c r="J188" s="128">
        <f t="shared" si="18"/>
        <v>118.86747696341335</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3.7029702970297028E-3</v>
      </c>
      <c r="F189" s="128">
        <f t="shared" si="14"/>
        <v>0.748</v>
      </c>
      <c r="G189" s="122">
        <f t="shared" si="15"/>
        <v>3.1450157841207793E-3</v>
      </c>
      <c r="H189" s="128">
        <f t="shared" si="16"/>
        <v>476.21200000000016</v>
      </c>
      <c r="I189" s="122">
        <f t="shared" si="17"/>
        <v>0.24845941544612019</v>
      </c>
      <c r="J189" s="128">
        <f t="shared" si="18"/>
        <v>117.7409129622192</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8.8960396039603953E-3</v>
      </c>
      <c r="F190" s="128">
        <f t="shared" si="14"/>
        <v>1.7969999999999999</v>
      </c>
      <c r="G190" s="122">
        <f t="shared" si="15"/>
        <v>9.777318416568705E-3</v>
      </c>
      <c r="H190" s="128">
        <f t="shared" si="16"/>
        <v>1480.4620000000002</v>
      </c>
      <c r="I190" s="122">
        <f t="shared" si="17"/>
        <v>-0.53532223870761841</v>
      </c>
      <c r="J190" s="128">
        <f t="shared" si="18"/>
        <v>90.986497779238846</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0.49377722772277233</v>
      </c>
      <c r="F191" s="128">
        <f t="shared" si="14"/>
        <v>99.743000000000009</v>
      </c>
      <c r="G191" s="122">
        <f t="shared" si="15"/>
        <v>0.51793412275951345</v>
      </c>
      <c r="H191" s="128">
        <f t="shared" si="16"/>
        <v>78424.548999999999</v>
      </c>
      <c r="I191" s="122">
        <f t="shared" si="17"/>
        <v>-0.35197405153273997</v>
      </c>
      <c r="J191" s="128">
        <f t="shared" si="18"/>
        <v>95.335913589157812</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0.42573267326732678</v>
      </c>
      <c r="F192" s="128">
        <f t="shared" si="14"/>
        <v>85.998000000000005</v>
      </c>
      <c r="G192" s="122">
        <f t="shared" si="15"/>
        <v>0.28177529091653564</v>
      </c>
      <c r="H192" s="128">
        <f t="shared" si="16"/>
        <v>42665.850999999995</v>
      </c>
      <c r="I192" s="122">
        <f t="shared" si="17"/>
        <v>0.83028924831162532</v>
      </c>
      <c r="J192" s="128">
        <f t="shared" si="18"/>
        <v>151.08942728176709</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9.7277227722772266E-2</v>
      </c>
      <c r="F193" s="128">
        <f t="shared" si="14"/>
        <v>19.649999999999999</v>
      </c>
      <c r="G193" s="122">
        <f t="shared" si="15"/>
        <v>0.14203656104294077</v>
      </c>
      <c r="H193" s="128">
        <f t="shared" si="16"/>
        <v>21506.892000000003</v>
      </c>
      <c r="I193" s="122">
        <f t="shared" si="17"/>
        <v>-0.45534215688824492</v>
      </c>
      <c r="J193" s="128">
        <f t="shared" si="18"/>
        <v>68.487456334121759</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0.32393564356435645</v>
      </c>
      <c r="F194" s="128">
        <f t="shared" si="14"/>
        <v>65.435000000000002</v>
      </c>
      <c r="G194" s="122">
        <f t="shared" si="15"/>
        <v>0.35221096567118837</v>
      </c>
      <c r="H194" s="128">
        <f t="shared" si="16"/>
        <v>53331.08</v>
      </c>
      <c r="I194" s="122">
        <f t="shared" si="17"/>
        <v>2.8004404555210704E-2</v>
      </c>
      <c r="J194" s="128">
        <f t="shared" si="18"/>
        <v>91.972049463891835</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0.15312871287128713</v>
      </c>
      <c r="F195" s="128">
        <f t="shared" si="14"/>
        <v>30.931999999999999</v>
      </c>
      <c r="G195" s="122">
        <f t="shared" si="15"/>
        <v>0.22419080294284696</v>
      </c>
      <c r="H195" s="128">
        <f t="shared" si="16"/>
        <v>33946.523000000001</v>
      </c>
      <c r="I195" s="122">
        <f t="shared" si="17"/>
        <v>-0.46617494883540606</v>
      </c>
      <c r="J195" s="128">
        <f t="shared" si="18"/>
        <v>68.302852240697973</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0.44167821782178224</v>
      </c>
      <c r="F196" s="128">
        <f t="shared" si="14"/>
        <v>89.219000000000008</v>
      </c>
      <c r="G196" s="122">
        <f t="shared" si="15"/>
        <v>0.38234391551863051</v>
      </c>
      <c r="H196" s="128">
        <f t="shared" si="16"/>
        <v>57893.750999999997</v>
      </c>
      <c r="I196" s="122">
        <f t="shared" si="17"/>
        <v>0.65112395231919695</v>
      </c>
      <c r="J196" s="128">
        <f t="shared" si="18"/>
        <v>115.51856846542665</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0.31032178217821782</v>
      </c>
      <c r="F197" s="128">
        <f t="shared" si="14"/>
        <v>62.684999999999995</v>
      </c>
      <c r="G197" s="122">
        <f t="shared" si="15"/>
        <v>0.27111731101982589</v>
      </c>
      <c r="H197" s="128">
        <f t="shared" si="16"/>
        <v>41052.040999999997</v>
      </c>
      <c r="I197" s="122">
        <f t="shared" si="17"/>
        <v>0.63380795603730766</v>
      </c>
      <c r="J197" s="128">
        <f t="shared" si="18"/>
        <v>114.46033490481359</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7.5297029702970295E-3</v>
      </c>
      <c r="F198" s="128">
        <f t="shared" si="14"/>
        <v>1.5209999999999999</v>
      </c>
      <c r="G198" s="122">
        <f t="shared" si="15"/>
        <v>7.6621405645299762E-3</v>
      </c>
      <c r="H198" s="128">
        <f t="shared" si="16"/>
        <v>1160.1859999999999</v>
      </c>
      <c r="I198" s="122">
        <f t="shared" si="17"/>
        <v>-0.32190649528055509</v>
      </c>
      <c r="J198" s="128">
        <f t="shared" si="18"/>
        <v>98.271532698759998</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0.15508415841584158</v>
      </c>
      <c r="F199" s="128">
        <f t="shared" si="14"/>
        <v>31.326999999999998</v>
      </c>
      <c r="G199" s="122">
        <f t="shared" si="15"/>
        <v>0.16948793406332141</v>
      </c>
      <c r="H199" s="128">
        <f t="shared" si="16"/>
        <v>25663.524000000001</v>
      </c>
      <c r="I199" s="122">
        <f t="shared" si="17"/>
        <v>-0.29313595756839672</v>
      </c>
      <c r="J199" s="128">
        <f t="shared" si="18"/>
        <v>91.501592295001657</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8.5455445544554462E-2</v>
      </c>
      <c r="F200" s="128">
        <f t="shared" si="14"/>
        <v>17.262</v>
      </c>
      <c r="G200" s="122">
        <f t="shared" si="15"/>
        <v>0.16939788532406982</v>
      </c>
      <c r="H200" s="128">
        <f t="shared" si="16"/>
        <v>25649.889000000003</v>
      </c>
      <c r="I200" s="122">
        <f t="shared" si="17"/>
        <v>-0.49474180920469063</v>
      </c>
      <c r="J200" s="128">
        <f t="shared" si="18"/>
        <v>50.446583427574851</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4.5792079207920798E-2</v>
      </c>
      <c r="F201" s="128">
        <f t="shared" ref="F201:F264" si="20">SUMPRODUCT($K$2:$AI$2,$K201:$AI201)</f>
        <v>9.2500000000000018</v>
      </c>
      <c r="G201" s="122">
        <f t="shared" ref="G201:G264" si="21">SUMPRODUCT($K$3:$AI$3,$K201:$AI201)/$J$3</f>
        <v>7.1011537597907792E-2</v>
      </c>
      <c r="H201" s="128">
        <f t="shared" ref="H201:H264" si="22">SUMPRODUCT($K$3:$AI$3,$K201:$AI201)</f>
        <v>10752.425000000003</v>
      </c>
      <c r="I201" s="122">
        <f t="shared" ref="I201:I264" si="23">CORREL($K$4:$AI$4,$K201:$AI201)</f>
        <v>-0.40959300375127433</v>
      </c>
      <c r="J201" s="128">
        <f t="shared" si="18"/>
        <v>64.485407240738255</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0.1827029702970297</v>
      </c>
      <c r="F202" s="128">
        <f t="shared" si="20"/>
        <v>36.905999999999999</v>
      </c>
      <c r="G202" s="122">
        <f t="shared" si="21"/>
        <v>0.24230488449193621</v>
      </c>
      <c r="H202" s="128">
        <f t="shared" si="22"/>
        <v>36689.320999999996</v>
      </c>
      <c r="I202" s="122">
        <f t="shared" si="23"/>
        <v>-0.7378521850120493</v>
      </c>
      <c r="J202" s="128">
        <f t="shared" ref="J202:J265" si="24">$E202/$G202*100</f>
        <v>75.402099582152644</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0.41688613861386137</v>
      </c>
      <c r="F203" s="128">
        <f t="shared" si="20"/>
        <v>84.210999999999999</v>
      </c>
      <c r="G203" s="122">
        <f t="shared" si="21"/>
        <v>0.44434182197625111</v>
      </c>
      <c r="H203" s="128">
        <f t="shared" si="22"/>
        <v>67281.349999999991</v>
      </c>
      <c r="I203" s="122">
        <f t="shared" si="23"/>
        <v>-7.8214569203110387E-2</v>
      </c>
      <c r="J203" s="128">
        <f t="shared" si="24"/>
        <v>93.821044519222156</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0.27050000000000002</v>
      </c>
      <c r="F204" s="128">
        <f t="shared" si="20"/>
        <v>54.641000000000005</v>
      </c>
      <c r="G204" s="122">
        <f t="shared" si="21"/>
        <v>0.18638124925702357</v>
      </c>
      <c r="H204" s="128">
        <f t="shared" si="22"/>
        <v>28221.475999999995</v>
      </c>
      <c r="I204" s="122">
        <f t="shared" si="23"/>
        <v>0.84765226898287915</v>
      </c>
      <c r="J204" s="128">
        <f t="shared" si="24"/>
        <v>145.13262523902014</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8.345544554455446E-2</v>
      </c>
      <c r="F205" s="128">
        <f t="shared" si="20"/>
        <v>16.858000000000001</v>
      </c>
      <c r="G205" s="122">
        <f t="shared" si="21"/>
        <v>5.5588747705028467E-2</v>
      </c>
      <c r="H205" s="128">
        <f t="shared" si="22"/>
        <v>8417.1370000000006</v>
      </c>
      <c r="I205" s="122">
        <f t="shared" si="23"/>
        <v>0.73548662084216454</v>
      </c>
      <c r="J205" s="128">
        <f t="shared" si="24"/>
        <v>150.13010544399296</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4.1975247524752478E-2</v>
      </c>
      <c r="F206" s="128">
        <f t="shared" si="20"/>
        <v>8.479000000000001</v>
      </c>
      <c r="G206" s="122">
        <f t="shared" si="21"/>
        <v>0.11065283519792887</v>
      </c>
      <c r="H206" s="128">
        <f t="shared" si="22"/>
        <v>16754.830999999995</v>
      </c>
      <c r="I206" s="122">
        <f t="shared" si="23"/>
        <v>-0.43698876141930443</v>
      </c>
      <c r="J206" s="128">
        <f t="shared" si="24"/>
        <v>37.934181667979658</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7.7698019801980212E-2</v>
      </c>
      <c r="F207" s="128">
        <f t="shared" si="20"/>
        <v>15.695000000000004</v>
      </c>
      <c r="G207" s="122">
        <f t="shared" si="21"/>
        <v>0.13719837799997356</v>
      </c>
      <c r="H207" s="128">
        <f t="shared" si="22"/>
        <v>20774.303999999996</v>
      </c>
      <c r="I207" s="122">
        <f t="shared" si="23"/>
        <v>-0.51024893095825563</v>
      </c>
      <c r="J207" s="128">
        <f t="shared" si="24"/>
        <v>56.631879279210708</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0.21521287128712868</v>
      </c>
      <c r="F208" s="128">
        <f t="shared" si="20"/>
        <v>43.472999999999992</v>
      </c>
      <c r="G208" s="122">
        <f t="shared" si="21"/>
        <v>0.25779768587618374</v>
      </c>
      <c r="H208" s="128">
        <f t="shared" si="22"/>
        <v>39035.209999999992</v>
      </c>
      <c r="I208" s="122">
        <f t="shared" si="23"/>
        <v>-0.22327960849003631</v>
      </c>
      <c r="J208" s="128">
        <f t="shared" si="24"/>
        <v>83.481304556974237</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0.39240099009900992</v>
      </c>
      <c r="F209" s="128">
        <f t="shared" si="20"/>
        <v>79.265000000000001</v>
      </c>
      <c r="G209" s="122">
        <f t="shared" si="21"/>
        <v>0.32550756845289192</v>
      </c>
      <c r="H209" s="128">
        <f t="shared" si="22"/>
        <v>49287.704999999987</v>
      </c>
      <c r="I209" s="122">
        <f t="shared" si="23"/>
        <v>0.41887770072522718</v>
      </c>
      <c r="J209" s="128">
        <f t="shared" si="24"/>
        <v>120.55049655651831</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0.15282673267326732</v>
      </c>
      <c r="F210" s="128">
        <f t="shared" si="20"/>
        <v>30.870999999999999</v>
      </c>
      <c r="G210" s="122">
        <f t="shared" si="21"/>
        <v>9.9043984202670743E-2</v>
      </c>
      <c r="H210" s="128">
        <f t="shared" si="22"/>
        <v>14997.041999999999</v>
      </c>
      <c r="I210" s="122">
        <f t="shared" si="23"/>
        <v>0.62442097104934025</v>
      </c>
      <c r="J210" s="128">
        <f t="shared" si="24"/>
        <v>154.30188305080958</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6.0757425742574263E-2</v>
      </c>
      <c r="F211" s="128">
        <f t="shared" si="20"/>
        <v>12.273000000000001</v>
      </c>
      <c r="G211" s="122">
        <f t="shared" si="21"/>
        <v>3.6235315484288523E-2</v>
      </c>
      <c r="H211" s="128">
        <f t="shared" si="22"/>
        <v>5486.6790000000001</v>
      </c>
      <c r="I211" s="122">
        <f t="shared" si="23"/>
        <v>0.50630848308200627</v>
      </c>
      <c r="J211" s="128">
        <f t="shared" si="24"/>
        <v>167.67461502830966</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5.9524752475247522E-2</v>
      </c>
      <c r="F212" s="128">
        <f t="shared" si="20"/>
        <v>12.023999999999999</v>
      </c>
      <c r="G212" s="122">
        <f t="shared" si="21"/>
        <v>3.3740235639091787E-2</v>
      </c>
      <c r="H212" s="128">
        <f t="shared" si="22"/>
        <v>5108.8789999999999</v>
      </c>
      <c r="I212" s="122">
        <f t="shared" si="23"/>
        <v>0.10918610574844026</v>
      </c>
      <c r="J212" s="128">
        <f t="shared" si="24"/>
        <v>176.42067800582143</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0.15499504950495049</v>
      </c>
      <c r="F213" s="128">
        <f t="shared" si="20"/>
        <v>31.309000000000001</v>
      </c>
      <c r="G213" s="122">
        <f t="shared" si="21"/>
        <v>0.15880297586812667</v>
      </c>
      <c r="H213" s="128">
        <f t="shared" si="22"/>
        <v>24045.629000000004</v>
      </c>
      <c r="I213" s="122">
        <f t="shared" si="23"/>
        <v>-0.268532315006074</v>
      </c>
      <c r="J213" s="128">
        <f t="shared" si="24"/>
        <v>97.602106420009179</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0.1334207920792079</v>
      </c>
      <c r="F214" s="128">
        <f t="shared" si="20"/>
        <v>26.950999999999997</v>
      </c>
      <c r="G214" s="122">
        <f t="shared" si="21"/>
        <v>0.16796368331374079</v>
      </c>
      <c r="H214" s="128">
        <f t="shared" si="22"/>
        <v>25432.725000000002</v>
      </c>
      <c r="I214" s="122">
        <f t="shared" si="23"/>
        <v>-0.46368904551716639</v>
      </c>
      <c r="J214" s="128">
        <f t="shared" si="24"/>
        <v>79.434309516772188</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2.4049504950495054E-2</v>
      </c>
      <c r="F215" s="128">
        <f t="shared" si="20"/>
        <v>4.8580000000000005</v>
      </c>
      <c r="G215" s="122">
        <f t="shared" si="21"/>
        <v>3.0785626543739845E-2</v>
      </c>
      <c r="H215" s="128">
        <f t="shared" si="22"/>
        <v>4661.4979999999996</v>
      </c>
      <c r="I215" s="122">
        <f t="shared" si="23"/>
        <v>-0.56188134475689</v>
      </c>
      <c r="J215" s="128">
        <f t="shared" si="24"/>
        <v>78.119264249261931</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0.33429207920792081</v>
      </c>
      <c r="F216" s="128">
        <f t="shared" si="20"/>
        <v>67.527000000000001</v>
      </c>
      <c r="G216" s="122">
        <f t="shared" si="21"/>
        <v>0.30240027605700776</v>
      </c>
      <c r="H216" s="128">
        <f t="shared" si="22"/>
        <v>45788.845000000001</v>
      </c>
      <c r="I216" s="122">
        <f t="shared" si="23"/>
        <v>0.64038494613928731</v>
      </c>
      <c r="J216" s="128">
        <f t="shared" si="24"/>
        <v>110.54622157319092</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0.19736138613861384</v>
      </c>
      <c r="F217" s="128">
        <f t="shared" si="20"/>
        <v>39.866999999999997</v>
      </c>
      <c r="G217" s="122">
        <f t="shared" si="21"/>
        <v>0.18597672007291077</v>
      </c>
      <c r="H217" s="128">
        <f t="shared" si="22"/>
        <v>28160.223000000005</v>
      </c>
      <c r="I217" s="122">
        <f t="shared" si="23"/>
        <v>0.33168982223623233</v>
      </c>
      <c r="J217" s="128">
        <f t="shared" si="24"/>
        <v>106.12155438661344</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0.31103465346534653</v>
      </c>
      <c r="F218" s="128">
        <f t="shared" si="20"/>
        <v>62.829000000000001</v>
      </c>
      <c r="G218" s="122">
        <f t="shared" si="21"/>
        <v>0.31305189607576378</v>
      </c>
      <c r="H218" s="128">
        <f t="shared" si="22"/>
        <v>47401.692000000003</v>
      </c>
      <c r="I218" s="122">
        <f t="shared" si="23"/>
        <v>-0.14969733055907203</v>
      </c>
      <c r="J218" s="128">
        <f t="shared" si="24"/>
        <v>99.35562038252948</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0.90886633663366356</v>
      </c>
      <c r="F219" s="128">
        <f t="shared" si="20"/>
        <v>183.59100000000004</v>
      </c>
      <c r="G219" s="122">
        <f t="shared" si="21"/>
        <v>0.90033996618631884</v>
      </c>
      <c r="H219" s="128">
        <f t="shared" si="22"/>
        <v>136327.67700000003</v>
      </c>
      <c r="I219" s="122">
        <f t="shared" si="23"/>
        <v>0.43253366200795684</v>
      </c>
      <c r="J219" s="128">
        <f t="shared" si="24"/>
        <v>100.94701676783949</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6.6128712871287146E-2</v>
      </c>
      <c r="F220" s="128">
        <f t="shared" si="20"/>
        <v>13.358000000000002</v>
      </c>
      <c r="G220" s="122">
        <f t="shared" si="21"/>
        <v>7.406785851087716E-2</v>
      </c>
      <c r="H220" s="128">
        <f t="shared" si="22"/>
        <v>11215.206999999999</v>
      </c>
      <c r="I220" s="122">
        <f t="shared" si="23"/>
        <v>-0.46596751913772283</v>
      </c>
      <c r="J220" s="128">
        <f t="shared" si="24"/>
        <v>89.281253975468829</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2.4811881188118813E-2</v>
      </c>
      <c r="F221" s="128">
        <f t="shared" si="20"/>
        <v>5.0120000000000005</v>
      </c>
      <c r="G221" s="122">
        <f t="shared" si="21"/>
        <v>2.5513003737996809E-2</v>
      </c>
      <c r="H221" s="128">
        <f t="shared" si="22"/>
        <v>3863.1280000000006</v>
      </c>
      <c r="I221" s="122">
        <f t="shared" si="23"/>
        <v>-0.13286193291800794</v>
      </c>
      <c r="J221" s="128">
        <f t="shared" si="24"/>
        <v>97.251901198784338</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0.78531188118811868</v>
      </c>
      <c r="F222" s="128">
        <f t="shared" si="20"/>
        <v>158.63299999999998</v>
      </c>
      <c r="G222" s="122">
        <f t="shared" si="21"/>
        <v>0.78677292660053633</v>
      </c>
      <c r="H222" s="128">
        <f t="shared" si="22"/>
        <v>119131.58300000001</v>
      </c>
      <c r="I222" s="122">
        <f t="shared" si="23"/>
        <v>5.9086890629614773E-2</v>
      </c>
      <c r="J222" s="128">
        <f t="shared" si="24"/>
        <v>99.814298972038799</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0.12082673267326732</v>
      </c>
      <c r="F223" s="128">
        <f t="shared" si="20"/>
        <v>24.407</v>
      </c>
      <c r="G223" s="122">
        <f t="shared" si="21"/>
        <v>0.12174575677924686</v>
      </c>
      <c r="H223" s="128">
        <f t="shared" si="22"/>
        <v>18434.499</v>
      </c>
      <c r="I223" s="122">
        <f t="shared" si="23"/>
        <v>-0.10749371012501104</v>
      </c>
      <c r="J223" s="128">
        <f t="shared" si="24"/>
        <v>99.245128429694731</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9.3990099009900976E-2</v>
      </c>
      <c r="F224" s="128">
        <f t="shared" si="20"/>
        <v>18.985999999999997</v>
      </c>
      <c r="G224" s="122">
        <f t="shared" si="21"/>
        <v>9.166556155807104E-2</v>
      </c>
      <c r="H224" s="128">
        <f t="shared" si="22"/>
        <v>13879.816000000001</v>
      </c>
      <c r="I224" s="122">
        <f t="shared" si="23"/>
        <v>-8.0761921583418859E-3</v>
      </c>
      <c r="J224" s="128">
        <f t="shared" si="24"/>
        <v>102.53588961036073</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0.73620297029702986</v>
      </c>
      <c r="F225" s="128">
        <f t="shared" si="20"/>
        <v>148.71300000000002</v>
      </c>
      <c r="G225" s="122">
        <f t="shared" si="21"/>
        <v>0.72843787396478632</v>
      </c>
      <c r="H225" s="128">
        <f t="shared" si="22"/>
        <v>110298.60600000001</v>
      </c>
      <c r="I225" s="122">
        <f t="shared" si="23"/>
        <v>0.25588003455921943</v>
      </c>
      <c r="J225" s="128">
        <f t="shared" si="24"/>
        <v>101.0659929432251</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0.12096534653465346</v>
      </c>
      <c r="F226" s="128">
        <f t="shared" si="20"/>
        <v>24.434999999999999</v>
      </c>
      <c r="G226" s="122">
        <f t="shared" si="21"/>
        <v>0.12590590946915162</v>
      </c>
      <c r="H226" s="128">
        <f t="shared" si="22"/>
        <v>19064.420999999998</v>
      </c>
      <c r="I226" s="122">
        <f t="shared" si="23"/>
        <v>-0.30823181109334158</v>
      </c>
      <c r="J226" s="128">
        <f t="shared" si="24"/>
        <v>96.075988049068769</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0.10712871287128713</v>
      </c>
      <c r="F227" s="128">
        <f t="shared" si="20"/>
        <v>21.64</v>
      </c>
      <c r="G227" s="122">
        <f t="shared" si="21"/>
        <v>0.10607782430094176</v>
      </c>
      <c r="H227" s="128">
        <f t="shared" si="22"/>
        <v>16062.091999999999</v>
      </c>
      <c r="I227" s="122">
        <f t="shared" si="23"/>
        <v>-6.6562653392956639E-2</v>
      </c>
      <c r="J227" s="128">
        <f t="shared" si="24"/>
        <v>100.99067696502146</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3.5905940594059403E-2</v>
      </c>
      <c r="F228" s="128">
        <f t="shared" si="20"/>
        <v>7.2529999999999992</v>
      </c>
      <c r="G228" s="122">
        <f t="shared" si="21"/>
        <v>3.9780798848221485E-2</v>
      </c>
      <c r="H228" s="128">
        <f t="shared" si="22"/>
        <v>6023.5290000000005</v>
      </c>
      <c r="I228" s="122">
        <f t="shared" si="23"/>
        <v>-0.35560644970047672</v>
      </c>
      <c r="J228" s="128">
        <f t="shared" si="24"/>
        <v>90.259476012671087</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0.15645544554455446</v>
      </c>
      <c r="F229" s="128">
        <f t="shared" si="20"/>
        <v>31.604000000000003</v>
      </c>
      <c r="G229" s="122">
        <f t="shared" si="21"/>
        <v>0.19068982551612093</v>
      </c>
      <c r="H229" s="128">
        <f t="shared" si="22"/>
        <v>28873.871999999999</v>
      </c>
      <c r="I229" s="122">
        <f t="shared" si="23"/>
        <v>-0.42012336781631548</v>
      </c>
      <c r="J229" s="128">
        <f t="shared" si="24"/>
        <v>82.04708621505749</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0.40258910891089111</v>
      </c>
      <c r="F230" s="128">
        <f t="shared" si="20"/>
        <v>81.323000000000008</v>
      </c>
      <c r="G230" s="122">
        <f t="shared" si="21"/>
        <v>0.38833122878389625</v>
      </c>
      <c r="H230" s="128">
        <f t="shared" si="22"/>
        <v>58800.338000000003</v>
      </c>
      <c r="I230" s="122">
        <f t="shared" si="23"/>
        <v>0.5323236434974683</v>
      </c>
      <c r="J230" s="128">
        <f t="shared" si="24"/>
        <v>103.67157701214116</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0.3577128712871287</v>
      </c>
      <c r="F231" s="128">
        <f t="shared" si="20"/>
        <v>72.257999999999996</v>
      </c>
      <c r="G231" s="122">
        <f t="shared" si="21"/>
        <v>0.34146339272741671</v>
      </c>
      <c r="H231" s="128">
        <f t="shared" si="22"/>
        <v>51703.703999999983</v>
      </c>
      <c r="I231" s="122">
        <f t="shared" si="23"/>
        <v>0.16940496111265471</v>
      </c>
      <c r="J231" s="128">
        <f t="shared" si="24"/>
        <v>104.75877616921694</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8.3499999999999991E-2</v>
      </c>
      <c r="F232" s="128">
        <f t="shared" si="20"/>
        <v>16.866999999999997</v>
      </c>
      <c r="G232" s="122">
        <f t="shared" si="21"/>
        <v>7.9690340646422483E-2</v>
      </c>
      <c r="H232" s="128">
        <f t="shared" si="22"/>
        <v>12066.552</v>
      </c>
      <c r="I232" s="122">
        <f t="shared" si="23"/>
        <v>-0.13069573052690722</v>
      </c>
      <c r="J232" s="128">
        <f t="shared" si="24"/>
        <v>104.78057857787377</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0.16114356435643565</v>
      </c>
      <c r="F233" s="128">
        <f t="shared" si="20"/>
        <v>32.551000000000002</v>
      </c>
      <c r="G233" s="122">
        <f t="shared" si="21"/>
        <v>0.13070603230791583</v>
      </c>
      <c r="H233" s="128">
        <f t="shared" si="22"/>
        <v>19791.245999999999</v>
      </c>
      <c r="I233" s="122">
        <f t="shared" si="23"/>
        <v>0.50953612365227996</v>
      </c>
      <c r="J233" s="128">
        <f t="shared" si="24"/>
        <v>123.28701400469062</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0.31883663366336634</v>
      </c>
      <c r="F234" s="128">
        <f t="shared" si="20"/>
        <v>64.405000000000001</v>
      </c>
      <c r="G234" s="122">
        <f t="shared" si="21"/>
        <v>0.2888651415287482</v>
      </c>
      <c r="H234" s="128">
        <f t="shared" si="22"/>
        <v>43739.381999999998</v>
      </c>
      <c r="I234" s="122">
        <f t="shared" si="23"/>
        <v>0.55173737113736221</v>
      </c>
      <c r="J234" s="128">
        <f t="shared" si="24"/>
        <v>110.37560017660883</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0.13034653465346535</v>
      </c>
      <c r="F235" s="128">
        <f t="shared" si="20"/>
        <v>26.33</v>
      </c>
      <c r="G235" s="122">
        <f t="shared" si="21"/>
        <v>0.13273674199896976</v>
      </c>
      <c r="H235" s="128">
        <f t="shared" si="22"/>
        <v>20098.732000000004</v>
      </c>
      <c r="I235" s="122">
        <f t="shared" si="23"/>
        <v>-0.49984193419395329</v>
      </c>
      <c r="J235" s="128">
        <f t="shared" si="24"/>
        <v>98.199287319013024</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0.10877722772277228</v>
      </c>
      <c r="F236" s="128">
        <f t="shared" si="20"/>
        <v>21.972999999999999</v>
      </c>
      <c r="G236" s="122">
        <f t="shared" si="21"/>
        <v>0.10259603217583116</v>
      </c>
      <c r="H236" s="128">
        <f t="shared" si="22"/>
        <v>15534.886000000002</v>
      </c>
      <c r="I236" s="122">
        <f t="shared" si="23"/>
        <v>0.52875295585012538</v>
      </c>
      <c r="J236" s="128">
        <f t="shared" si="24"/>
        <v>106.02479005849628</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5.7811881188118815E-2</v>
      </c>
      <c r="F237" s="128">
        <f t="shared" si="20"/>
        <v>11.678000000000001</v>
      </c>
      <c r="G237" s="122">
        <f t="shared" si="21"/>
        <v>6.7008083583193559E-2</v>
      </c>
      <c r="H237" s="128">
        <f t="shared" si="22"/>
        <v>10146.230000000001</v>
      </c>
      <c r="I237" s="122">
        <f t="shared" si="23"/>
        <v>-0.51606835981376253</v>
      </c>
      <c r="J237" s="128">
        <f t="shared" si="24"/>
        <v>86.275980593211202</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0.14254455445544556</v>
      </c>
      <c r="F238" s="128">
        <f t="shared" si="20"/>
        <v>28.794</v>
      </c>
      <c r="G238" s="122">
        <f t="shared" si="21"/>
        <v>0.17782838235876844</v>
      </c>
      <c r="H238" s="128">
        <f t="shared" si="22"/>
        <v>26926.418000000001</v>
      </c>
      <c r="I238" s="122">
        <f t="shared" si="23"/>
        <v>-0.59021317167438503</v>
      </c>
      <c r="J238" s="128">
        <f t="shared" si="24"/>
        <v>80.158494704103063</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8.0896039603960399E-2</v>
      </c>
      <c r="F239" s="128">
        <f t="shared" si="20"/>
        <v>16.341000000000001</v>
      </c>
      <c r="G239" s="122">
        <f t="shared" si="21"/>
        <v>0.10042827140762658</v>
      </c>
      <c r="H239" s="128">
        <f t="shared" si="22"/>
        <v>15206.648000000003</v>
      </c>
      <c r="I239" s="122">
        <f t="shared" si="23"/>
        <v>-0.4551273032677598</v>
      </c>
      <c r="J239" s="128">
        <f t="shared" si="24"/>
        <v>80.551062435011801</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7.8321782178217822E-2</v>
      </c>
      <c r="F240" s="128">
        <f t="shared" si="20"/>
        <v>15.821</v>
      </c>
      <c r="G240" s="122">
        <f t="shared" si="21"/>
        <v>5.6017732369995646E-2</v>
      </c>
      <c r="H240" s="128">
        <f t="shared" si="22"/>
        <v>8482.0930000000008</v>
      </c>
      <c r="I240" s="122">
        <f t="shared" si="23"/>
        <v>0.67957755599552894</v>
      </c>
      <c r="J240" s="128">
        <f t="shared" si="24"/>
        <v>139.81605264008996</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0.30588118811881188</v>
      </c>
      <c r="F241" s="128">
        <f t="shared" si="20"/>
        <v>61.788000000000004</v>
      </c>
      <c r="G241" s="122">
        <f t="shared" si="21"/>
        <v>0.24757276545721116</v>
      </c>
      <c r="H241" s="128">
        <f t="shared" si="22"/>
        <v>37486.972999999998</v>
      </c>
      <c r="I241" s="122">
        <f t="shared" si="23"/>
        <v>0.61518270242631934</v>
      </c>
      <c r="J241" s="128">
        <f t="shared" si="24"/>
        <v>123.5520343095567</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0.27898514851485151</v>
      </c>
      <c r="F242" s="128">
        <f t="shared" si="20"/>
        <v>56.355000000000004</v>
      </c>
      <c r="G242" s="122">
        <f t="shared" si="21"/>
        <v>0.27278869090861058</v>
      </c>
      <c r="H242" s="128">
        <f t="shared" si="22"/>
        <v>41305.117999999995</v>
      </c>
      <c r="I242" s="122">
        <f t="shared" si="23"/>
        <v>0.24147229395075331</v>
      </c>
      <c r="J242" s="128">
        <f t="shared" si="24"/>
        <v>102.27152290866664</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0.18202475247524755</v>
      </c>
      <c r="F243" s="128">
        <f t="shared" si="20"/>
        <v>36.769000000000005</v>
      </c>
      <c r="G243" s="122">
        <f t="shared" si="21"/>
        <v>0.20663275832463782</v>
      </c>
      <c r="H243" s="128">
        <f t="shared" si="22"/>
        <v>31287.919000000009</v>
      </c>
      <c r="I243" s="122">
        <f t="shared" si="23"/>
        <v>-0.41985491066054959</v>
      </c>
      <c r="J243" s="128">
        <f t="shared" si="24"/>
        <v>88.090946445805571</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9.1613861386138612E-2</v>
      </c>
      <c r="F244" s="128">
        <f t="shared" si="20"/>
        <v>18.506</v>
      </c>
      <c r="G244" s="122">
        <f t="shared" si="21"/>
        <v>0.12525027407573736</v>
      </c>
      <c r="H244" s="128">
        <f t="shared" si="22"/>
        <v>18965.145999999997</v>
      </c>
      <c r="I244" s="122">
        <f t="shared" si="23"/>
        <v>-0.6617911790509533</v>
      </c>
      <c r="J244" s="128">
        <f t="shared" si="24"/>
        <v>73.144639452637676</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6.3024752475247525E-2</v>
      </c>
      <c r="F245" s="128">
        <f t="shared" si="20"/>
        <v>12.731</v>
      </c>
      <c r="G245" s="122">
        <f t="shared" si="21"/>
        <v>9.1525162133960322E-2</v>
      </c>
      <c r="H245" s="128">
        <f t="shared" si="22"/>
        <v>13858.557000000004</v>
      </c>
      <c r="I245" s="122">
        <f t="shared" si="23"/>
        <v>-0.49013901142399341</v>
      </c>
      <c r="J245" s="128">
        <f t="shared" si="24"/>
        <v>68.860574519389189</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7.6084158415841568E-2</v>
      </c>
      <c r="F246" s="128">
        <f t="shared" si="20"/>
        <v>15.368999999999998</v>
      </c>
      <c r="G246" s="122">
        <f t="shared" si="21"/>
        <v>6.4017950309738614E-2</v>
      </c>
      <c r="H246" s="128">
        <f t="shared" si="22"/>
        <v>9693.4700000000012</v>
      </c>
      <c r="I246" s="122">
        <f t="shared" si="23"/>
        <v>0.46505579742993325</v>
      </c>
      <c r="J246" s="128">
        <f t="shared" si="24"/>
        <v>118.84816375363927</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0.23422772277227724</v>
      </c>
      <c r="F247" s="128">
        <f t="shared" si="20"/>
        <v>47.314</v>
      </c>
      <c r="G247" s="122">
        <f t="shared" si="21"/>
        <v>0.21297238109075536</v>
      </c>
      <c r="H247" s="128">
        <f t="shared" si="22"/>
        <v>32247.851999999995</v>
      </c>
      <c r="I247" s="122">
        <f t="shared" si="23"/>
        <v>0.38469885484582461</v>
      </c>
      <c r="J247" s="128">
        <f t="shared" si="24"/>
        <v>109.98032776487774</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0.14615841584158415</v>
      </c>
      <c r="F248" s="128">
        <f t="shared" si="20"/>
        <v>29.523999999999997</v>
      </c>
      <c r="G248" s="122">
        <f t="shared" si="21"/>
        <v>0.14996102180718276</v>
      </c>
      <c r="H248" s="128">
        <f t="shared" si="22"/>
        <v>22706.797999999999</v>
      </c>
      <c r="I248" s="122">
        <f t="shared" si="23"/>
        <v>-0.13377488999564965</v>
      </c>
      <c r="J248" s="128">
        <f t="shared" si="24"/>
        <v>97.464270435228201</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5.5722772277227724E-2</v>
      </c>
      <c r="F249" s="128">
        <f t="shared" si="20"/>
        <v>11.256</v>
      </c>
      <c r="G249" s="122">
        <f t="shared" si="21"/>
        <v>5.4834946967995873E-2</v>
      </c>
      <c r="H249" s="128">
        <f t="shared" si="22"/>
        <v>8302.9979999999996</v>
      </c>
      <c r="I249" s="122">
        <f t="shared" si="23"/>
        <v>-6.4082503727292458E-3</v>
      </c>
      <c r="J249" s="128">
        <f t="shared" si="24"/>
        <v>101.61908665608819</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0.15196534653465346</v>
      </c>
      <c r="F250" s="128">
        <f t="shared" si="20"/>
        <v>30.696999999999999</v>
      </c>
      <c r="G250" s="122">
        <f t="shared" si="21"/>
        <v>0.15174656249587234</v>
      </c>
      <c r="H250" s="128">
        <f t="shared" si="22"/>
        <v>22977.161</v>
      </c>
      <c r="I250" s="122">
        <f t="shared" si="23"/>
        <v>0.1696279058253107</v>
      </c>
      <c r="J250" s="128">
        <f t="shared" si="24"/>
        <v>100.1441772618652</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8.2287128712871291E-2</v>
      </c>
      <c r="F251" s="128">
        <f t="shared" si="20"/>
        <v>16.622</v>
      </c>
      <c r="G251" s="122">
        <f t="shared" si="21"/>
        <v>7.4581251898717463E-2</v>
      </c>
      <c r="H251" s="128">
        <f t="shared" si="22"/>
        <v>11292.944000000001</v>
      </c>
      <c r="I251" s="122">
        <f t="shared" si="23"/>
        <v>0.37573753602122678</v>
      </c>
      <c r="J251" s="128">
        <f t="shared" si="24"/>
        <v>110.33219021935771</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7.2064356435643573E-2</v>
      </c>
      <c r="F252" s="128">
        <f t="shared" si="20"/>
        <v>14.557</v>
      </c>
      <c r="G252" s="122">
        <f t="shared" si="21"/>
        <v>8.4248556974732214E-2</v>
      </c>
      <c r="H252" s="128">
        <f t="shared" si="22"/>
        <v>12756.748000000001</v>
      </c>
      <c r="I252" s="122">
        <f t="shared" si="23"/>
        <v>-0.55386179929963342</v>
      </c>
      <c r="J252" s="128">
        <f t="shared" si="24"/>
        <v>85.537793195979702</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0.11166831683168318</v>
      </c>
      <c r="F253" s="128">
        <f t="shared" si="20"/>
        <v>22.557000000000002</v>
      </c>
      <c r="G253" s="122">
        <f t="shared" si="21"/>
        <v>0.13227896947522752</v>
      </c>
      <c r="H253" s="128">
        <f t="shared" si="22"/>
        <v>20029.417000000001</v>
      </c>
      <c r="I253" s="122">
        <f t="shared" si="23"/>
        <v>-0.5204355510551355</v>
      </c>
      <c r="J253" s="128">
        <f t="shared" si="24"/>
        <v>84.418798600177951</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4.930198019801979E-2</v>
      </c>
      <c r="F254" s="128">
        <f t="shared" si="20"/>
        <v>9.9589999999999979</v>
      </c>
      <c r="G254" s="122">
        <f t="shared" si="21"/>
        <v>4.8391565071523861E-2</v>
      </c>
      <c r="H254" s="128">
        <f t="shared" si="22"/>
        <v>7327.3540000000003</v>
      </c>
      <c r="I254" s="122">
        <f t="shared" si="23"/>
        <v>-0.14105918179446822</v>
      </c>
      <c r="J254" s="128">
        <f t="shared" si="24"/>
        <v>101.88135086176757</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2.0207920792079209E-2</v>
      </c>
      <c r="F255" s="128">
        <f t="shared" si="20"/>
        <v>4.0819999999999999</v>
      </c>
      <c r="G255" s="122">
        <f t="shared" si="21"/>
        <v>2.65688557503071E-2</v>
      </c>
      <c r="H255" s="128">
        <f t="shared" si="22"/>
        <v>4023.0030000000006</v>
      </c>
      <c r="I255" s="122">
        <f t="shared" si="23"/>
        <v>-0.65601756746030548</v>
      </c>
      <c r="J255" s="128">
        <f t="shared" si="24"/>
        <v>76.058679312320905</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0.28209405940594057</v>
      </c>
      <c r="F256" s="128">
        <f t="shared" si="20"/>
        <v>56.98299999999999</v>
      </c>
      <c r="G256" s="122">
        <f t="shared" si="21"/>
        <v>0.22709924183386387</v>
      </c>
      <c r="H256" s="128">
        <f t="shared" si="22"/>
        <v>34386.913</v>
      </c>
      <c r="I256" s="122">
        <f t="shared" si="23"/>
        <v>0.39911246190177763</v>
      </c>
      <c r="J256" s="128">
        <f t="shared" si="24"/>
        <v>124.21620483097367</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0.10659405940594058</v>
      </c>
      <c r="F257" s="128">
        <f t="shared" si="20"/>
        <v>21.531999999999996</v>
      </c>
      <c r="G257" s="122">
        <f t="shared" si="21"/>
        <v>9.9086489056783175E-2</v>
      </c>
      <c r="H257" s="128">
        <f t="shared" si="22"/>
        <v>15003.477999999996</v>
      </c>
      <c r="I257" s="122">
        <f t="shared" si="23"/>
        <v>0.61210818427159042</v>
      </c>
      <c r="J257" s="128">
        <f t="shared" si="24"/>
        <v>107.57678511028388</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9.0321782178217833E-2</v>
      </c>
      <c r="F258" s="128">
        <f t="shared" si="20"/>
        <v>18.245000000000001</v>
      </c>
      <c r="G258" s="122">
        <f t="shared" si="21"/>
        <v>8.7828587090042126E-2</v>
      </c>
      <c r="H258" s="128">
        <f t="shared" si="22"/>
        <v>13298.828999999998</v>
      </c>
      <c r="I258" s="122">
        <f t="shared" si="23"/>
        <v>0.25166328095115065</v>
      </c>
      <c r="J258" s="128">
        <f t="shared" si="24"/>
        <v>102.83870567748023</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0.35163366336633656</v>
      </c>
      <c r="F259" s="128">
        <f t="shared" si="20"/>
        <v>71.029999999999987</v>
      </c>
      <c r="G259" s="122">
        <f t="shared" si="21"/>
        <v>0.36968509688412204</v>
      </c>
      <c r="H259" s="128">
        <f t="shared" si="22"/>
        <v>55976.977999999996</v>
      </c>
      <c r="I259" s="122">
        <f t="shared" si="23"/>
        <v>-0.28939461246726506</v>
      </c>
      <c r="J259" s="128">
        <f t="shared" si="24"/>
        <v>95.117078381051499</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0.1697178217821782</v>
      </c>
      <c r="F260" s="128">
        <f t="shared" si="20"/>
        <v>34.282999999999994</v>
      </c>
      <c r="G260" s="122">
        <f t="shared" si="21"/>
        <v>0.21633355347448791</v>
      </c>
      <c r="H260" s="128">
        <f t="shared" si="22"/>
        <v>32756.794000000009</v>
      </c>
      <c r="I260" s="122">
        <f t="shared" si="23"/>
        <v>-0.4571314140599097</v>
      </c>
      <c r="J260" s="128">
        <f t="shared" si="24"/>
        <v>78.451917909346832</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0.92658910891089108</v>
      </c>
      <c r="F261" s="128">
        <f t="shared" si="20"/>
        <v>187.17099999999999</v>
      </c>
      <c r="G261" s="122">
        <f t="shared" si="21"/>
        <v>0.9117802903221548</v>
      </c>
      <c r="H261" s="128">
        <f t="shared" si="22"/>
        <v>138059.94800000003</v>
      </c>
      <c r="I261" s="122">
        <f t="shared" si="23"/>
        <v>0.61661005714703221</v>
      </c>
      <c r="J261" s="128">
        <f t="shared" si="24"/>
        <v>101.62416524528118</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0.89294059405940596</v>
      </c>
      <c r="F262" s="128">
        <f t="shared" si="20"/>
        <v>180.374</v>
      </c>
      <c r="G262" s="122">
        <f t="shared" si="21"/>
        <v>0.87416902217701997</v>
      </c>
      <c r="H262" s="128">
        <f t="shared" si="22"/>
        <v>132364.92500000002</v>
      </c>
      <c r="I262" s="122">
        <f t="shared" si="23"/>
        <v>0.60937937260563224</v>
      </c>
      <c r="J262" s="128">
        <f t="shared" si="24"/>
        <v>102.1473618266222</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0.94814356435643565</v>
      </c>
      <c r="F263" s="128">
        <f t="shared" si="20"/>
        <v>191.52500000000001</v>
      </c>
      <c r="G263" s="122">
        <f t="shared" si="21"/>
        <v>0.93684555336882025</v>
      </c>
      <c r="H263" s="128">
        <f t="shared" si="22"/>
        <v>141855.28000000003</v>
      </c>
      <c r="I263" s="122">
        <f t="shared" si="23"/>
        <v>0.61104537173493123</v>
      </c>
      <c r="J263" s="128">
        <f t="shared" si="24"/>
        <v>101.20596302634823</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0.939049504950495</v>
      </c>
      <c r="F264" s="128">
        <f t="shared" si="20"/>
        <v>189.68799999999999</v>
      </c>
      <c r="G264" s="122">
        <f t="shared" si="21"/>
        <v>0.92392277668441003</v>
      </c>
      <c r="H264" s="128">
        <f t="shared" si="22"/>
        <v>139898.53899999999</v>
      </c>
      <c r="I264" s="122">
        <f t="shared" si="23"/>
        <v>0.64464301381323363</v>
      </c>
      <c r="J264" s="128">
        <f t="shared" si="24"/>
        <v>101.63722863509965</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0.91787128712871302</v>
      </c>
      <c r="F265" s="128">
        <f t="shared" ref="F265:F328" si="26">SUMPRODUCT($K$2:$AI$2,$K265:$AI265)</f>
        <v>185.41000000000003</v>
      </c>
      <c r="G265" s="122">
        <f t="shared" ref="G265:G328" si="27">SUMPRODUCT($K$3:$AI$3,$K265:$AI265)/$J$3</f>
        <v>0.90253477789958925</v>
      </c>
      <c r="H265" s="128">
        <f t="shared" ref="H265:H328" si="28">SUMPRODUCT($K$3:$AI$3,$K265:$AI265)</f>
        <v>136660.011</v>
      </c>
      <c r="I265" s="122">
        <f t="shared" ref="I265:I328" si="29">CORREL($K$4:$AI$4,$K265:$AI265)</f>
        <v>0.57504103729821598</v>
      </c>
      <c r="J265" s="128">
        <f t="shared" si="24"/>
        <v>101.69927072115885</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0.87984653465346541</v>
      </c>
      <c r="F266" s="128">
        <f t="shared" si="26"/>
        <v>177.72900000000001</v>
      </c>
      <c r="G266" s="122">
        <f t="shared" si="27"/>
        <v>0.86194383098442717</v>
      </c>
      <c r="H266" s="128">
        <f t="shared" si="28"/>
        <v>130513.81099999999</v>
      </c>
      <c r="I266" s="122">
        <f t="shared" si="29"/>
        <v>0.54103086173371351</v>
      </c>
      <c r="J266" s="128">
        <f t="shared" ref="J266:J329" si="30">$E266/$G266*100</f>
        <v>102.07701511693534</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0.88479702970297036</v>
      </c>
      <c r="F267" s="128">
        <f t="shared" si="26"/>
        <v>178.72900000000001</v>
      </c>
      <c r="G267" s="122">
        <f t="shared" si="27"/>
        <v>0.86912814196462784</v>
      </c>
      <c r="H267" s="128">
        <f t="shared" si="28"/>
        <v>131601.64500000002</v>
      </c>
      <c r="I267" s="122">
        <f t="shared" si="29"/>
        <v>0.5242101973420189</v>
      </c>
      <c r="J267" s="128">
        <f t="shared" si="30"/>
        <v>101.8028282576288</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0.81239603960396034</v>
      </c>
      <c r="F268" s="128">
        <f t="shared" si="26"/>
        <v>164.10399999999998</v>
      </c>
      <c r="G268" s="122">
        <f t="shared" si="27"/>
        <v>0.78982208852316105</v>
      </c>
      <c r="H268" s="128">
        <f t="shared" si="28"/>
        <v>119593.281</v>
      </c>
      <c r="I268" s="122">
        <f t="shared" si="29"/>
        <v>0.5274467559281687</v>
      </c>
      <c r="J268" s="128">
        <f t="shared" si="30"/>
        <v>102.85810582013588</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0.70840099009900992</v>
      </c>
      <c r="F269" s="128">
        <f t="shared" si="26"/>
        <v>143.09700000000001</v>
      </c>
      <c r="G269" s="122">
        <f t="shared" si="27"/>
        <v>0.66284301734272011</v>
      </c>
      <c r="H269" s="128">
        <f t="shared" si="28"/>
        <v>100366.364</v>
      </c>
      <c r="I269" s="122">
        <f t="shared" si="29"/>
        <v>0.60483077472558422</v>
      </c>
      <c r="J269" s="128">
        <f t="shared" si="30"/>
        <v>106.87311649429871</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0.62330198019801986</v>
      </c>
      <c r="F270" s="128">
        <f t="shared" si="26"/>
        <v>125.90700000000001</v>
      </c>
      <c r="G270" s="122">
        <f t="shared" si="27"/>
        <v>0.5773599902257327</v>
      </c>
      <c r="H270" s="128">
        <f t="shared" si="28"/>
        <v>87422.694999999992</v>
      </c>
      <c r="I270" s="122">
        <f t="shared" si="29"/>
        <v>0.61093407644603581</v>
      </c>
      <c r="J270" s="128">
        <f t="shared" si="30"/>
        <v>107.95725210441496</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0.50290594059405935</v>
      </c>
      <c r="F271" s="128">
        <f t="shared" si="26"/>
        <v>101.58699999999999</v>
      </c>
      <c r="G271" s="122">
        <f t="shared" si="27"/>
        <v>0.43638062845896786</v>
      </c>
      <c r="H271" s="128">
        <f t="shared" si="28"/>
        <v>66075.881999999998</v>
      </c>
      <c r="I271" s="122">
        <f t="shared" si="29"/>
        <v>0.58436435541360088</v>
      </c>
      <c r="J271" s="128">
        <f t="shared" si="30"/>
        <v>115.24479039548996</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0.42948514851485148</v>
      </c>
      <c r="F272" s="128">
        <f t="shared" si="26"/>
        <v>86.756</v>
      </c>
      <c r="G272" s="122">
        <f t="shared" si="27"/>
        <v>0.36624524825318</v>
      </c>
      <c r="H272" s="128">
        <f t="shared" si="28"/>
        <v>55456.123000000007</v>
      </c>
      <c r="I272" s="122">
        <f t="shared" si="29"/>
        <v>0.48380008073196651</v>
      </c>
      <c r="J272" s="128">
        <f t="shared" si="30"/>
        <v>117.26709098979345</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0.22256930693069307</v>
      </c>
      <c r="F273" s="128">
        <f t="shared" si="26"/>
        <v>44.959000000000003</v>
      </c>
      <c r="G273" s="122">
        <f t="shared" si="27"/>
        <v>0.17860721974930327</v>
      </c>
      <c r="H273" s="128">
        <f t="shared" si="28"/>
        <v>27044.348000000002</v>
      </c>
      <c r="I273" s="122">
        <f t="shared" si="29"/>
        <v>0.4394733125113473</v>
      </c>
      <c r="J273" s="128">
        <f t="shared" si="30"/>
        <v>124.6138354558656</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7.3480198019801976E-2</v>
      </c>
      <c r="F274" s="128">
        <f t="shared" si="26"/>
        <v>14.843</v>
      </c>
      <c r="G274" s="122">
        <f t="shared" si="27"/>
        <v>6.5682481607206536E-2</v>
      </c>
      <c r="H274" s="128">
        <f t="shared" si="28"/>
        <v>9945.5099999999984</v>
      </c>
      <c r="I274" s="122">
        <f t="shared" si="29"/>
        <v>-0.16625642714748373</v>
      </c>
      <c r="J274" s="128">
        <f t="shared" si="30"/>
        <v>111.87183587128639</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0.68191089108910896</v>
      </c>
      <c r="F275" s="128">
        <f t="shared" si="26"/>
        <v>137.74600000000001</v>
      </c>
      <c r="G275" s="122">
        <f t="shared" si="27"/>
        <v>0.66553061723176909</v>
      </c>
      <c r="H275" s="128">
        <f t="shared" si="28"/>
        <v>100773.31500000002</v>
      </c>
      <c r="I275" s="122">
        <f t="shared" si="29"/>
        <v>0.43446084789008083</v>
      </c>
      <c r="J275" s="128">
        <f t="shared" si="30"/>
        <v>102.46123520589821</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4.4797029702970302E-2</v>
      </c>
      <c r="F276" s="128">
        <f t="shared" si="26"/>
        <v>9.0490000000000013</v>
      </c>
      <c r="G276" s="122">
        <f t="shared" si="27"/>
        <v>6.0048488290692009E-2</v>
      </c>
      <c r="H276" s="128">
        <f t="shared" si="28"/>
        <v>9092.4220000000023</v>
      </c>
      <c r="I276" s="122">
        <f t="shared" si="29"/>
        <v>-0.62220430837479879</v>
      </c>
      <c r="J276" s="128">
        <f t="shared" si="30"/>
        <v>74.601427909575193</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3.371782178217822E-2</v>
      </c>
      <c r="F277" s="128">
        <f t="shared" si="26"/>
        <v>6.8110000000000008</v>
      </c>
      <c r="G277" s="122">
        <f t="shared" si="27"/>
        <v>3.3939029705847383E-2</v>
      </c>
      <c r="H277" s="128">
        <f t="shared" si="28"/>
        <v>5138.9799999999996</v>
      </c>
      <c r="I277" s="122">
        <f t="shared" si="29"/>
        <v>-0.26527419462193613</v>
      </c>
      <c r="J277" s="128">
        <f t="shared" si="30"/>
        <v>99.348219658645547</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0.10073762376237624</v>
      </c>
      <c r="F278" s="128">
        <f t="shared" si="26"/>
        <v>20.349</v>
      </c>
      <c r="G278" s="122">
        <f t="shared" si="27"/>
        <v>0.12217639910710747</v>
      </c>
      <c r="H278" s="128">
        <f t="shared" si="28"/>
        <v>18499.705999999998</v>
      </c>
      <c r="I278" s="122">
        <f t="shared" si="29"/>
        <v>-0.70388782419645535</v>
      </c>
      <c r="J278" s="128">
        <f t="shared" si="30"/>
        <v>82.452605002757821</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9.7821782178217839E-3</v>
      </c>
      <c r="F279" s="128">
        <f t="shared" si="26"/>
        <v>1.9760000000000002</v>
      </c>
      <c r="G279" s="122">
        <f t="shared" si="27"/>
        <v>9.893434069925636E-3</v>
      </c>
      <c r="H279" s="128">
        <f t="shared" si="28"/>
        <v>1498.0439999999999</v>
      </c>
      <c r="I279" s="122">
        <f t="shared" si="29"/>
        <v>-0.13802202030682031</v>
      </c>
      <c r="J279" s="128">
        <f t="shared" si="30"/>
        <v>98.875457689236029</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5.546534653465348E-2</v>
      </c>
      <c r="F280" s="128">
        <f t="shared" si="26"/>
        <v>11.204000000000002</v>
      </c>
      <c r="G280" s="122">
        <f t="shared" si="27"/>
        <v>4.2596553910367332E-2</v>
      </c>
      <c r="H280" s="128">
        <f t="shared" si="28"/>
        <v>6449.8850000000002</v>
      </c>
      <c r="I280" s="122">
        <f t="shared" si="29"/>
        <v>0.74991510300109476</v>
      </c>
      <c r="J280" s="128">
        <f t="shared" si="30"/>
        <v>130.21087727276006</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0.12208910891089107</v>
      </c>
      <c r="F281" s="128">
        <f t="shared" si="26"/>
        <v>24.661999999999995</v>
      </c>
      <c r="G281" s="122">
        <f t="shared" si="27"/>
        <v>0.1862280442219551</v>
      </c>
      <c r="H281" s="128">
        <f t="shared" si="28"/>
        <v>28198.277999999998</v>
      </c>
      <c r="I281" s="122">
        <f t="shared" si="29"/>
        <v>-0.66206399539452243</v>
      </c>
      <c r="J281" s="128">
        <f t="shared" si="30"/>
        <v>65.558927722711672</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0.36766831683168322</v>
      </c>
      <c r="F282" s="128">
        <f t="shared" si="26"/>
        <v>74.269000000000005</v>
      </c>
      <c r="G282" s="122">
        <f t="shared" si="27"/>
        <v>0.39956829439036307</v>
      </c>
      <c r="H282" s="128">
        <f t="shared" si="28"/>
        <v>60501.831999999995</v>
      </c>
      <c r="I282" s="122">
        <f t="shared" si="29"/>
        <v>-0.47624234737624466</v>
      </c>
      <c r="J282" s="128">
        <f t="shared" si="30"/>
        <v>92.016389186396566</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0.38311881188118813</v>
      </c>
      <c r="F283" s="128">
        <f t="shared" si="26"/>
        <v>77.39</v>
      </c>
      <c r="G283" s="122">
        <f t="shared" si="27"/>
        <v>0.32095333447806729</v>
      </c>
      <c r="H283" s="128">
        <f t="shared" si="28"/>
        <v>48598.111999999994</v>
      </c>
      <c r="I283" s="122">
        <f t="shared" si="29"/>
        <v>0.77954702535211795</v>
      </c>
      <c r="J283" s="128">
        <f t="shared" si="30"/>
        <v>119.36900811584152</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0.12712871287128713</v>
      </c>
      <c r="F284" s="128">
        <f t="shared" si="26"/>
        <v>25.68</v>
      </c>
      <c r="G284" s="122">
        <f t="shared" si="27"/>
        <v>9.3191073716466996E-2</v>
      </c>
      <c r="H284" s="128">
        <f t="shared" si="28"/>
        <v>14110.805999999999</v>
      </c>
      <c r="I284" s="122">
        <f t="shared" si="29"/>
        <v>0.86034363704115291</v>
      </c>
      <c r="J284" s="128">
        <f t="shared" si="30"/>
        <v>136.41726380154725</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0.15591584158415842</v>
      </c>
      <c r="F285" s="128">
        <f t="shared" si="26"/>
        <v>31.494999999999997</v>
      </c>
      <c r="G285" s="122">
        <f t="shared" si="27"/>
        <v>0.13409386598687076</v>
      </c>
      <c r="H285" s="128">
        <f t="shared" si="28"/>
        <v>20304.224999999999</v>
      </c>
      <c r="I285" s="122">
        <f t="shared" si="29"/>
        <v>0.7899129516393012</v>
      </c>
      <c r="J285" s="128">
        <f t="shared" si="30"/>
        <v>116.27365684230794</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1.732178217821782E-2</v>
      </c>
      <c r="F286" s="128">
        <f t="shared" si="26"/>
        <v>3.4989999999999997</v>
      </c>
      <c r="G286" s="122">
        <f t="shared" si="27"/>
        <v>1.5797249996697883E-2</v>
      </c>
      <c r="H286" s="128">
        <f t="shared" si="28"/>
        <v>2391.9879999999998</v>
      </c>
      <c r="I286" s="122">
        <f t="shared" si="29"/>
        <v>0.5668740896419816</v>
      </c>
      <c r="J286" s="128">
        <f t="shared" si="30"/>
        <v>109.65061755583163</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0.98267821782178222</v>
      </c>
      <c r="F287" s="128">
        <f t="shared" si="26"/>
        <v>198.501</v>
      </c>
      <c r="G287" s="122">
        <f t="shared" si="27"/>
        <v>0.98420275000330204</v>
      </c>
      <c r="H287" s="128">
        <f t="shared" si="28"/>
        <v>149026.01199999999</v>
      </c>
      <c r="I287" s="122">
        <f t="shared" si="29"/>
        <v>-0.56687408964197761</v>
      </c>
      <c r="J287" s="128">
        <f t="shared" si="30"/>
        <v>99.845099784417926</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0.17601980198019804</v>
      </c>
      <c r="F288" s="128">
        <f t="shared" si="26"/>
        <v>35.556000000000004</v>
      </c>
      <c r="G288" s="122">
        <f t="shared" si="27"/>
        <v>0.17997316039044234</v>
      </c>
      <c r="H288" s="128">
        <f t="shared" si="28"/>
        <v>27251.175999999999</v>
      </c>
      <c r="I288" s="122">
        <f t="shared" si="29"/>
        <v>-0.43246479188453985</v>
      </c>
      <c r="J288" s="128">
        <f t="shared" si="30"/>
        <v>97.803362233753248</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0.48507425742574262</v>
      </c>
      <c r="F289" s="128">
        <f t="shared" si="26"/>
        <v>97.985000000000014</v>
      </c>
      <c r="G289" s="122">
        <f t="shared" si="27"/>
        <v>0.50230542603917616</v>
      </c>
      <c r="H289" s="128">
        <f t="shared" si="28"/>
        <v>76058.082999999984</v>
      </c>
      <c r="I289" s="122">
        <f t="shared" si="29"/>
        <v>-0.23295256497229086</v>
      </c>
      <c r="J289" s="128">
        <f t="shared" si="30"/>
        <v>96.56958342072744</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7.5108910891089106E-2</v>
      </c>
      <c r="F290" s="128">
        <f t="shared" si="26"/>
        <v>15.171999999999999</v>
      </c>
      <c r="G290" s="122">
        <f t="shared" si="27"/>
        <v>7.03623083120897E-2</v>
      </c>
      <c r="H290" s="128">
        <f t="shared" si="28"/>
        <v>10654.119999999999</v>
      </c>
      <c r="I290" s="122">
        <f t="shared" si="29"/>
        <v>0.6469830002588548</v>
      </c>
      <c r="J290" s="128">
        <f t="shared" si="30"/>
        <v>106.74594494249109</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8.1589108910891078E-2</v>
      </c>
      <c r="F291" s="128">
        <f t="shared" si="26"/>
        <v>16.480999999999998</v>
      </c>
      <c r="G291" s="122">
        <f t="shared" si="27"/>
        <v>7.804568809520665E-2</v>
      </c>
      <c r="H291" s="128">
        <f t="shared" si="28"/>
        <v>11817.522000000001</v>
      </c>
      <c r="I291" s="122">
        <f t="shared" si="29"/>
        <v>-0.13175747534864252</v>
      </c>
      <c r="J291" s="128">
        <f t="shared" si="30"/>
        <v>104.54018780814881</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0.18201980198019801</v>
      </c>
      <c r="F292" s="128">
        <f t="shared" si="26"/>
        <v>36.768000000000001</v>
      </c>
      <c r="G292" s="122">
        <f t="shared" si="27"/>
        <v>0.16926907633174393</v>
      </c>
      <c r="H292" s="128">
        <f t="shared" si="28"/>
        <v>25630.385000000002</v>
      </c>
      <c r="I292" s="122">
        <f t="shared" si="29"/>
        <v>0.76092455806816606</v>
      </c>
      <c r="J292" s="128">
        <f t="shared" si="30"/>
        <v>107.53281457238204</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0.40767821782178215</v>
      </c>
      <c r="F293" s="128">
        <f t="shared" si="26"/>
        <v>82.350999999999999</v>
      </c>
      <c r="G293" s="122">
        <f t="shared" si="27"/>
        <v>0.37348543766262932</v>
      </c>
      <c r="H293" s="128">
        <f t="shared" si="28"/>
        <v>56552.418000000005</v>
      </c>
      <c r="I293" s="122">
        <f t="shared" si="29"/>
        <v>0.5310101491882675</v>
      </c>
      <c r="J293" s="128">
        <f t="shared" si="30"/>
        <v>109.15505042797393</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0.59232178217821785</v>
      </c>
      <c r="F294" s="128">
        <f t="shared" si="26"/>
        <v>119.649</v>
      </c>
      <c r="G294" s="122">
        <f t="shared" si="27"/>
        <v>0.62651456233737068</v>
      </c>
      <c r="H294" s="128">
        <f t="shared" si="28"/>
        <v>94865.581999999995</v>
      </c>
      <c r="I294" s="122">
        <f t="shared" si="29"/>
        <v>-0.53101014918826772</v>
      </c>
      <c r="J294" s="128">
        <f t="shared" si="30"/>
        <v>94.542380622153772</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0.12632178217821782</v>
      </c>
      <c r="F295" s="128">
        <f t="shared" si="26"/>
        <v>25.517000000000003</v>
      </c>
      <c r="G295" s="122">
        <f t="shared" si="27"/>
        <v>0.16826898387245903</v>
      </c>
      <c r="H295" s="128">
        <f t="shared" si="28"/>
        <v>25478.953000000001</v>
      </c>
      <c r="I295" s="122">
        <f t="shared" si="29"/>
        <v>-0.49978047838165662</v>
      </c>
      <c r="J295" s="128">
        <f t="shared" si="30"/>
        <v>75.071340701721084</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0.28032673267326735</v>
      </c>
      <c r="F296" s="128">
        <f t="shared" si="26"/>
        <v>56.626000000000005</v>
      </c>
      <c r="G296" s="122">
        <f t="shared" si="27"/>
        <v>0.31505410189013194</v>
      </c>
      <c r="H296" s="128">
        <f t="shared" si="28"/>
        <v>47704.862000000001</v>
      </c>
      <c r="I296" s="122">
        <f t="shared" si="29"/>
        <v>-0.60244969941255866</v>
      </c>
      <c r="J296" s="128">
        <f t="shared" si="30"/>
        <v>88.97733150956563</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0.21462376237623762</v>
      </c>
      <c r="F297" s="128">
        <f t="shared" si="26"/>
        <v>43.353999999999999</v>
      </c>
      <c r="G297" s="122">
        <f t="shared" si="27"/>
        <v>0.2116378633980108</v>
      </c>
      <c r="H297" s="128">
        <f t="shared" si="28"/>
        <v>32045.781999999999</v>
      </c>
      <c r="I297" s="122">
        <f t="shared" si="29"/>
        <v>0.13152501075520967</v>
      </c>
      <c r="J297" s="128">
        <f t="shared" si="30"/>
        <v>101.41085292125231</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0.15186138613861386</v>
      </c>
      <c r="F298" s="128">
        <f t="shared" si="26"/>
        <v>30.676000000000002</v>
      </c>
      <c r="G298" s="122">
        <f t="shared" si="27"/>
        <v>0.13969867519053217</v>
      </c>
      <c r="H298" s="128">
        <f t="shared" si="28"/>
        <v>21152.894</v>
      </c>
      <c r="I298" s="122">
        <f t="shared" si="29"/>
        <v>0.47543215553763218</v>
      </c>
      <c r="J298" s="128">
        <f t="shared" si="30"/>
        <v>108.7063896142846</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9.3004950495049504E-2</v>
      </c>
      <c r="F299" s="128">
        <f t="shared" si="26"/>
        <v>18.786999999999999</v>
      </c>
      <c r="G299" s="122">
        <f t="shared" si="27"/>
        <v>7.3082163283097121E-2</v>
      </c>
      <c r="H299" s="128">
        <f t="shared" si="28"/>
        <v>11065.955</v>
      </c>
      <c r="I299" s="122">
        <f t="shared" si="29"/>
        <v>0.69790818105940922</v>
      </c>
      <c r="J299" s="128">
        <f t="shared" si="30"/>
        <v>127.26080662771</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0.13376732673267328</v>
      </c>
      <c r="F300" s="128">
        <f t="shared" si="26"/>
        <v>27.021000000000004</v>
      </c>
      <c r="G300" s="122">
        <f t="shared" si="27"/>
        <v>9.2183650556736968E-2</v>
      </c>
      <c r="H300" s="128">
        <f t="shared" si="28"/>
        <v>13958.263999999999</v>
      </c>
      <c r="I300" s="122">
        <f t="shared" si="29"/>
        <v>0.55766169146780886</v>
      </c>
      <c r="J300" s="128">
        <f t="shared" si="30"/>
        <v>145.10960015663784</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497.7687297386139</v>
      </c>
      <c r="F301" s="128">
        <f t="shared" si="26"/>
        <v>100549.28340720001</v>
      </c>
      <c r="G301" s="122">
        <f t="shared" si="27"/>
        <v>423.01439850581374</v>
      </c>
      <c r="H301" s="128">
        <f t="shared" si="28"/>
        <v>64051994.192953303</v>
      </c>
      <c r="I301" s="122">
        <f t="shared" si="29"/>
        <v>0.62450276875290534</v>
      </c>
      <c r="J301" s="128">
        <f t="shared" si="30"/>
        <v>117.67181719980455</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1.1821782178217824E-2</v>
      </c>
      <c r="F302" s="128">
        <f t="shared" si="26"/>
        <v>2.3880000000000003</v>
      </c>
      <c r="G302" s="122">
        <f t="shared" si="27"/>
        <v>1.9827068116076027E-2</v>
      </c>
      <c r="H302" s="128">
        <f t="shared" si="28"/>
        <v>3002.1749999999997</v>
      </c>
      <c r="I302" s="122">
        <f t="shared" si="29"/>
        <v>-0.55538273392311976</v>
      </c>
      <c r="J302" s="128">
        <f t="shared" si="30"/>
        <v>59.624459395651044</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4.450495049504951E-3</v>
      </c>
      <c r="F303" s="128">
        <f t="shared" si="26"/>
        <v>0.89900000000000002</v>
      </c>
      <c r="G303" s="122">
        <f t="shared" si="27"/>
        <v>7.286537928119511E-3</v>
      </c>
      <c r="H303" s="128">
        <f t="shared" si="28"/>
        <v>1103.3130000000001</v>
      </c>
      <c r="I303" s="122">
        <f t="shared" si="29"/>
        <v>-0.53875411198813838</v>
      </c>
      <c r="J303" s="128">
        <f t="shared" si="30"/>
        <v>61.078321329118815</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0.12919306930693072</v>
      </c>
      <c r="F304" s="128">
        <f t="shared" si="26"/>
        <v>26.097000000000005</v>
      </c>
      <c r="G304" s="122">
        <f t="shared" si="27"/>
        <v>0.14124916456431863</v>
      </c>
      <c r="H304" s="128">
        <f t="shared" si="28"/>
        <v>21387.665999999997</v>
      </c>
      <c r="I304" s="122">
        <f t="shared" si="29"/>
        <v>-0.28647151698112094</v>
      </c>
      <c r="J304" s="128">
        <f t="shared" si="30"/>
        <v>91.46466083918105</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1.5108910891089112E-2</v>
      </c>
      <c r="F305" s="128">
        <f t="shared" si="26"/>
        <v>3.0520000000000005</v>
      </c>
      <c r="G305" s="122">
        <f t="shared" si="27"/>
        <v>2.2734701290467445E-2</v>
      </c>
      <c r="H305" s="128">
        <f t="shared" si="28"/>
        <v>3442.4429999999998</v>
      </c>
      <c r="I305" s="122">
        <f t="shared" si="29"/>
        <v>-0.55308854382912154</v>
      </c>
      <c r="J305" s="128">
        <f t="shared" si="30"/>
        <v>66.457485840925514</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0.13466831683168318</v>
      </c>
      <c r="F306" s="128">
        <f t="shared" si="26"/>
        <v>27.202999999999999</v>
      </c>
      <c r="G306" s="122">
        <f t="shared" si="27"/>
        <v>0.11282889088483533</v>
      </c>
      <c r="H306" s="128">
        <f t="shared" si="28"/>
        <v>17084.324999999997</v>
      </c>
      <c r="I306" s="122">
        <f t="shared" si="29"/>
        <v>0.61283169723597597</v>
      </c>
      <c r="J306" s="128">
        <f t="shared" si="30"/>
        <v>119.35623560204928</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0.54789603960396049</v>
      </c>
      <c r="F307" s="128">
        <f t="shared" si="26"/>
        <v>110.67500000000001</v>
      </c>
      <c r="G307" s="122">
        <f t="shared" si="27"/>
        <v>0.5323408181325866</v>
      </c>
      <c r="H307" s="128">
        <f t="shared" si="28"/>
        <v>80605.982000000004</v>
      </c>
      <c r="I307" s="122">
        <f t="shared" si="29"/>
        <v>0.56609554718585531</v>
      </c>
      <c r="J307" s="128">
        <f t="shared" si="30"/>
        <v>102.92204184641345</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0.25064851485148515</v>
      </c>
      <c r="F308" s="128">
        <f t="shared" si="26"/>
        <v>50.631</v>
      </c>
      <c r="G308" s="122">
        <f t="shared" si="27"/>
        <v>0.29055058843730608</v>
      </c>
      <c r="H308" s="128">
        <f t="shared" si="28"/>
        <v>43994.589000000014</v>
      </c>
      <c r="I308" s="122">
        <f t="shared" si="29"/>
        <v>-0.65031787903025251</v>
      </c>
      <c r="J308" s="128">
        <f t="shared" si="30"/>
        <v>86.266737988578939</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6.7242574257425747E-2</v>
      </c>
      <c r="F309" s="128">
        <f t="shared" si="26"/>
        <v>13.583</v>
      </c>
      <c r="G309" s="122">
        <f t="shared" si="27"/>
        <v>6.4571002126563568E-2</v>
      </c>
      <c r="H309" s="128">
        <f t="shared" si="28"/>
        <v>9777.2120000000032</v>
      </c>
      <c r="I309" s="122">
        <f t="shared" si="29"/>
        <v>0.42432132837066683</v>
      </c>
      <c r="J309" s="128">
        <f t="shared" si="30"/>
        <v>104.13741779262729</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0.14910891089108913</v>
      </c>
      <c r="F310" s="128">
        <f t="shared" si="26"/>
        <v>30.120000000000005</v>
      </c>
      <c r="G310" s="122">
        <f t="shared" si="27"/>
        <v>0.13023285870900422</v>
      </c>
      <c r="H310" s="128">
        <f t="shared" si="28"/>
        <v>19719.599000000002</v>
      </c>
      <c r="I310" s="122">
        <f t="shared" si="29"/>
        <v>0.65531203054056697</v>
      </c>
      <c r="J310" s="128">
        <f t="shared" si="30"/>
        <v>114.49407804543557</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0.62189108910891089</v>
      </c>
      <c r="F311" s="128">
        <f t="shared" si="26"/>
        <v>125.622</v>
      </c>
      <c r="G311" s="122">
        <f t="shared" si="27"/>
        <v>0.60259301404060273</v>
      </c>
      <c r="H311" s="128">
        <f t="shared" si="28"/>
        <v>91243.428999999989</v>
      </c>
      <c r="I311" s="122">
        <f t="shared" si="29"/>
        <v>0.22467219494053961</v>
      </c>
      <c r="J311" s="128">
        <f t="shared" si="30"/>
        <v>103.2025056080401</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0.60249009900990103</v>
      </c>
      <c r="F312" s="128">
        <f t="shared" si="26"/>
        <v>121.703</v>
      </c>
      <c r="G312" s="122">
        <f t="shared" si="27"/>
        <v>0.53481678532274901</v>
      </c>
      <c r="H312" s="128">
        <f t="shared" si="28"/>
        <v>80980.888000000006</v>
      </c>
      <c r="I312" s="122">
        <f t="shared" si="29"/>
        <v>0.69309878243231371</v>
      </c>
      <c r="J312" s="128">
        <f t="shared" si="30"/>
        <v>112.65355081297848</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0.26905940594059408</v>
      </c>
      <c r="F313" s="128">
        <f t="shared" si="26"/>
        <v>54.350000000000009</v>
      </c>
      <c r="G313" s="122">
        <f t="shared" si="27"/>
        <v>0.21990808886658123</v>
      </c>
      <c r="H313" s="128">
        <f t="shared" si="28"/>
        <v>33298.042999999998</v>
      </c>
      <c r="I313" s="122">
        <f t="shared" si="29"/>
        <v>0.68623311939948572</v>
      </c>
      <c r="J313" s="128">
        <f t="shared" si="30"/>
        <v>122.35084544972472</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0.18355445544554458</v>
      </c>
      <c r="F314" s="128">
        <f t="shared" si="26"/>
        <v>37.078000000000003</v>
      </c>
      <c r="G314" s="122">
        <f t="shared" si="27"/>
        <v>0.13974903247962595</v>
      </c>
      <c r="H314" s="128">
        <f t="shared" si="28"/>
        <v>21160.519</v>
      </c>
      <c r="I314" s="122">
        <f t="shared" si="29"/>
        <v>0.6962017534625814</v>
      </c>
      <c r="J314" s="128">
        <f t="shared" si="30"/>
        <v>131.34577906455633</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0.26527722772277229</v>
      </c>
      <c r="F315" s="128">
        <f t="shared" si="26"/>
        <v>53.586000000000006</v>
      </c>
      <c r="G315" s="122">
        <f t="shared" si="27"/>
        <v>0.20961002654902325</v>
      </c>
      <c r="H315" s="128">
        <f t="shared" si="28"/>
        <v>31738.731000000003</v>
      </c>
      <c r="I315" s="122">
        <f t="shared" si="29"/>
        <v>0.6821678595121683</v>
      </c>
      <c r="J315" s="128">
        <f t="shared" si="30"/>
        <v>126.55750876532123</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8.2821782178217826E-2</v>
      </c>
      <c r="F316" s="128">
        <f t="shared" si="26"/>
        <v>16.73</v>
      </c>
      <c r="G316" s="122">
        <f t="shared" si="27"/>
        <v>8.1599605066768804E-2</v>
      </c>
      <c r="H316" s="128">
        <f t="shared" si="28"/>
        <v>12355.648999999999</v>
      </c>
      <c r="I316" s="122">
        <f t="shared" si="29"/>
        <v>-2.2063040176496216E-2</v>
      </c>
      <c r="J316" s="128">
        <f t="shared" si="30"/>
        <v>101.49777331697743</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0.45881683168316822</v>
      </c>
      <c r="F317" s="128">
        <f t="shared" si="26"/>
        <v>92.680999999999983</v>
      </c>
      <c r="G317" s="122">
        <f t="shared" si="27"/>
        <v>0.38650303794793217</v>
      </c>
      <c r="H317" s="128">
        <f t="shared" si="28"/>
        <v>58523.516999999993</v>
      </c>
      <c r="I317" s="122">
        <f t="shared" si="29"/>
        <v>0.75447929550671133</v>
      </c>
      <c r="J317" s="128">
        <f t="shared" si="30"/>
        <v>118.70976076130553</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0.89847524752475239</v>
      </c>
      <c r="F318" s="128">
        <f t="shared" si="26"/>
        <v>181.49199999999999</v>
      </c>
      <c r="G318" s="122">
        <f t="shared" si="27"/>
        <v>0.90224438970267729</v>
      </c>
      <c r="H318" s="128">
        <f t="shared" si="28"/>
        <v>136616.041</v>
      </c>
      <c r="I318" s="122">
        <f t="shared" si="29"/>
        <v>-0.26155781800167016</v>
      </c>
      <c r="J318" s="128">
        <f t="shared" si="30"/>
        <v>99.582248200050657</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0.62840594059405952</v>
      </c>
      <c r="F319" s="128">
        <f t="shared" si="26"/>
        <v>126.93800000000002</v>
      </c>
      <c r="G319" s="122">
        <f t="shared" si="27"/>
        <v>0.58034568545351284</v>
      </c>
      <c r="H319" s="128">
        <f t="shared" si="28"/>
        <v>87874.78300000001</v>
      </c>
      <c r="I319" s="122">
        <f t="shared" si="29"/>
        <v>0.68290013068101418</v>
      </c>
      <c r="J319" s="128">
        <f t="shared" si="30"/>
        <v>108.281315144609</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0.87434653465346535</v>
      </c>
      <c r="F320" s="128">
        <f t="shared" si="26"/>
        <v>176.61799999999999</v>
      </c>
      <c r="G320" s="122">
        <f t="shared" si="27"/>
        <v>0.85516336234793755</v>
      </c>
      <c r="H320" s="128">
        <f t="shared" si="28"/>
        <v>129487.126</v>
      </c>
      <c r="I320" s="122">
        <f t="shared" si="29"/>
        <v>0.54552740050446424</v>
      </c>
      <c r="J320" s="128">
        <f t="shared" si="30"/>
        <v>102.24321727872653</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0.64266336633663368</v>
      </c>
      <c r="F321" s="128">
        <f t="shared" si="26"/>
        <v>129.81800000000001</v>
      </c>
      <c r="G321" s="122">
        <f t="shared" si="27"/>
        <v>0.61991716308497002</v>
      </c>
      <c r="H321" s="128">
        <f t="shared" si="28"/>
        <v>93866.616999999998</v>
      </c>
      <c r="I321" s="122">
        <f t="shared" si="29"/>
        <v>0.55392212032094601</v>
      </c>
      <c r="J321" s="128">
        <f t="shared" si="30"/>
        <v>103.66923269852199</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0.46395049504950492</v>
      </c>
      <c r="F322" s="128">
        <f t="shared" si="26"/>
        <v>93.717999999999989</v>
      </c>
      <c r="G322" s="122">
        <f t="shared" si="27"/>
        <v>0.43310079382900313</v>
      </c>
      <c r="H322" s="128">
        <f t="shared" si="28"/>
        <v>65579.255999999994</v>
      </c>
      <c r="I322" s="122">
        <f t="shared" si="29"/>
        <v>0.59584042298995255</v>
      </c>
      <c r="J322" s="128">
        <f t="shared" si="30"/>
        <v>107.12298422447175</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0.29917821782178222</v>
      </c>
      <c r="F323" s="128">
        <f t="shared" si="26"/>
        <v>60.434000000000005</v>
      </c>
      <c r="G323" s="122">
        <f t="shared" si="27"/>
        <v>0.27632477644665759</v>
      </c>
      <c r="H323" s="128">
        <f t="shared" si="28"/>
        <v>41840.544999999998</v>
      </c>
      <c r="I323" s="122">
        <f t="shared" si="29"/>
        <v>0.64796285312123103</v>
      </c>
      <c r="J323" s="128">
        <f t="shared" si="30"/>
        <v>108.27050026747649</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0.13697524752475249</v>
      </c>
      <c r="F324" s="128">
        <f t="shared" si="26"/>
        <v>27.669000000000004</v>
      </c>
      <c r="G324" s="122">
        <f t="shared" si="27"/>
        <v>0.10629117410083344</v>
      </c>
      <c r="H324" s="128">
        <f t="shared" si="28"/>
        <v>16094.396999999997</v>
      </c>
      <c r="I324" s="122">
        <f t="shared" si="29"/>
        <v>0.69270857888860227</v>
      </c>
      <c r="J324" s="128">
        <f t="shared" si="30"/>
        <v>128.86794099650317</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1.9148514851485152E-2</v>
      </c>
      <c r="F325" s="128">
        <f t="shared" si="26"/>
        <v>3.8680000000000003</v>
      </c>
      <c r="G325" s="122">
        <f t="shared" si="27"/>
        <v>1.4119972526383917E-2</v>
      </c>
      <c r="H325" s="128">
        <f t="shared" si="28"/>
        <v>2138.018</v>
      </c>
      <c r="I325" s="122">
        <f t="shared" si="29"/>
        <v>0.5835245661200219</v>
      </c>
      <c r="J325" s="128">
        <f t="shared" si="30"/>
        <v>135.61297527813977</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0.12980198019801981</v>
      </c>
      <c r="F326" s="128">
        <f t="shared" si="26"/>
        <v>26.22</v>
      </c>
      <c r="G326" s="122">
        <f t="shared" si="27"/>
        <v>9.8409356879631218E-2</v>
      </c>
      <c r="H326" s="128">
        <f t="shared" si="28"/>
        <v>14900.948</v>
      </c>
      <c r="I326" s="122">
        <f t="shared" si="29"/>
        <v>0.76528480444051461</v>
      </c>
      <c r="J326" s="128">
        <f t="shared" si="30"/>
        <v>131.90003909565863</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3.3381188118811883E-2</v>
      </c>
      <c r="F327" s="128">
        <f t="shared" si="26"/>
        <v>6.7430000000000003</v>
      </c>
      <c r="G327" s="122">
        <f t="shared" si="27"/>
        <v>2.6878422644599716E-2</v>
      </c>
      <c r="H327" s="128">
        <f t="shared" si="28"/>
        <v>4069.877</v>
      </c>
      <c r="I327" s="122">
        <f t="shared" si="29"/>
        <v>0.65244726534533104</v>
      </c>
      <c r="J327" s="128">
        <f t="shared" si="30"/>
        <v>124.19325553509989</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0.23530693069306929</v>
      </c>
      <c r="F328" s="128">
        <f t="shared" si="26"/>
        <v>47.531999999999996</v>
      </c>
      <c r="G328" s="122">
        <f t="shared" si="27"/>
        <v>0.19371003447410481</v>
      </c>
      <c r="H328" s="128">
        <f t="shared" si="28"/>
        <v>29331.186000000002</v>
      </c>
      <c r="I328" s="122">
        <f t="shared" si="29"/>
        <v>0.76715975889522581</v>
      </c>
      <c r="J328" s="128">
        <f t="shared" si="30"/>
        <v>121.47379526925084</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0.26810396039603968</v>
      </c>
      <c r="F329" s="128">
        <f t="shared" ref="F329:F392" si="32">SUMPRODUCT($K$2:$AI$2,$K329:$AI329)</f>
        <v>54.157000000000011</v>
      </c>
      <c r="G329" s="122">
        <f t="shared" ref="G329:G392" si="33">SUMPRODUCT($K$3:$AI$3,$K329:$AI329)/$J$3</f>
        <v>0.21265735249441944</v>
      </c>
      <c r="H329" s="128">
        <f t="shared" ref="H329:H392" si="34">SUMPRODUCT($K$3:$AI$3,$K329:$AI329)</f>
        <v>32200.151000000005</v>
      </c>
      <c r="I329" s="122">
        <f t="shared" ref="I329:I392" si="35">CORREL($K$4:$AI$4,$K329:$AI329)</f>
        <v>0.68217060702250609</v>
      </c>
      <c r="J329" s="128">
        <f t="shared" si="30"/>
        <v>126.07321461084928</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9.0668316831683152E-2</v>
      </c>
      <c r="F330" s="128">
        <f t="shared" si="32"/>
        <v>18.314999999999998</v>
      </c>
      <c r="G330" s="122">
        <f t="shared" si="33"/>
        <v>6.5865795347977124E-2</v>
      </c>
      <c r="H330" s="128">
        <f t="shared" si="34"/>
        <v>9973.2669999999998</v>
      </c>
      <c r="I330" s="122">
        <f t="shared" si="35"/>
        <v>0.67798416162410791</v>
      </c>
      <c r="J330" s="128">
        <f t="shared" ref="J330:J393" si="36">$E330/$G330*100</f>
        <v>137.656148161077</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0.12421287128712874</v>
      </c>
      <c r="F331" s="128">
        <f t="shared" si="32"/>
        <v>25.091000000000005</v>
      </c>
      <c r="G331" s="122">
        <f t="shared" si="33"/>
        <v>0.1316044393665218</v>
      </c>
      <c r="H331" s="128">
        <f t="shared" si="34"/>
        <v>19927.280999999999</v>
      </c>
      <c r="I331" s="122">
        <f t="shared" si="35"/>
        <v>-0.39264889986042489</v>
      </c>
      <c r="J331" s="128">
        <f t="shared" si="36"/>
        <v>94.383496396495133</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0.10397029702970298</v>
      </c>
      <c r="F332" s="128">
        <f t="shared" si="32"/>
        <v>21.002000000000002</v>
      </c>
      <c r="G332" s="122">
        <f t="shared" si="33"/>
        <v>0.10570558321996062</v>
      </c>
      <c r="H332" s="128">
        <f t="shared" si="34"/>
        <v>16005.727999999997</v>
      </c>
      <c r="I332" s="122">
        <f t="shared" si="35"/>
        <v>-1.9490479954778137E-3</v>
      </c>
      <c r="J332" s="128">
        <f t="shared" si="36"/>
        <v>98.358377923475686</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0.13552970297029701</v>
      </c>
      <c r="F333" s="128">
        <f t="shared" si="32"/>
        <v>27.376999999999999</v>
      </c>
      <c r="G333" s="122">
        <f t="shared" si="33"/>
        <v>0.12775848974362358</v>
      </c>
      <c r="H333" s="128">
        <f t="shared" si="34"/>
        <v>19344.934999999998</v>
      </c>
      <c r="I333" s="122">
        <f t="shared" si="35"/>
        <v>0.53912743581189593</v>
      </c>
      <c r="J333" s="128">
        <f t="shared" si="36"/>
        <v>106.08273723512866</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0.26460396039603962</v>
      </c>
      <c r="F334" s="128">
        <f t="shared" si="32"/>
        <v>53.45</v>
      </c>
      <c r="G334" s="122">
        <f t="shared" si="33"/>
        <v>0.21515459192434191</v>
      </c>
      <c r="H334" s="128">
        <f t="shared" si="34"/>
        <v>32578.278000000006</v>
      </c>
      <c r="I334" s="122">
        <f t="shared" si="35"/>
        <v>0.72149961866922607</v>
      </c>
      <c r="J334" s="128">
        <f t="shared" si="36"/>
        <v>122.9831806188391</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0.13127722772277228</v>
      </c>
      <c r="F335" s="128">
        <f t="shared" si="32"/>
        <v>26.518000000000001</v>
      </c>
      <c r="G335" s="122">
        <f t="shared" si="33"/>
        <v>0.1233877081984969</v>
      </c>
      <c r="H335" s="128">
        <f t="shared" si="34"/>
        <v>18683.120000000003</v>
      </c>
      <c r="I335" s="122">
        <f t="shared" si="35"/>
        <v>0.5606658663283457</v>
      </c>
      <c r="J335" s="128">
        <f t="shared" si="36"/>
        <v>106.39408871391251</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6.7935643564356427E-2</v>
      </c>
      <c r="F336" s="128">
        <f t="shared" si="32"/>
        <v>13.722999999999999</v>
      </c>
      <c r="G336" s="122">
        <f t="shared" si="33"/>
        <v>6.6695108903829112E-2</v>
      </c>
      <c r="H336" s="128">
        <f t="shared" si="34"/>
        <v>10098.839999999997</v>
      </c>
      <c r="I336" s="122">
        <f t="shared" si="35"/>
        <v>0.30826424430914634</v>
      </c>
      <c r="J336" s="128">
        <f t="shared" si="36"/>
        <v>101.86000844876961</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2.6514851485148514E-2</v>
      </c>
      <c r="F337" s="128">
        <f t="shared" si="32"/>
        <v>5.3559999999999999</v>
      </c>
      <c r="G337" s="122">
        <f t="shared" si="33"/>
        <v>2.5043396425788213E-2</v>
      </c>
      <c r="H337" s="128">
        <f t="shared" si="34"/>
        <v>3792.0209999999997</v>
      </c>
      <c r="I337" s="122">
        <f t="shared" si="35"/>
        <v>0.27729651944769879</v>
      </c>
      <c r="J337" s="128">
        <f t="shared" si="36"/>
        <v>105.87562099941476</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1.3579207920792079E-2</v>
      </c>
      <c r="F338" s="128">
        <f t="shared" si="32"/>
        <v>2.7429999999999999</v>
      </c>
      <c r="G338" s="122">
        <f t="shared" si="33"/>
        <v>1.1837965103224185E-2</v>
      </c>
      <c r="H338" s="128">
        <f t="shared" si="34"/>
        <v>1792.4809999999998</v>
      </c>
      <c r="I338" s="122">
        <f t="shared" si="35"/>
        <v>0.68023015015856758</v>
      </c>
      <c r="J338" s="128">
        <f t="shared" si="36"/>
        <v>114.70897069204614</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5.1044554455445541E-2</v>
      </c>
      <c r="F339" s="128">
        <f t="shared" si="32"/>
        <v>10.311</v>
      </c>
      <c r="G339" s="122">
        <f t="shared" si="33"/>
        <v>4.2896524851734938E-2</v>
      </c>
      <c r="H339" s="128">
        <f t="shared" si="34"/>
        <v>6495.3060000000005</v>
      </c>
      <c r="I339" s="122">
        <f t="shared" si="35"/>
        <v>0.29819194328679743</v>
      </c>
      <c r="J339" s="128">
        <f t="shared" si="36"/>
        <v>118.99461467303698</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5.3737623762376237E-2</v>
      </c>
      <c r="F340" s="128">
        <f t="shared" si="32"/>
        <v>10.855</v>
      </c>
      <c r="G340" s="122">
        <f t="shared" si="33"/>
        <v>4.2690142519383426E-2</v>
      </c>
      <c r="H340" s="128">
        <f t="shared" si="34"/>
        <v>6464.0559999999996</v>
      </c>
      <c r="I340" s="122">
        <f t="shared" si="35"/>
        <v>0.4719917412191022</v>
      </c>
      <c r="J340" s="128">
        <f t="shared" si="36"/>
        <v>125.87829552917682</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0.35079702970297033</v>
      </c>
      <c r="F341" s="128">
        <f t="shared" si="32"/>
        <v>70.861000000000004</v>
      </c>
      <c r="G341" s="122">
        <f t="shared" si="33"/>
        <v>0.34063172806403469</v>
      </c>
      <c r="H341" s="128">
        <f t="shared" si="34"/>
        <v>51577.775000000001</v>
      </c>
      <c r="I341" s="122">
        <f t="shared" si="35"/>
        <v>0.52816894719721696</v>
      </c>
      <c r="J341" s="128">
        <f t="shared" si="36"/>
        <v>102.98424979279226</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0.24105940594059408</v>
      </c>
      <c r="F342" s="128">
        <f t="shared" si="32"/>
        <v>48.694000000000003</v>
      </c>
      <c r="G342" s="122">
        <f t="shared" si="33"/>
        <v>0.23923552681979693</v>
      </c>
      <c r="H342" s="128">
        <f t="shared" si="34"/>
        <v>36224.56500000001</v>
      </c>
      <c r="I342" s="122">
        <f t="shared" si="35"/>
        <v>0.3022720438542727</v>
      </c>
      <c r="J342" s="128">
        <f t="shared" si="36"/>
        <v>100.76237804018588</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0.33866336633663363</v>
      </c>
      <c r="F343" s="128">
        <f t="shared" si="32"/>
        <v>68.41</v>
      </c>
      <c r="G343" s="122">
        <f t="shared" si="33"/>
        <v>0.33859306687447993</v>
      </c>
      <c r="H343" s="128">
        <f t="shared" si="34"/>
        <v>51269.084999999999</v>
      </c>
      <c r="I343" s="122">
        <f t="shared" si="35"/>
        <v>-2.6865298142660116E-2</v>
      </c>
      <c r="J343" s="128">
        <f t="shared" si="36"/>
        <v>100.02076222729622</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6.87079207920792E-2</v>
      </c>
      <c r="F344" s="128">
        <f t="shared" si="32"/>
        <v>13.879</v>
      </c>
      <c r="G344" s="122">
        <f t="shared" si="33"/>
        <v>6.1435833256283927E-2</v>
      </c>
      <c r="H344" s="128">
        <f t="shared" si="34"/>
        <v>9302.491</v>
      </c>
      <c r="I344" s="122">
        <f t="shared" si="35"/>
        <v>0.46302560323025627</v>
      </c>
      <c r="J344" s="128">
        <f t="shared" si="36"/>
        <v>111.83688272845464</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0.2075594059405941</v>
      </c>
      <c r="F345" s="128">
        <f t="shared" si="32"/>
        <v>41.927000000000007</v>
      </c>
      <c r="G345" s="122">
        <f t="shared" si="33"/>
        <v>0.1851485820708238</v>
      </c>
      <c r="H345" s="128">
        <f t="shared" si="34"/>
        <v>28034.827999999998</v>
      </c>
      <c r="I345" s="122">
        <f t="shared" si="35"/>
        <v>0.4526077865173822</v>
      </c>
      <c r="J345" s="128">
        <f t="shared" si="36"/>
        <v>112.10423737471433</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5.9054455445544544E-2</v>
      </c>
      <c r="F346" s="128">
        <f t="shared" si="32"/>
        <v>11.928999999999998</v>
      </c>
      <c r="G346" s="122">
        <f t="shared" si="33"/>
        <v>5.4750861852619896E-2</v>
      </c>
      <c r="H346" s="128">
        <f t="shared" si="34"/>
        <v>8290.2659999999996</v>
      </c>
      <c r="I346" s="122">
        <f t="shared" si="35"/>
        <v>-4.9619499281336014E-2</v>
      </c>
      <c r="J346" s="128">
        <f t="shared" si="36"/>
        <v>107.86032118454902</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4.8361386138613863E-2</v>
      </c>
      <c r="F347" s="128">
        <f t="shared" si="32"/>
        <v>9.7690000000000001</v>
      </c>
      <c r="G347" s="122">
        <f t="shared" si="33"/>
        <v>4.6355578596996391E-2</v>
      </c>
      <c r="H347" s="128">
        <f t="shared" si="34"/>
        <v>7019.0689999999995</v>
      </c>
      <c r="I347" s="122">
        <f t="shared" si="35"/>
        <v>-0.12598832671752225</v>
      </c>
      <c r="J347" s="128">
        <f t="shared" si="36"/>
        <v>104.32700357179327</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0.37600495049504951</v>
      </c>
      <c r="F348" s="128">
        <f t="shared" si="32"/>
        <v>75.953000000000003</v>
      </c>
      <c r="G348" s="122">
        <f t="shared" si="33"/>
        <v>0.38727181048488285</v>
      </c>
      <c r="H348" s="128">
        <f t="shared" si="34"/>
        <v>58639.922999999995</v>
      </c>
      <c r="I348" s="122">
        <f t="shared" si="35"/>
        <v>-0.70859736607903756</v>
      </c>
      <c r="J348" s="128">
        <f t="shared" si="36"/>
        <v>97.090710016893127</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0.39930693069306927</v>
      </c>
      <c r="F349" s="128">
        <f t="shared" si="32"/>
        <v>80.66</v>
      </c>
      <c r="G349" s="122">
        <f t="shared" si="33"/>
        <v>0.38745178908716271</v>
      </c>
      <c r="H349" s="128">
        <f t="shared" si="34"/>
        <v>58667.175000000003</v>
      </c>
      <c r="I349" s="122">
        <f t="shared" si="35"/>
        <v>0.70175990744297734</v>
      </c>
      <c r="J349" s="128">
        <f t="shared" si="36"/>
        <v>103.05977206450312</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0.11865346534653465</v>
      </c>
      <c r="F350" s="128">
        <f t="shared" si="32"/>
        <v>23.968</v>
      </c>
      <c r="G350" s="122">
        <f t="shared" si="33"/>
        <v>0.11810364685836557</v>
      </c>
      <c r="H350" s="128">
        <f t="shared" si="34"/>
        <v>17883.017999999996</v>
      </c>
      <c r="I350" s="122">
        <f t="shared" si="35"/>
        <v>-0.22590803618918381</v>
      </c>
      <c r="J350" s="128">
        <f t="shared" si="36"/>
        <v>100.46553895903692</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4.9084158415841586E-2</v>
      </c>
      <c r="F351" s="128">
        <f t="shared" si="32"/>
        <v>9.9150000000000009</v>
      </c>
      <c r="G351" s="122">
        <f t="shared" si="33"/>
        <v>5.0733730467976065E-2</v>
      </c>
      <c r="H351" s="128">
        <f t="shared" si="34"/>
        <v>7682</v>
      </c>
      <c r="I351" s="122">
        <f t="shared" si="35"/>
        <v>-0.60959953044339499</v>
      </c>
      <c r="J351" s="128">
        <f t="shared" si="36"/>
        <v>96.748569370084638</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5.7183168316831685E-2</v>
      </c>
      <c r="F352" s="128">
        <f t="shared" si="32"/>
        <v>11.551</v>
      </c>
      <c r="G352" s="122">
        <f t="shared" si="33"/>
        <v>5.6445891505633408E-2</v>
      </c>
      <c r="H352" s="128">
        <f t="shared" si="34"/>
        <v>8546.9239999999991</v>
      </c>
      <c r="I352" s="122">
        <f t="shared" si="35"/>
        <v>0.23246282086959208</v>
      </c>
      <c r="J352" s="128">
        <f t="shared" si="36"/>
        <v>101.30616558890684</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0.13491584158415842</v>
      </c>
      <c r="F353" s="128">
        <f t="shared" si="32"/>
        <v>27.253</v>
      </c>
      <c r="G353" s="122">
        <f t="shared" si="33"/>
        <v>0.14323974692572877</v>
      </c>
      <c r="H353" s="128">
        <f t="shared" si="34"/>
        <v>21689.075999999997</v>
      </c>
      <c r="I353" s="122">
        <f t="shared" si="35"/>
        <v>-0.64929498532400443</v>
      </c>
      <c r="J353" s="128">
        <f t="shared" si="36"/>
        <v>94.188829902159512</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0.39682178217821784</v>
      </c>
      <c r="F354" s="128">
        <f t="shared" si="32"/>
        <v>80.158000000000001</v>
      </c>
      <c r="G354" s="122">
        <f t="shared" si="33"/>
        <v>0.38495620071589909</v>
      </c>
      <c r="H354" s="128">
        <f t="shared" si="34"/>
        <v>58289.29800000001</v>
      </c>
      <c r="I354" s="122">
        <f t="shared" si="35"/>
        <v>0.44530533957898877</v>
      </c>
      <c r="J354" s="128">
        <f t="shared" si="36"/>
        <v>103.08231986918315</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0.21723267326732673</v>
      </c>
      <c r="F355" s="128">
        <f t="shared" si="32"/>
        <v>43.881</v>
      </c>
      <c r="G355" s="122">
        <f t="shared" si="33"/>
        <v>0.21040800961576558</v>
      </c>
      <c r="H355" s="128">
        <f t="shared" si="34"/>
        <v>31859.559999999994</v>
      </c>
      <c r="I355" s="122">
        <f t="shared" si="35"/>
        <v>0.54704215471402606</v>
      </c>
      <c r="J355" s="128">
        <f t="shared" si="36"/>
        <v>103.24353795467385</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7.3574257425742584E-2</v>
      </c>
      <c r="F356" s="128">
        <f t="shared" si="32"/>
        <v>14.862000000000002</v>
      </c>
      <c r="G356" s="122">
        <f t="shared" si="33"/>
        <v>8.4025571596507684E-2</v>
      </c>
      <c r="H356" s="128">
        <f t="shared" si="34"/>
        <v>12722.984</v>
      </c>
      <c r="I356" s="122">
        <f t="shared" si="35"/>
        <v>-0.55853052927587454</v>
      </c>
      <c r="J356" s="128">
        <f t="shared" si="36"/>
        <v>87.561745820721697</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0.17725742574257425</v>
      </c>
      <c r="F357" s="128">
        <f t="shared" si="32"/>
        <v>35.805999999999997</v>
      </c>
      <c r="G357" s="122">
        <f t="shared" si="33"/>
        <v>0.17714439498606505</v>
      </c>
      <c r="H357" s="128">
        <f t="shared" si="34"/>
        <v>26822.85</v>
      </c>
      <c r="I357" s="122">
        <f t="shared" si="35"/>
        <v>0.16864017186161581</v>
      </c>
      <c r="J357" s="128">
        <f t="shared" si="36"/>
        <v>100.06380713119265</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0.58700990099009898</v>
      </c>
      <c r="F358" s="128">
        <f t="shared" si="32"/>
        <v>118.57599999999999</v>
      </c>
      <c r="G358" s="122">
        <f t="shared" si="33"/>
        <v>0.61109903049835557</v>
      </c>
      <c r="H358" s="128">
        <f t="shared" si="34"/>
        <v>92531.393000000011</v>
      </c>
      <c r="I358" s="122">
        <f t="shared" si="35"/>
        <v>-0.27999278482531315</v>
      </c>
      <c r="J358" s="128">
        <f t="shared" si="36"/>
        <v>96.058064518837199</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0.11285643564356436</v>
      </c>
      <c r="F359" s="128">
        <f t="shared" si="32"/>
        <v>22.797000000000001</v>
      </c>
      <c r="G359" s="122">
        <f t="shared" si="33"/>
        <v>0.10246448903036626</v>
      </c>
      <c r="H359" s="128">
        <f t="shared" si="34"/>
        <v>15514.967999999999</v>
      </c>
      <c r="I359" s="122">
        <f t="shared" si="35"/>
        <v>0.52862721034083215</v>
      </c>
      <c r="J359" s="128">
        <f t="shared" si="36"/>
        <v>110.14199818057781</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0.20250000000000001</v>
      </c>
      <c r="F360" s="128">
        <f t="shared" si="32"/>
        <v>40.905000000000001</v>
      </c>
      <c r="G360" s="122">
        <f t="shared" si="33"/>
        <v>0.18741485820708237</v>
      </c>
      <c r="H360" s="128">
        <f t="shared" si="34"/>
        <v>28377.982999999997</v>
      </c>
      <c r="I360" s="122">
        <f t="shared" si="35"/>
        <v>0.3765689942074939</v>
      </c>
      <c r="J360" s="128">
        <f t="shared" si="36"/>
        <v>108.04906395214911</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5.7935643564356432E-2</v>
      </c>
      <c r="F361" s="128">
        <f t="shared" si="32"/>
        <v>11.702999999999999</v>
      </c>
      <c r="G361" s="122">
        <f t="shared" si="33"/>
        <v>5.9695201363114028E-2</v>
      </c>
      <c r="H361" s="128">
        <f t="shared" si="34"/>
        <v>9038.9279999999999</v>
      </c>
      <c r="I361" s="122">
        <f t="shared" si="35"/>
        <v>-0.26852986619928726</v>
      </c>
      <c r="J361" s="128">
        <f t="shared" si="36"/>
        <v>97.052430080510902</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9.3019801980198016E-3</v>
      </c>
      <c r="F362" s="128">
        <f t="shared" si="32"/>
        <v>1.879</v>
      </c>
      <c r="G362" s="122">
        <f t="shared" si="33"/>
        <v>9.5477155952396649E-3</v>
      </c>
      <c r="H362" s="128">
        <f t="shared" si="34"/>
        <v>1445.6959999999997</v>
      </c>
      <c r="I362" s="122">
        <f t="shared" si="35"/>
        <v>-0.18219533388490833</v>
      </c>
      <c r="J362" s="128">
        <f t="shared" si="36"/>
        <v>97.426238823636695</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3.0509900990099013E-2</v>
      </c>
      <c r="F363" s="128">
        <f t="shared" si="32"/>
        <v>6.1630000000000003</v>
      </c>
      <c r="G363" s="122">
        <f t="shared" si="33"/>
        <v>2.9892271724629833E-2</v>
      </c>
      <c r="H363" s="128">
        <f t="shared" si="34"/>
        <v>4526.2280000000001</v>
      </c>
      <c r="I363" s="122">
        <f t="shared" si="35"/>
        <v>3.977385852918211E-2</v>
      </c>
      <c r="J363" s="128">
        <f t="shared" si="36"/>
        <v>102.06618376535191</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0.55854950495049505</v>
      </c>
      <c r="F364" s="128">
        <f t="shared" si="32"/>
        <v>112.827</v>
      </c>
      <c r="G364" s="122">
        <f t="shared" si="33"/>
        <v>0.57424652947469912</v>
      </c>
      <c r="H364" s="128">
        <f t="shared" si="34"/>
        <v>86951.260999999984</v>
      </c>
      <c r="I364" s="122">
        <f t="shared" si="35"/>
        <v>-0.50503161620086823</v>
      </c>
      <c r="J364" s="128">
        <f t="shared" si="36"/>
        <v>97.266500759079349</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0.62969801980198015</v>
      </c>
      <c r="F365" s="128">
        <f t="shared" si="32"/>
        <v>127.19899999999998</v>
      </c>
      <c r="G365" s="122">
        <f t="shared" si="33"/>
        <v>0.58811882999379184</v>
      </c>
      <c r="H365" s="128">
        <f t="shared" si="34"/>
        <v>89051.776999999973</v>
      </c>
      <c r="I365" s="122">
        <f t="shared" si="35"/>
        <v>0.49241255328548883</v>
      </c>
      <c r="J365" s="128">
        <f t="shared" si="36"/>
        <v>107.06986202237859</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0.38882178217821783</v>
      </c>
      <c r="F366" s="128">
        <f t="shared" si="32"/>
        <v>78.542000000000002</v>
      </c>
      <c r="G366" s="122">
        <f t="shared" si="33"/>
        <v>0.37499342878653796</v>
      </c>
      <c r="H366" s="128">
        <f t="shared" si="34"/>
        <v>56780.755000000005</v>
      </c>
      <c r="I366" s="122">
        <f t="shared" si="35"/>
        <v>0.1507572671959202</v>
      </c>
      <c r="J366" s="128">
        <f t="shared" si="36"/>
        <v>103.68762552357992</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0.45329702970297031</v>
      </c>
      <c r="F367" s="128">
        <f t="shared" si="32"/>
        <v>91.566000000000003</v>
      </c>
      <c r="G367" s="122">
        <f t="shared" si="33"/>
        <v>0.40283647254619659</v>
      </c>
      <c r="H367" s="128">
        <f t="shared" si="34"/>
        <v>60996.692999999992</v>
      </c>
      <c r="I367" s="122">
        <f t="shared" si="35"/>
        <v>0.60892652264878322</v>
      </c>
      <c r="J367" s="128">
        <f t="shared" si="36"/>
        <v>112.52631293234924</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7.4509900990099007E-2</v>
      </c>
      <c r="F368" s="128">
        <f t="shared" si="32"/>
        <v>15.051</v>
      </c>
      <c r="G368" s="122">
        <f t="shared" si="33"/>
        <v>6.9362480022190226E-2</v>
      </c>
      <c r="H368" s="128">
        <f t="shared" si="34"/>
        <v>10502.727999999999</v>
      </c>
      <c r="I368" s="122">
        <f t="shared" si="35"/>
        <v>0.1661850485202</v>
      </c>
      <c r="J368" s="128">
        <f t="shared" si="36"/>
        <v>107.42104516196946</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0.24140099009900989</v>
      </c>
      <c r="F369" s="128">
        <f t="shared" si="32"/>
        <v>48.762999999999998</v>
      </c>
      <c r="G369" s="122">
        <f t="shared" si="33"/>
        <v>0.2545115045767346</v>
      </c>
      <c r="H369" s="128">
        <f t="shared" si="34"/>
        <v>38537.623</v>
      </c>
      <c r="I369" s="122">
        <f t="shared" si="35"/>
        <v>-0.12930420336337747</v>
      </c>
      <c r="J369" s="128">
        <f t="shared" si="36"/>
        <v>94.848753694050828</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0.17861881188118814</v>
      </c>
      <c r="F370" s="128">
        <f t="shared" si="32"/>
        <v>36.081000000000003</v>
      </c>
      <c r="G370" s="122">
        <f t="shared" si="33"/>
        <v>0.18030343156031645</v>
      </c>
      <c r="H370" s="128">
        <f t="shared" si="34"/>
        <v>27301.184999999998</v>
      </c>
      <c r="I370" s="122">
        <f t="shared" si="35"/>
        <v>9.4915756701975829E-2</v>
      </c>
      <c r="J370" s="128">
        <f t="shared" si="36"/>
        <v>99.065675198441937</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0.39145544554455447</v>
      </c>
      <c r="F371" s="128">
        <f t="shared" si="32"/>
        <v>79.073999999999998</v>
      </c>
      <c r="G371" s="122">
        <f t="shared" si="33"/>
        <v>0.34789057443632848</v>
      </c>
      <c r="H371" s="128">
        <f t="shared" si="34"/>
        <v>52676.89499999999</v>
      </c>
      <c r="I371" s="122">
        <f t="shared" si="35"/>
        <v>0.60193437549158801</v>
      </c>
      <c r="J371" s="128">
        <f t="shared" si="36"/>
        <v>112.52257873867731</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0.20776237623762375</v>
      </c>
      <c r="F372" s="128">
        <f t="shared" si="32"/>
        <v>41.967999999999996</v>
      </c>
      <c r="G372" s="122">
        <f t="shared" si="33"/>
        <v>0.19199862631919587</v>
      </c>
      <c r="H372" s="128">
        <f t="shared" si="34"/>
        <v>29072.047999999999</v>
      </c>
      <c r="I372" s="122">
        <f t="shared" si="35"/>
        <v>0.35105705935016773</v>
      </c>
      <c r="J372" s="128">
        <f t="shared" si="36"/>
        <v>108.21034515748087</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0.24847029702970297</v>
      </c>
      <c r="F373" s="128">
        <f t="shared" si="32"/>
        <v>50.191000000000003</v>
      </c>
      <c r="G373" s="122">
        <f t="shared" si="33"/>
        <v>0.21305822953677897</v>
      </c>
      <c r="H373" s="128">
        <f t="shared" si="34"/>
        <v>32260.850999999999</v>
      </c>
      <c r="I373" s="122">
        <f t="shared" si="35"/>
        <v>0.67864119921085575</v>
      </c>
      <c r="J373" s="128">
        <f t="shared" si="36"/>
        <v>116.62084002571279</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8.3064356435643569E-2</v>
      </c>
      <c r="F374" s="128">
        <f t="shared" si="32"/>
        <v>16.779</v>
      </c>
      <c r="G374" s="122">
        <f t="shared" si="33"/>
        <v>8.0801212537479017E-2</v>
      </c>
      <c r="H374" s="128">
        <f t="shared" si="34"/>
        <v>12234.757999999998</v>
      </c>
      <c r="I374" s="122">
        <f t="shared" si="35"/>
        <v>5.683235261999612E-2</v>
      </c>
      <c r="J374" s="128">
        <f t="shared" si="36"/>
        <v>102.80087863423437</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0.11252970297029702</v>
      </c>
      <c r="F375" s="128">
        <f t="shared" si="32"/>
        <v>22.730999999999998</v>
      </c>
      <c r="G375" s="122">
        <f t="shared" si="33"/>
        <v>0.10754310583946426</v>
      </c>
      <c r="H375" s="128">
        <f t="shared" si="34"/>
        <v>16283.962</v>
      </c>
      <c r="I375" s="122">
        <f t="shared" si="35"/>
        <v>0.55567448322562363</v>
      </c>
      <c r="J375" s="128">
        <f t="shared" si="36"/>
        <v>104.63683570593223</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3.1237623762376241E-2</v>
      </c>
      <c r="F376" s="128">
        <f t="shared" si="32"/>
        <v>6.3100000000000005</v>
      </c>
      <c r="G376" s="122">
        <f t="shared" si="33"/>
        <v>3.3295143245849243E-2</v>
      </c>
      <c r="H376" s="128">
        <f t="shared" si="34"/>
        <v>5041.4840000000004</v>
      </c>
      <c r="I376" s="122">
        <f t="shared" si="35"/>
        <v>-0.64249400578526428</v>
      </c>
      <c r="J376" s="128">
        <f t="shared" si="36"/>
        <v>93.820361521557643</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0.39791584158415844</v>
      </c>
      <c r="F377" s="128">
        <f t="shared" si="32"/>
        <v>80.379000000000005</v>
      </c>
      <c r="G377" s="122">
        <f t="shared" si="33"/>
        <v>0.3723251925134396</v>
      </c>
      <c r="H377" s="128">
        <f t="shared" si="34"/>
        <v>56376.735999999997</v>
      </c>
      <c r="I377" s="122">
        <f t="shared" si="35"/>
        <v>0.44713122182150006</v>
      </c>
      <c r="J377" s="128">
        <f t="shared" si="36"/>
        <v>106.87319837209111</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0.25299009900990094</v>
      </c>
      <c r="F378" s="128">
        <f t="shared" si="32"/>
        <v>51.103999999999992</v>
      </c>
      <c r="G378" s="122">
        <f t="shared" si="33"/>
        <v>0.24506102312802966</v>
      </c>
      <c r="H378" s="128">
        <f t="shared" si="34"/>
        <v>37106.649999999994</v>
      </c>
      <c r="I378" s="122">
        <f t="shared" si="35"/>
        <v>0.18056020964279929</v>
      </c>
      <c r="J378" s="128">
        <f t="shared" si="36"/>
        <v>103.23555161104865</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0.18135643564356435</v>
      </c>
      <c r="F379" s="128">
        <f t="shared" si="32"/>
        <v>36.634</v>
      </c>
      <c r="G379" s="122">
        <f t="shared" si="33"/>
        <v>0.16056623386915692</v>
      </c>
      <c r="H379" s="128">
        <f t="shared" si="34"/>
        <v>24312.618000000002</v>
      </c>
      <c r="I379" s="122">
        <f t="shared" si="35"/>
        <v>0.64942046930315256</v>
      </c>
      <c r="J379" s="128">
        <f t="shared" si="36"/>
        <v>112.94805344400683</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1.2376237623762377E-2</v>
      </c>
      <c r="F380" s="128">
        <f t="shared" si="32"/>
        <v>2.5</v>
      </c>
      <c r="G380" s="122">
        <f t="shared" si="33"/>
        <v>1.200507205219987E-2</v>
      </c>
      <c r="H380" s="128">
        <f t="shared" si="34"/>
        <v>1817.7839999999999</v>
      </c>
      <c r="I380" s="122">
        <f t="shared" si="35"/>
        <v>-0.11909499180713197</v>
      </c>
      <c r="J380" s="128">
        <f t="shared" si="36"/>
        <v>103.09173964095028</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5.7304900990099013</v>
      </c>
      <c r="F381" s="128">
        <f t="shared" si="32"/>
        <v>1157.559</v>
      </c>
      <c r="G381" s="122">
        <f t="shared" si="33"/>
        <v>4.8935454371342901</v>
      </c>
      <c r="H381" s="128">
        <f t="shared" si="34"/>
        <v>740970.8629999999</v>
      </c>
      <c r="I381" s="122">
        <f t="shared" si="35"/>
        <v>0.59858399714138877</v>
      </c>
      <c r="J381" s="128">
        <f t="shared" si="36"/>
        <v>117.10303240518667</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0.6721138613861386</v>
      </c>
      <c r="F382" s="128">
        <f t="shared" si="32"/>
        <v>135.767</v>
      </c>
      <c r="G382" s="122">
        <f t="shared" si="33"/>
        <v>0.60593096593535778</v>
      </c>
      <c r="H382" s="128">
        <f t="shared" si="34"/>
        <v>91748.85500000001</v>
      </c>
      <c r="I382" s="122">
        <f t="shared" si="35"/>
        <v>0.71934354965701508</v>
      </c>
      <c r="J382" s="128">
        <f t="shared" si="36"/>
        <v>110.92251414294634</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0.10453960396039605</v>
      </c>
      <c r="F383" s="128">
        <f t="shared" si="32"/>
        <v>21.117000000000001</v>
      </c>
      <c r="G383" s="122">
        <f t="shared" si="33"/>
        <v>8.8273501168949539E-2</v>
      </c>
      <c r="H383" s="128">
        <f t="shared" si="34"/>
        <v>13366.197000000002</v>
      </c>
      <c r="I383" s="122">
        <f t="shared" si="35"/>
        <v>0.76580693310352577</v>
      </c>
      <c r="J383" s="128">
        <f t="shared" si="36"/>
        <v>118.42693738896148</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2.7950495049504944E-2</v>
      </c>
      <c r="F384" s="128">
        <f t="shared" si="32"/>
        <v>5.645999999999999</v>
      </c>
      <c r="G384" s="122">
        <f t="shared" si="33"/>
        <v>3.698947284999142E-2</v>
      </c>
      <c r="H384" s="128">
        <f t="shared" si="34"/>
        <v>5600.8720000000003</v>
      </c>
      <c r="I384" s="122">
        <f t="shared" si="35"/>
        <v>-0.55411095524891962</v>
      </c>
      <c r="J384" s="128">
        <f t="shared" si="36"/>
        <v>75.563377620590842</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0.28346534653465344</v>
      </c>
      <c r="F385" s="128">
        <f t="shared" si="32"/>
        <v>57.26</v>
      </c>
      <c r="G385" s="122">
        <f t="shared" si="33"/>
        <v>0.24254991480537322</v>
      </c>
      <c r="H385" s="128">
        <f t="shared" si="34"/>
        <v>36726.423000000003</v>
      </c>
      <c r="I385" s="122">
        <f t="shared" si="35"/>
        <v>0.51611738385960859</v>
      </c>
      <c r="J385" s="128">
        <f t="shared" si="36"/>
        <v>116.86887078979665</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0.71950990099009915</v>
      </c>
      <c r="F386" s="128">
        <f t="shared" si="32"/>
        <v>145.34100000000004</v>
      </c>
      <c r="G386" s="122">
        <f t="shared" si="33"/>
        <v>0.70191489783249028</v>
      </c>
      <c r="H386" s="128">
        <f t="shared" si="34"/>
        <v>106282.55000000002</v>
      </c>
      <c r="I386" s="122">
        <f t="shared" si="35"/>
        <v>-0.19180428515319251</v>
      </c>
      <c r="J386" s="128">
        <f t="shared" si="36"/>
        <v>102.50671459060665</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0.49184158415841583</v>
      </c>
      <c r="F387" s="128">
        <f t="shared" si="32"/>
        <v>99.352000000000004</v>
      </c>
      <c r="G387" s="122">
        <f t="shared" si="33"/>
        <v>0.40008750610891702</v>
      </c>
      <c r="H387" s="128">
        <f t="shared" si="34"/>
        <v>60580.45</v>
      </c>
      <c r="I387" s="122">
        <f t="shared" si="35"/>
        <v>0.75143394386858742</v>
      </c>
      <c r="J387" s="128">
        <f t="shared" si="36"/>
        <v>122.93350245846474</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2.6584158415841586E-3</v>
      </c>
      <c r="F388" s="128">
        <f t="shared" si="32"/>
        <v>0.53700000000000003</v>
      </c>
      <c r="G388" s="122">
        <f t="shared" si="33"/>
        <v>2.420518036164789E-3</v>
      </c>
      <c r="H388" s="128">
        <f t="shared" si="34"/>
        <v>366.51000000000005</v>
      </c>
      <c r="I388" s="122">
        <f t="shared" si="35"/>
        <v>0.33076429757619696</v>
      </c>
      <c r="J388" s="128">
        <f t="shared" si="36"/>
        <v>109.82838391885355</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1.8202970297029702E-2</v>
      </c>
      <c r="F389" s="128">
        <f t="shared" si="32"/>
        <v>3.677</v>
      </c>
      <c r="G389" s="122">
        <f t="shared" si="33"/>
        <v>1.5683531680513545E-2</v>
      </c>
      <c r="H389" s="128">
        <f t="shared" si="34"/>
        <v>2374.7690000000002</v>
      </c>
      <c r="I389" s="122">
        <f t="shared" si="35"/>
        <v>0.72423384671064617</v>
      </c>
      <c r="J389" s="128">
        <f t="shared" si="36"/>
        <v>116.06423009714391</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1.9554455445544554E-3</v>
      </c>
      <c r="F390" s="128">
        <f t="shared" si="32"/>
        <v>0.39499999999999996</v>
      </c>
      <c r="G390" s="122">
        <f t="shared" si="33"/>
        <v>1.8699560157973295E-3</v>
      </c>
      <c r="H390" s="128">
        <f t="shared" si="34"/>
        <v>283.14500000000004</v>
      </c>
      <c r="I390" s="122">
        <f t="shared" si="35"/>
        <v>-0.11995754576830138</v>
      </c>
      <c r="J390" s="128">
        <f t="shared" si="36"/>
        <v>104.57174008559096</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2.2108910891089104E-2</v>
      </c>
      <c r="F391" s="128">
        <f t="shared" si="32"/>
        <v>4.4659999999999993</v>
      </c>
      <c r="G391" s="122">
        <f t="shared" si="33"/>
        <v>1.7614471198932755E-2</v>
      </c>
      <c r="H391" s="128">
        <f t="shared" si="34"/>
        <v>2667.1480000000001</v>
      </c>
      <c r="I391" s="122">
        <f t="shared" si="35"/>
        <v>0.78150119349701563</v>
      </c>
      <c r="J391" s="128">
        <f t="shared" si="36"/>
        <v>125.51560953148943</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3.6138613861386138E-4</v>
      </c>
      <c r="F392" s="128">
        <f t="shared" si="32"/>
        <v>7.2999999999999995E-2</v>
      </c>
      <c r="G392" s="122">
        <f t="shared" si="33"/>
        <v>2.2511854601170274E-4</v>
      </c>
      <c r="H392" s="128">
        <f t="shared" si="34"/>
        <v>34.087000000000003</v>
      </c>
      <c r="I392" s="122">
        <f t="shared" si="35"/>
        <v>0.28923996293562282</v>
      </c>
      <c r="J392" s="128">
        <f t="shared" si="36"/>
        <v>160.53148219741735</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5.7227722772277235E-3</v>
      </c>
      <c r="F393" s="128">
        <f t="shared" ref="F393:F456" si="38">SUMPRODUCT($K$2:$AI$2,$K393:$AI393)</f>
        <v>1.1560000000000001</v>
      </c>
      <c r="G393" s="122">
        <f t="shared" ref="G393:G456" si="39">SUMPRODUCT($K$3:$AI$3,$K393:$AI393)/$J$3</f>
        <v>4.3611261540900028E-3</v>
      </c>
      <c r="H393" s="128">
        <f t="shared" ref="H393:H456" si="40">SUMPRODUCT($K$3:$AI$3,$K393:$AI393)</f>
        <v>660.35300000000007</v>
      </c>
      <c r="I393" s="122">
        <f t="shared" ref="I393:I456" si="41">CORREL($K$4:$AI$4,$K393:$AI393)</f>
        <v>0.5875745281740582</v>
      </c>
      <c r="J393" s="128">
        <f t="shared" si="36"/>
        <v>131.22235117781963</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3.2227722772277222E-3</v>
      </c>
      <c r="F394" s="128">
        <f t="shared" si="38"/>
        <v>0.65099999999999991</v>
      </c>
      <c r="G394" s="122">
        <f t="shared" si="39"/>
        <v>2.3452627824961368E-3</v>
      </c>
      <c r="H394" s="128">
        <f t="shared" si="40"/>
        <v>355.11500000000001</v>
      </c>
      <c r="I394" s="122">
        <f t="shared" si="41"/>
        <v>0.66792080376218199</v>
      </c>
      <c r="J394" s="128">
        <f t="shared" ref="J394:J457" si="42">$E394/$G394*100</f>
        <v>137.41625464237421</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3.0198019801980198E-4</v>
      </c>
      <c r="F395" s="128">
        <f t="shared" si="38"/>
        <v>6.0999999999999999E-2</v>
      </c>
      <c r="G395" s="122">
        <f t="shared" si="39"/>
        <v>1.679456867743597E-4</v>
      </c>
      <c r="H395" s="128">
        <f t="shared" si="40"/>
        <v>25.43</v>
      </c>
      <c r="I395" s="122">
        <f t="shared" si="41"/>
        <v>0.40146180425987699</v>
      </c>
      <c r="J395" s="128">
        <f t="shared" si="42"/>
        <v>179.80824861880606</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1.8019801980198023E-3</v>
      </c>
      <c r="F396" s="128">
        <f t="shared" si="38"/>
        <v>0.36400000000000005</v>
      </c>
      <c r="G396" s="122">
        <f t="shared" si="39"/>
        <v>1.3564569602028821E-3</v>
      </c>
      <c r="H396" s="128">
        <f t="shared" si="40"/>
        <v>205.392</v>
      </c>
      <c r="I396" s="122">
        <f t="shared" si="41"/>
        <v>0.54345766646024263</v>
      </c>
      <c r="J396" s="128">
        <f t="shared" si="42"/>
        <v>132.84462765042574</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1.3306930693069305E-2</v>
      </c>
      <c r="F397" s="128">
        <f t="shared" si="38"/>
        <v>2.6879999999999997</v>
      </c>
      <c r="G397" s="122">
        <f t="shared" si="39"/>
        <v>1.0444900870438128E-2</v>
      </c>
      <c r="H397" s="128">
        <f t="shared" si="40"/>
        <v>1581.5460000000005</v>
      </c>
      <c r="I397" s="122">
        <f t="shared" si="41"/>
        <v>0.77025115609955097</v>
      </c>
      <c r="J397" s="128">
        <f t="shared" si="42"/>
        <v>127.40121575238199</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2.1039603960396041E-2</v>
      </c>
      <c r="F398" s="128">
        <f t="shared" si="38"/>
        <v>4.25</v>
      </c>
      <c r="G398" s="122">
        <f t="shared" si="39"/>
        <v>1.3988185024237541E-2</v>
      </c>
      <c r="H398" s="128">
        <f t="shared" si="40"/>
        <v>2118.0630000000001</v>
      </c>
      <c r="I398" s="122">
        <f t="shared" si="41"/>
        <v>0.73891337365862786</v>
      </c>
      <c r="J398" s="128">
        <f t="shared" si="42"/>
        <v>150.40982031579077</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9.6138613861386155E-3</v>
      </c>
      <c r="F400" s="128">
        <f t="shared" si="38"/>
        <v>1.9420000000000002</v>
      </c>
      <c r="G400" s="122">
        <f t="shared" si="39"/>
        <v>7.3761970175276383E-3</v>
      </c>
      <c r="H400" s="128">
        <f t="shared" si="40"/>
        <v>1116.8889999999999</v>
      </c>
      <c r="I400" s="122">
        <f t="shared" si="41"/>
        <v>0.48216255298456928</v>
      </c>
      <c r="J400" s="128">
        <f t="shared" si="42"/>
        <v>130.33628797188771</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1.1534653465346536E-3</v>
      </c>
      <c r="F401" s="128">
        <f t="shared" si="38"/>
        <v>0.23300000000000004</v>
      </c>
      <c r="G401" s="122">
        <f t="shared" si="39"/>
        <v>7.5742646184733648E-4</v>
      </c>
      <c r="H401" s="128">
        <f t="shared" si="40"/>
        <v>114.688</v>
      </c>
      <c r="I401" s="122">
        <f t="shared" si="41"/>
        <v>0.38906827760823665</v>
      </c>
      <c r="J401" s="128">
        <f t="shared" si="42"/>
        <v>152.28743708285452</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1.0001287128712872</v>
      </c>
      <c r="F402" s="128">
        <f t="shared" si="38"/>
        <v>202.02600000000004</v>
      </c>
      <c r="G402" s="122">
        <f t="shared" si="39"/>
        <v>0.81798162701924471</v>
      </c>
      <c r="H402" s="128">
        <f t="shared" si="40"/>
        <v>123857.14199999999</v>
      </c>
      <c r="I402" s="122">
        <f t="shared" si="41"/>
        <v>0.78350401888992105</v>
      </c>
      <c r="J402" s="128">
        <f t="shared" si="42"/>
        <v>122.26787006400048</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0.17765346534653467</v>
      </c>
      <c r="F403" s="128">
        <f t="shared" si="38"/>
        <v>35.886000000000003</v>
      </c>
      <c r="G403" s="122">
        <f t="shared" si="39"/>
        <v>0.16627541639699375</v>
      </c>
      <c r="H403" s="128">
        <f t="shared" si="40"/>
        <v>25177.091</v>
      </c>
      <c r="I403" s="122">
        <f t="shared" si="41"/>
        <v>0.46537194682634742</v>
      </c>
      <c r="J403" s="128">
        <f t="shared" si="42"/>
        <v>106.8428930722838</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0.94838613861386134</v>
      </c>
      <c r="F404" s="128">
        <f t="shared" si="38"/>
        <v>191.57399999999998</v>
      </c>
      <c r="G404" s="122">
        <f t="shared" si="39"/>
        <v>0.76848142228797112</v>
      </c>
      <c r="H404" s="128">
        <f t="shared" si="40"/>
        <v>116361.92000000001</v>
      </c>
      <c r="I404" s="122">
        <f t="shared" si="41"/>
        <v>0.78965519910879756</v>
      </c>
      <c r="J404" s="128">
        <f t="shared" si="42"/>
        <v>123.41041840546603</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0.10910396039603962</v>
      </c>
      <c r="F405" s="128">
        <f t="shared" si="38"/>
        <v>22.039000000000001</v>
      </c>
      <c r="G405" s="122">
        <f t="shared" si="39"/>
        <v>7.6332576047761821E-2</v>
      </c>
      <c r="H405" s="128">
        <f t="shared" si="40"/>
        <v>11558.126</v>
      </c>
      <c r="I405" s="122">
        <f t="shared" si="41"/>
        <v>0.12993209433900255</v>
      </c>
      <c r="J405" s="128">
        <f t="shared" si="42"/>
        <v>142.93237048330784</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0.56423762376237629</v>
      </c>
      <c r="F406" s="128">
        <f t="shared" si="38"/>
        <v>113.97600000000001</v>
      </c>
      <c r="G406" s="122">
        <f t="shared" si="39"/>
        <v>0.47234429196000477</v>
      </c>
      <c r="H406" s="128">
        <f t="shared" si="40"/>
        <v>71521.428</v>
      </c>
      <c r="I406" s="122">
        <f t="shared" si="41"/>
        <v>0.495243706980461</v>
      </c>
      <c r="J406" s="128">
        <f t="shared" si="42"/>
        <v>119.45473532051329</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0.53009405940594057</v>
      </c>
      <c r="F407" s="128">
        <f t="shared" si="38"/>
        <v>107.07899999999999</v>
      </c>
      <c r="G407" s="122">
        <f t="shared" si="39"/>
        <v>0.43772399582612365</v>
      </c>
      <c r="H407" s="128">
        <f t="shared" si="40"/>
        <v>66279.291999999987</v>
      </c>
      <c r="I407" s="122">
        <f t="shared" si="41"/>
        <v>0.66294539519095841</v>
      </c>
      <c r="J407" s="128">
        <f t="shared" si="42"/>
        <v>121.10235318616367</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0.23603465346534655</v>
      </c>
      <c r="F408" s="128">
        <f t="shared" si="38"/>
        <v>47.679000000000002</v>
      </c>
      <c r="G408" s="122">
        <f t="shared" si="39"/>
        <v>0.1873534454292092</v>
      </c>
      <c r="H408" s="128">
        <f t="shared" si="40"/>
        <v>28368.684000000001</v>
      </c>
      <c r="I408" s="122">
        <f t="shared" si="41"/>
        <v>0.5155205342920185</v>
      </c>
      <c r="J408" s="128">
        <f t="shared" si="42"/>
        <v>125.98362038371553</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0.92779702970297029</v>
      </c>
      <c r="F409" s="128">
        <f t="shared" si="38"/>
        <v>187.41499999999999</v>
      </c>
      <c r="G409" s="122">
        <f t="shared" si="39"/>
        <v>0.89804866660502725</v>
      </c>
      <c r="H409" s="128">
        <f t="shared" si="40"/>
        <v>135980.73300000001</v>
      </c>
      <c r="I409" s="122">
        <f t="shared" si="41"/>
        <v>0.42526764933549271</v>
      </c>
      <c r="J409" s="128">
        <f t="shared" si="42"/>
        <v>103.31255578947669</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6.1499999999999999E-2</v>
      </c>
      <c r="F410" s="128">
        <f t="shared" si="38"/>
        <v>12.423</v>
      </c>
      <c r="G410" s="122">
        <f t="shared" si="39"/>
        <v>8.767013168843861E-2</v>
      </c>
      <c r="H410" s="128">
        <f t="shared" si="40"/>
        <v>13274.835999999998</v>
      </c>
      <c r="I410" s="122">
        <f t="shared" si="41"/>
        <v>-0.42537468384543609</v>
      </c>
      <c r="J410" s="128">
        <f t="shared" si="42"/>
        <v>70.14931860551799</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2.242079207920792E-2</v>
      </c>
      <c r="F411" s="128">
        <f t="shared" si="38"/>
        <v>4.5289999999999999</v>
      </c>
      <c r="G411" s="122">
        <f t="shared" si="39"/>
        <v>2.3910644705385099E-2</v>
      </c>
      <c r="H411" s="128">
        <f t="shared" si="40"/>
        <v>3620.5020000000009</v>
      </c>
      <c r="I411" s="122">
        <f t="shared" si="41"/>
        <v>-7.163362210569893E-2</v>
      </c>
      <c r="J411" s="128">
        <f t="shared" si="42"/>
        <v>93.769082161797016</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0.40994059405940597</v>
      </c>
      <c r="F412" s="128">
        <f t="shared" si="38"/>
        <v>82.808000000000007</v>
      </c>
      <c r="G412" s="122">
        <f t="shared" si="39"/>
        <v>0.4198674133854628</v>
      </c>
      <c r="H412" s="128">
        <f t="shared" si="40"/>
        <v>63575.484000000004</v>
      </c>
      <c r="I412" s="122">
        <f t="shared" si="41"/>
        <v>-0.14663067069516447</v>
      </c>
      <c r="J412" s="128">
        <f t="shared" si="42"/>
        <v>97.63572522906334</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0.49596534653465357</v>
      </c>
      <c r="F413" s="128">
        <f t="shared" si="38"/>
        <v>100.18500000000002</v>
      </c>
      <c r="G413" s="122">
        <f t="shared" si="39"/>
        <v>0.45413358385396713</v>
      </c>
      <c r="H413" s="128">
        <f t="shared" si="40"/>
        <v>68763.998999999996</v>
      </c>
      <c r="I413" s="122">
        <f t="shared" si="41"/>
        <v>0.36719122876634758</v>
      </c>
      <c r="J413" s="128">
        <f t="shared" si="42"/>
        <v>109.21133432275249</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8.0514851485148517E-2</v>
      </c>
      <c r="F414" s="128">
        <f t="shared" si="38"/>
        <v>16.263999999999999</v>
      </c>
      <c r="G414" s="122">
        <f t="shared" si="39"/>
        <v>0.11263865590616703</v>
      </c>
      <c r="H414" s="128">
        <f t="shared" si="40"/>
        <v>17055.52</v>
      </c>
      <c r="I414" s="122">
        <f t="shared" si="41"/>
        <v>-0.43065999534073029</v>
      </c>
      <c r="J414" s="128">
        <f t="shared" si="42"/>
        <v>71.480657184173907</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8.7925742574257421E-2</v>
      </c>
      <c r="F415" s="128">
        <f t="shared" si="38"/>
        <v>17.760999999999999</v>
      </c>
      <c r="G415" s="122">
        <f t="shared" si="39"/>
        <v>9.1546454186424334E-2</v>
      </c>
      <c r="H415" s="128">
        <f t="shared" si="40"/>
        <v>13861.780999999999</v>
      </c>
      <c r="I415" s="122">
        <f t="shared" si="41"/>
        <v>4.669208980396522E-2</v>
      </c>
      <c r="J415" s="128">
        <f t="shared" si="42"/>
        <v>96.044946093932012</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0.23683168316831676</v>
      </c>
      <c r="F416" s="128">
        <f t="shared" si="38"/>
        <v>47.839999999999989</v>
      </c>
      <c r="G416" s="122">
        <f t="shared" si="39"/>
        <v>0.24631241992365505</v>
      </c>
      <c r="H416" s="128">
        <f t="shared" si="40"/>
        <v>37296.133999999998</v>
      </c>
      <c r="I416" s="122">
        <f t="shared" si="41"/>
        <v>-0.26694880165837587</v>
      </c>
      <c r="J416" s="128">
        <f t="shared" si="42"/>
        <v>96.150930286716005</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0.27795049504950498</v>
      </c>
      <c r="F417" s="128">
        <f t="shared" si="38"/>
        <v>56.146000000000001</v>
      </c>
      <c r="G417" s="122">
        <f t="shared" si="39"/>
        <v>0.2605573181523993</v>
      </c>
      <c r="H417" s="128">
        <f t="shared" si="40"/>
        <v>39453.067999999999</v>
      </c>
      <c r="I417" s="122">
        <f t="shared" si="41"/>
        <v>0.44200262799756351</v>
      </c>
      <c r="J417" s="128">
        <f t="shared" si="42"/>
        <v>106.67537454731264</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0.31630693069306931</v>
      </c>
      <c r="F418" s="128">
        <f t="shared" si="38"/>
        <v>63.893999999999998</v>
      </c>
      <c r="G418" s="122">
        <f t="shared" si="39"/>
        <v>0.28854043772867161</v>
      </c>
      <c r="H418" s="128">
        <f t="shared" si="40"/>
        <v>43690.216</v>
      </c>
      <c r="I418" s="122">
        <f t="shared" si="41"/>
        <v>0.312776095135398</v>
      </c>
      <c r="J418" s="128">
        <f t="shared" si="42"/>
        <v>109.62308547909943</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8.7074257425742582E-2</v>
      </c>
      <c r="F419" s="128">
        <f t="shared" si="38"/>
        <v>17.589000000000002</v>
      </c>
      <c r="G419" s="122">
        <f t="shared" si="39"/>
        <v>7.7982994095814231E-2</v>
      </c>
      <c r="H419" s="128">
        <f t="shared" si="40"/>
        <v>11808.028999999999</v>
      </c>
      <c r="I419" s="122">
        <f t="shared" si="41"/>
        <v>0.65014495977568554</v>
      </c>
      <c r="J419" s="128">
        <f t="shared" si="42"/>
        <v>111.65800753784643</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0.23389108910891093</v>
      </c>
      <c r="F420" s="128">
        <f t="shared" si="38"/>
        <v>47.246000000000009</v>
      </c>
      <c r="G420" s="122">
        <f t="shared" si="39"/>
        <v>0.22638863939558046</v>
      </c>
      <c r="H420" s="128">
        <f t="shared" si="40"/>
        <v>34279.315000000002</v>
      </c>
      <c r="I420" s="122">
        <f t="shared" si="41"/>
        <v>0.16580189628681799</v>
      </c>
      <c r="J420" s="128">
        <f t="shared" si="42"/>
        <v>103.31396916972547</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0.9000693069306932</v>
      </c>
      <c r="F421" s="128">
        <f t="shared" si="38"/>
        <v>181.81400000000002</v>
      </c>
      <c r="G421" s="122">
        <f t="shared" si="39"/>
        <v>0.88916369255966932</v>
      </c>
      <c r="H421" s="128">
        <f t="shared" si="40"/>
        <v>134635.38800000001</v>
      </c>
      <c r="I421" s="122">
        <f t="shared" si="41"/>
        <v>0.47095817427473635</v>
      </c>
      <c r="J421" s="128">
        <f t="shared" si="42"/>
        <v>101.22650243844635</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0.76946534653465359</v>
      </c>
      <c r="F422" s="128">
        <f t="shared" si="38"/>
        <v>155.43200000000002</v>
      </c>
      <c r="G422" s="122">
        <f t="shared" si="39"/>
        <v>0.74022456379030233</v>
      </c>
      <c r="H422" s="128">
        <f t="shared" si="40"/>
        <v>112083.323</v>
      </c>
      <c r="I422" s="122">
        <f t="shared" si="41"/>
        <v>0.29488237108760368</v>
      </c>
      <c r="J422" s="128">
        <f t="shared" si="42"/>
        <v>103.95025836411381</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0.34878712871287126</v>
      </c>
      <c r="F423" s="128">
        <f t="shared" si="38"/>
        <v>70.454999999999998</v>
      </c>
      <c r="G423" s="122">
        <f t="shared" si="39"/>
        <v>0.31491588846768542</v>
      </c>
      <c r="H423" s="128">
        <f t="shared" si="40"/>
        <v>47683.933999999994</v>
      </c>
      <c r="I423" s="122">
        <f t="shared" si="41"/>
        <v>0.36761022664867271</v>
      </c>
      <c r="J423" s="128">
        <f t="shared" si="42"/>
        <v>110.75564666171536</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0.51136138613861382</v>
      </c>
      <c r="F424" s="128">
        <f t="shared" si="38"/>
        <v>103.295</v>
      </c>
      <c r="G424" s="122">
        <f t="shared" si="39"/>
        <v>0.47334081813258666</v>
      </c>
      <c r="H424" s="128">
        <f t="shared" si="40"/>
        <v>71672.320000000007</v>
      </c>
      <c r="I424" s="122">
        <f t="shared" si="41"/>
        <v>0.70841024767801786</v>
      </c>
      <c r="J424" s="128">
        <f t="shared" si="42"/>
        <v>108.03238735168139</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3.644554455445545E-2</v>
      </c>
      <c r="F425" s="128">
        <f t="shared" si="38"/>
        <v>7.362000000000001</v>
      </c>
      <c r="G425" s="122">
        <f t="shared" si="39"/>
        <v>3.6301608791557145E-2</v>
      </c>
      <c r="H425" s="128">
        <f t="shared" si="40"/>
        <v>5496.7169999999996</v>
      </c>
      <c r="I425" s="122">
        <f t="shared" si="41"/>
        <v>0.15649354802171461</v>
      </c>
      <c r="J425" s="128">
        <f t="shared" si="42"/>
        <v>100.39649968056452</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5.2633663366336632E-2</v>
      </c>
      <c r="F426" s="128">
        <f t="shared" si="38"/>
        <v>10.632</v>
      </c>
      <c r="G426" s="122">
        <f t="shared" si="39"/>
        <v>5.0970241318733567E-2</v>
      </c>
      <c r="H426" s="128">
        <f t="shared" si="40"/>
        <v>7717.811999999999</v>
      </c>
      <c r="I426" s="122">
        <f t="shared" si="41"/>
        <v>0.14892521714294088</v>
      </c>
      <c r="J426" s="128">
        <f t="shared" si="42"/>
        <v>103.26351613130717</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0.16423267326732677</v>
      </c>
      <c r="F427" s="128">
        <f t="shared" si="38"/>
        <v>33.175000000000004</v>
      </c>
      <c r="G427" s="122">
        <f t="shared" si="39"/>
        <v>0.15540460843492845</v>
      </c>
      <c r="H427" s="128">
        <f t="shared" si="40"/>
        <v>23531.054999999997</v>
      </c>
      <c r="I427" s="122">
        <f t="shared" si="41"/>
        <v>0.21642185346882523</v>
      </c>
      <c r="J427" s="128">
        <f t="shared" si="42"/>
        <v>105.68069693769399</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0.50576732673267333</v>
      </c>
      <c r="F428" s="128">
        <f t="shared" si="38"/>
        <v>102.16500000000001</v>
      </c>
      <c r="G428" s="122">
        <f t="shared" si="39"/>
        <v>0.50198383943784752</v>
      </c>
      <c r="H428" s="128">
        <f t="shared" si="40"/>
        <v>76009.388999999996</v>
      </c>
      <c r="I428" s="122">
        <f t="shared" si="41"/>
        <v>9.3956416340401791E-2</v>
      </c>
      <c r="J428" s="128">
        <f t="shared" si="42"/>
        <v>100.75370699165592</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0.23855445544554457</v>
      </c>
      <c r="F429" s="128">
        <f t="shared" si="38"/>
        <v>48.188000000000002</v>
      </c>
      <c r="G429" s="122">
        <f t="shared" si="39"/>
        <v>0.23724907210503368</v>
      </c>
      <c r="H429" s="128">
        <f t="shared" si="40"/>
        <v>35923.779999999992</v>
      </c>
      <c r="I429" s="122">
        <f t="shared" si="41"/>
        <v>-0.24357996308256769</v>
      </c>
      <c r="J429" s="128">
        <f t="shared" si="42"/>
        <v>100.55021641557063</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0.1240049504950495</v>
      </c>
      <c r="F430" s="128">
        <f t="shared" si="38"/>
        <v>25.048999999999999</v>
      </c>
      <c r="G430" s="122">
        <f t="shared" si="39"/>
        <v>0.12308522104373323</v>
      </c>
      <c r="H430" s="128">
        <f t="shared" si="40"/>
        <v>18637.317999999999</v>
      </c>
      <c r="I430" s="122">
        <f t="shared" si="41"/>
        <v>-0.27938967083741106</v>
      </c>
      <c r="J430" s="128">
        <f t="shared" si="42"/>
        <v>100.74722980022881</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0.27859405940594056</v>
      </c>
      <c r="F431" s="128">
        <f t="shared" si="38"/>
        <v>56.275999999999996</v>
      </c>
      <c r="G431" s="122">
        <f t="shared" si="39"/>
        <v>0.26889186226208239</v>
      </c>
      <c r="H431" s="128">
        <f t="shared" si="40"/>
        <v>40715.067999999992</v>
      </c>
      <c r="I431" s="122">
        <f t="shared" si="41"/>
        <v>-6.5831554352706337E-2</v>
      </c>
      <c r="J431" s="128">
        <f t="shared" si="42"/>
        <v>103.60821523650338</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0.13533663366336635</v>
      </c>
      <c r="F432" s="128">
        <f t="shared" si="38"/>
        <v>27.338000000000005</v>
      </c>
      <c r="G432" s="122">
        <f t="shared" si="39"/>
        <v>0.13212858444834824</v>
      </c>
      <c r="H432" s="128">
        <f t="shared" si="40"/>
        <v>20006.645999999993</v>
      </c>
      <c r="I432" s="122">
        <f t="shared" si="41"/>
        <v>-0.19952706847100962</v>
      </c>
      <c r="J432" s="128">
        <f t="shared" si="42"/>
        <v>102.42797516405105</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0.17633663366336633</v>
      </c>
      <c r="F433" s="128">
        <f t="shared" si="38"/>
        <v>35.619999999999997</v>
      </c>
      <c r="G433" s="122">
        <f t="shared" si="39"/>
        <v>0.17133054854772881</v>
      </c>
      <c r="H433" s="128">
        <f t="shared" si="40"/>
        <v>25942.528999999999</v>
      </c>
      <c r="I433" s="122">
        <f t="shared" si="41"/>
        <v>-0.14685786246821736</v>
      </c>
      <c r="J433" s="128">
        <f t="shared" si="42"/>
        <v>102.92188705287599</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0.19854455445544558</v>
      </c>
      <c r="F434" s="128">
        <f t="shared" si="38"/>
        <v>40.106000000000009</v>
      </c>
      <c r="G434" s="122">
        <f t="shared" si="39"/>
        <v>0.19234205312446342</v>
      </c>
      <c r="H434" s="128">
        <f t="shared" si="40"/>
        <v>29124.049000000003</v>
      </c>
      <c r="I434" s="122">
        <f t="shared" si="41"/>
        <v>-0.15092268723461266</v>
      </c>
      <c r="J434" s="128">
        <f t="shared" si="42"/>
        <v>103.22472451043691</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0.47146039603960405</v>
      </c>
      <c r="F435" s="128">
        <f t="shared" si="38"/>
        <v>95.235000000000014</v>
      </c>
      <c r="G435" s="122">
        <f t="shared" si="39"/>
        <v>0.46277986765113793</v>
      </c>
      <c r="H435" s="128">
        <f t="shared" si="40"/>
        <v>70073.202000000005</v>
      </c>
      <c r="I435" s="122">
        <f t="shared" si="41"/>
        <v>-0.1135795777157214</v>
      </c>
      <c r="J435" s="128">
        <f t="shared" si="42"/>
        <v>101.87573595898296</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0.24073267326732672</v>
      </c>
      <c r="F436" s="128">
        <f t="shared" si="38"/>
        <v>48.628</v>
      </c>
      <c r="G436" s="122">
        <f t="shared" si="39"/>
        <v>0.23078772008611922</v>
      </c>
      <c r="H436" s="128">
        <f t="shared" si="40"/>
        <v>34945.415000000001</v>
      </c>
      <c r="I436" s="122">
        <f t="shared" si="41"/>
        <v>-0.12287153694928379</v>
      </c>
      <c r="J436" s="128">
        <f t="shared" si="42"/>
        <v>104.30913446239536</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0.22743069306930691</v>
      </c>
      <c r="F437" s="128">
        <f t="shared" si="38"/>
        <v>45.940999999999995</v>
      </c>
      <c r="G437" s="122">
        <f t="shared" si="39"/>
        <v>0.21824923721089962</v>
      </c>
      <c r="H437" s="128">
        <f t="shared" si="40"/>
        <v>33046.862999999998</v>
      </c>
      <c r="I437" s="122">
        <f t="shared" si="41"/>
        <v>-0.12936662514615102</v>
      </c>
      <c r="J437" s="128">
        <f t="shared" si="42"/>
        <v>104.20686733009519</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0.71495544554455437</v>
      </c>
      <c r="F438" s="128">
        <f t="shared" si="38"/>
        <v>144.42099999999999</v>
      </c>
      <c r="G438" s="122">
        <f t="shared" si="39"/>
        <v>0.68837276281551729</v>
      </c>
      <c r="H438" s="128">
        <f t="shared" si="40"/>
        <v>104232.027</v>
      </c>
      <c r="I438" s="122">
        <f t="shared" si="41"/>
        <v>0.20624166001158725</v>
      </c>
      <c r="J438" s="128">
        <f t="shared" si="42"/>
        <v>103.86166974711652</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0.33636633663366333</v>
      </c>
      <c r="F439" s="128">
        <f t="shared" si="38"/>
        <v>67.945999999999998</v>
      </c>
      <c r="G439" s="122">
        <f t="shared" si="39"/>
        <v>0.31949282119695144</v>
      </c>
      <c r="H439" s="128">
        <f t="shared" si="40"/>
        <v>48376.963999999993</v>
      </c>
      <c r="I439" s="122">
        <f t="shared" si="41"/>
        <v>-3.5461242465348319E-2</v>
      </c>
      <c r="J439" s="128">
        <f t="shared" si="42"/>
        <v>105.28134415461881</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0.23589603960396038</v>
      </c>
      <c r="F440" s="128">
        <f t="shared" si="38"/>
        <v>47.650999999999996</v>
      </c>
      <c r="G440" s="122">
        <f t="shared" si="39"/>
        <v>0.22098192420980334</v>
      </c>
      <c r="H440" s="128">
        <f t="shared" si="40"/>
        <v>33460.641000000003</v>
      </c>
      <c r="I440" s="122">
        <f t="shared" si="41"/>
        <v>-7.3331583846377418E-2</v>
      </c>
      <c r="J440" s="128">
        <f t="shared" si="42"/>
        <v>106.7490205126449</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5.9608910891089113E-2</v>
      </c>
      <c r="F441" s="128">
        <f t="shared" si="38"/>
        <v>12.041</v>
      </c>
      <c r="G441" s="122">
        <f t="shared" si="39"/>
        <v>5.7510428086489054E-2</v>
      </c>
      <c r="H441" s="128">
        <f t="shared" si="40"/>
        <v>8708.1139999999996</v>
      </c>
      <c r="I441" s="122">
        <f t="shared" si="41"/>
        <v>-0.18846085897317144</v>
      </c>
      <c r="J441" s="128">
        <f t="shared" si="42"/>
        <v>103.64887355984236</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5.6207920792079202E-2</v>
      </c>
      <c r="F442" s="128">
        <f t="shared" si="38"/>
        <v>11.353999999999999</v>
      </c>
      <c r="G442" s="122">
        <f t="shared" si="39"/>
        <v>5.5055601051394149E-2</v>
      </c>
      <c r="H442" s="128">
        <f t="shared" si="40"/>
        <v>8336.4089999999997</v>
      </c>
      <c r="I442" s="122">
        <f t="shared" si="41"/>
        <v>-0.20871149917710752</v>
      </c>
      <c r="J442" s="128">
        <f t="shared" si="42"/>
        <v>102.09301091747119</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0.82656930693069297</v>
      </c>
      <c r="F443" s="128">
        <f t="shared" si="38"/>
        <v>166.96699999999998</v>
      </c>
      <c r="G443" s="122">
        <f t="shared" si="39"/>
        <v>0.79565486930219664</v>
      </c>
      <c r="H443" s="128">
        <f t="shared" si="40"/>
        <v>120476.46900000001</v>
      </c>
      <c r="I443" s="122">
        <f t="shared" si="41"/>
        <v>0.42278259014469477</v>
      </c>
      <c r="J443" s="128">
        <f t="shared" si="42"/>
        <v>103.88540796031435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0.62906930693069307</v>
      </c>
      <c r="F444" s="128">
        <f t="shared" si="38"/>
        <v>127.072</v>
      </c>
      <c r="G444" s="122">
        <f t="shared" si="39"/>
        <v>0.6209622898202326</v>
      </c>
      <c r="H444" s="128">
        <f t="shared" si="40"/>
        <v>94024.867999999988</v>
      </c>
      <c r="I444" s="122">
        <f t="shared" si="41"/>
        <v>0.16185821604166797</v>
      </c>
      <c r="J444" s="128">
        <f t="shared" si="42"/>
        <v>101.30555707542361</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0.44886138613861387</v>
      </c>
      <c r="F445" s="128">
        <f t="shared" si="38"/>
        <v>90.67</v>
      </c>
      <c r="G445" s="122">
        <f t="shared" si="39"/>
        <v>0.45306335442285595</v>
      </c>
      <c r="H445" s="128">
        <f t="shared" si="40"/>
        <v>68601.947</v>
      </c>
      <c r="I445" s="122">
        <f t="shared" si="41"/>
        <v>-0.23653678415143417</v>
      </c>
      <c r="J445" s="128">
        <f t="shared" si="42"/>
        <v>99.072542892021175</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5.5198019801980198E-2</v>
      </c>
      <c r="F446" s="128">
        <f t="shared" si="38"/>
        <v>11.15</v>
      </c>
      <c r="G446" s="122">
        <f t="shared" si="39"/>
        <v>5.3236590101573132E-2</v>
      </c>
      <c r="H446" s="128">
        <f t="shared" si="40"/>
        <v>8060.978000000001</v>
      </c>
      <c r="I446" s="122">
        <f t="shared" si="41"/>
        <v>-0.19673963319563542</v>
      </c>
      <c r="J446" s="128">
        <f t="shared" si="42"/>
        <v>103.68436388706479</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0.38140099009900991</v>
      </c>
      <c r="F447" s="128">
        <f t="shared" si="38"/>
        <v>77.043000000000006</v>
      </c>
      <c r="G447" s="122">
        <f t="shared" si="39"/>
        <v>0.36580804131609185</v>
      </c>
      <c r="H447" s="128">
        <f t="shared" si="40"/>
        <v>55389.921999999999</v>
      </c>
      <c r="I447" s="122">
        <f t="shared" si="41"/>
        <v>-6.2079055965951771E-2</v>
      </c>
      <c r="J447" s="128">
        <f t="shared" si="42"/>
        <v>104.26260415895131</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0.16348514851485149</v>
      </c>
      <c r="F448" s="128">
        <f t="shared" si="38"/>
        <v>33.024000000000001</v>
      </c>
      <c r="G448" s="122">
        <f t="shared" si="39"/>
        <v>0.14928911357962726</v>
      </c>
      <c r="H448" s="128">
        <f t="shared" si="40"/>
        <v>22605.059000000001</v>
      </c>
      <c r="I448" s="122">
        <f t="shared" si="41"/>
        <v>-4.1577435119002422E-2</v>
      </c>
      <c r="J448" s="128">
        <f t="shared" si="42"/>
        <v>109.50908917256876</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0.15936138613861384</v>
      </c>
      <c r="F449" s="128">
        <f t="shared" si="38"/>
        <v>32.190999999999995</v>
      </c>
      <c r="G449" s="122">
        <f t="shared" si="39"/>
        <v>0.15460086647558413</v>
      </c>
      <c r="H449" s="128">
        <f t="shared" si="40"/>
        <v>23409.353999999999</v>
      </c>
      <c r="I449" s="122">
        <f t="shared" si="41"/>
        <v>-0.14446763721710218</v>
      </c>
      <c r="J449" s="128">
        <f t="shared" si="42"/>
        <v>103.07923220066914</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0.11075742574257424</v>
      </c>
      <c r="F450" s="128">
        <f t="shared" si="38"/>
        <v>22.372999999999998</v>
      </c>
      <c r="G450" s="122">
        <f t="shared" si="39"/>
        <v>0.10807553263152332</v>
      </c>
      <c r="H450" s="128">
        <f t="shared" si="40"/>
        <v>16364.580999999998</v>
      </c>
      <c r="I450" s="122">
        <f t="shared" si="41"/>
        <v>-0.20297393962898591</v>
      </c>
      <c r="J450" s="128">
        <f t="shared" si="42"/>
        <v>102.48149886079642</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0.11141089108910891</v>
      </c>
      <c r="F451" s="128">
        <f t="shared" si="38"/>
        <v>22.504999999999999</v>
      </c>
      <c r="G451" s="122">
        <f t="shared" si="39"/>
        <v>0.1058775046559854</v>
      </c>
      <c r="H451" s="128">
        <f t="shared" si="40"/>
        <v>16031.759999999998</v>
      </c>
      <c r="I451" s="122">
        <f t="shared" si="41"/>
        <v>-0.14382244736139604</v>
      </c>
      <c r="J451" s="128">
        <f t="shared" si="42"/>
        <v>105.22621538078599</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0.20074257425742573</v>
      </c>
      <c r="F452" s="128">
        <f t="shared" si="38"/>
        <v>40.549999999999997</v>
      </c>
      <c r="G452" s="122">
        <f t="shared" si="39"/>
        <v>0.19583193543700222</v>
      </c>
      <c r="H452" s="128">
        <f t="shared" si="40"/>
        <v>29652.480000000003</v>
      </c>
      <c r="I452" s="122">
        <f t="shared" si="41"/>
        <v>-0.13620071349960991</v>
      </c>
      <c r="J452" s="128">
        <f t="shared" si="42"/>
        <v>102.50757814830627</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0.14865841584158418</v>
      </c>
      <c r="F453" s="128">
        <f t="shared" si="38"/>
        <v>30.029000000000003</v>
      </c>
      <c r="G453" s="122">
        <f t="shared" si="39"/>
        <v>0.14374555204797315</v>
      </c>
      <c r="H453" s="128">
        <f t="shared" si="40"/>
        <v>21765.663999999997</v>
      </c>
      <c r="I453" s="122">
        <f t="shared" si="41"/>
        <v>-0.15676744007733093</v>
      </c>
      <c r="J453" s="128">
        <f t="shared" si="42"/>
        <v>103.41775013112853</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7.0757425742574251E-2</v>
      </c>
      <c r="F454" s="128">
        <f t="shared" si="38"/>
        <v>14.292999999999999</v>
      </c>
      <c r="G454" s="122">
        <f t="shared" si="39"/>
        <v>6.7877029151091686E-2</v>
      </c>
      <c r="H454" s="128">
        <f t="shared" si="40"/>
        <v>10277.804</v>
      </c>
      <c r="I454" s="122">
        <f t="shared" si="41"/>
        <v>-0.16981099510284584</v>
      </c>
      <c r="J454" s="128">
        <f t="shared" si="42"/>
        <v>104.24355135677921</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6.5762376237623751E-2</v>
      </c>
      <c r="F455" s="128">
        <f t="shared" si="38"/>
        <v>13.283999999999997</v>
      </c>
      <c r="G455" s="122">
        <f t="shared" si="39"/>
        <v>6.2694613586231476E-2</v>
      </c>
      <c r="H455" s="128">
        <f t="shared" si="40"/>
        <v>9493.0929999999971</v>
      </c>
      <c r="I455" s="122">
        <f t="shared" si="41"/>
        <v>-0.16048002359902158</v>
      </c>
      <c r="J455" s="128">
        <f t="shared" si="42"/>
        <v>104.89318376158872</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0.30822277227722772</v>
      </c>
      <c r="F456" s="128">
        <f t="shared" si="38"/>
        <v>62.261000000000003</v>
      </c>
      <c r="G456" s="122">
        <f t="shared" si="39"/>
        <v>0.29794161196158975</v>
      </c>
      <c r="H456" s="128">
        <f t="shared" si="40"/>
        <v>45113.722999999998</v>
      </c>
      <c r="I456" s="122">
        <f t="shared" si="41"/>
        <v>3.1574486444004794E-4</v>
      </c>
      <c r="J456" s="128">
        <f t="shared" si="42"/>
        <v>103.4507299091083</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5.6292079207920787E-2</v>
      </c>
      <c r="F457" s="128">
        <f t="shared" ref="F457:F520" si="44">SUMPRODUCT($K$2:$AI$2,$K457:$AI457)</f>
        <v>11.370999999999999</v>
      </c>
      <c r="G457" s="122">
        <f t="shared" ref="G457:G520" si="45">SUMPRODUCT($K$3:$AI$3,$K457:$AI457)/$J$3</f>
        <v>5.3643833626121067E-2</v>
      </c>
      <c r="H457" s="128">
        <f t="shared" ref="H457:H520" si="46">SUMPRODUCT($K$3:$AI$3,$K457:$AI457)</f>
        <v>8122.6419999999998</v>
      </c>
      <c r="I457" s="122">
        <f t="shared" ref="I457:I520" si="47">CORREL($K$4:$AI$4,$K457:$AI457)</f>
        <v>-0.18378887535977226</v>
      </c>
      <c r="J457" s="128">
        <f t="shared" si="42"/>
        <v>104.93671947507906</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0.58438118811881201</v>
      </c>
      <c r="F458" s="128">
        <f t="shared" si="44"/>
        <v>118.04500000000003</v>
      </c>
      <c r="G458" s="122">
        <f t="shared" si="45"/>
        <v>0.54536452733492713</v>
      </c>
      <c r="H458" s="128">
        <f t="shared" si="46"/>
        <v>82578.005999999994</v>
      </c>
      <c r="I458" s="122">
        <f t="shared" si="47"/>
        <v>0.2256332632302204</v>
      </c>
      <c r="J458" s="128">
        <f t="shared" ref="J458:J521" si="48">$E458/$G458*100</f>
        <v>107.15423516350621</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0.58798019801980195</v>
      </c>
      <c r="F459" s="128">
        <f t="shared" si="44"/>
        <v>118.77199999999999</v>
      </c>
      <c r="G459" s="122">
        <f t="shared" si="45"/>
        <v>0.56692323898083452</v>
      </c>
      <c r="H459" s="128">
        <f t="shared" si="46"/>
        <v>85842.383000000002</v>
      </c>
      <c r="I459" s="122">
        <f t="shared" si="47"/>
        <v>0.19172663960973438</v>
      </c>
      <c r="J459" s="128">
        <f t="shared" si="48"/>
        <v>103.71425222871827</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0.43420792079207932</v>
      </c>
      <c r="F460" s="128">
        <f t="shared" si="44"/>
        <v>87.710000000000022</v>
      </c>
      <c r="G460" s="122">
        <f t="shared" si="45"/>
        <v>0.41919693827682314</v>
      </c>
      <c r="H460" s="128">
        <f t="shared" si="46"/>
        <v>63473.962000000007</v>
      </c>
      <c r="I460" s="122">
        <f t="shared" si="47"/>
        <v>7.3678309398762548E-2</v>
      </c>
      <c r="J460" s="128">
        <f t="shared" si="48"/>
        <v>103.5808903034839</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0.25858415841584159</v>
      </c>
      <c r="F461" s="128">
        <f t="shared" si="44"/>
        <v>52.234000000000002</v>
      </c>
      <c r="G461" s="122">
        <f t="shared" si="45"/>
        <v>0.24957568452891996</v>
      </c>
      <c r="H461" s="128">
        <f t="shared" si="46"/>
        <v>37790.251000000004</v>
      </c>
      <c r="I461" s="122">
        <f t="shared" si="47"/>
        <v>1.0418035085860517E-2</v>
      </c>
      <c r="J461" s="128">
        <f t="shared" si="48"/>
        <v>103.60951584843905</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0.12127227722772277</v>
      </c>
      <c r="F462" s="128">
        <f t="shared" si="44"/>
        <v>24.497</v>
      </c>
      <c r="G462" s="122">
        <f t="shared" si="45"/>
        <v>0.11503987636872763</v>
      </c>
      <c r="H462" s="128">
        <f t="shared" si="46"/>
        <v>17419.108</v>
      </c>
      <c r="I462" s="122">
        <f t="shared" si="47"/>
        <v>-3.3911959595339936E-2</v>
      </c>
      <c r="J462" s="128">
        <f t="shared" si="48"/>
        <v>105.41760044927287</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0.10371287128712871</v>
      </c>
      <c r="F463" s="128">
        <f t="shared" si="44"/>
        <v>20.95</v>
      </c>
      <c r="G463" s="122">
        <f t="shared" si="45"/>
        <v>9.909798042504854E-2</v>
      </c>
      <c r="H463" s="128">
        <f t="shared" si="46"/>
        <v>15005.218000000001</v>
      </c>
      <c r="I463" s="122">
        <f t="shared" si="47"/>
        <v>-0.13843383400794407</v>
      </c>
      <c r="J463" s="128">
        <f t="shared" si="48"/>
        <v>104.65689698446536</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0.11433663366336635</v>
      </c>
      <c r="F464" s="128">
        <f t="shared" si="44"/>
        <v>23.096000000000004</v>
      </c>
      <c r="G464" s="122">
        <f t="shared" si="45"/>
        <v>0.11071544994650569</v>
      </c>
      <c r="H464" s="128">
        <f t="shared" si="46"/>
        <v>16764.311999999998</v>
      </c>
      <c r="I464" s="122">
        <f t="shared" si="47"/>
        <v>-0.13456226839554541</v>
      </c>
      <c r="J464" s="128">
        <f t="shared" si="48"/>
        <v>103.27071218931985</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5.0202970297029706E-2</v>
      </c>
      <c r="F465" s="128">
        <f t="shared" si="44"/>
        <v>10.141</v>
      </c>
      <c r="G465" s="122">
        <f t="shared" si="45"/>
        <v>4.8667721142796765E-2</v>
      </c>
      <c r="H465" s="128">
        <f t="shared" si="46"/>
        <v>7369.1690000000008</v>
      </c>
      <c r="I465" s="122">
        <f t="shared" si="47"/>
        <v>-0.21282915536903796</v>
      </c>
      <c r="J465" s="128">
        <f t="shared" si="48"/>
        <v>103.15455319908722</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6.1648514851485148E-2</v>
      </c>
      <c r="F466" s="128">
        <f t="shared" si="44"/>
        <v>12.452999999999999</v>
      </c>
      <c r="G466" s="122">
        <f t="shared" si="45"/>
        <v>5.9353115217477444E-2</v>
      </c>
      <c r="H466" s="128">
        <f t="shared" si="46"/>
        <v>8987.1299999999992</v>
      </c>
      <c r="I466" s="122">
        <f t="shared" si="47"/>
        <v>-0.19626478196873745</v>
      </c>
      <c r="J466" s="128">
        <f t="shared" si="48"/>
        <v>103.86736168033821</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0.10525742574257425</v>
      </c>
      <c r="F467" s="128">
        <f t="shared" si="44"/>
        <v>21.262</v>
      </c>
      <c r="G467" s="122">
        <f t="shared" si="45"/>
        <v>0.10194887661968854</v>
      </c>
      <c r="H467" s="128">
        <f t="shared" si="46"/>
        <v>15436.895</v>
      </c>
      <c r="I467" s="122">
        <f t="shared" si="47"/>
        <v>-0.15616468133095152</v>
      </c>
      <c r="J467" s="128">
        <f t="shared" si="48"/>
        <v>103.24530218731883</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0.20554950495049507</v>
      </c>
      <c r="F468" s="128">
        <f t="shared" si="44"/>
        <v>41.521000000000001</v>
      </c>
      <c r="G468" s="122">
        <f t="shared" si="45"/>
        <v>0.19422194851338678</v>
      </c>
      <c r="H468" s="128">
        <f t="shared" si="46"/>
        <v>29408.699000000001</v>
      </c>
      <c r="I468" s="122">
        <f t="shared" si="47"/>
        <v>0.10256378396606293</v>
      </c>
      <c r="J468" s="128">
        <f t="shared" si="48"/>
        <v>105.83227411928036</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0.48290594059405939</v>
      </c>
      <c r="F469" s="128">
        <f t="shared" si="44"/>
        <v>97.546999999999997</v>
      </c>
      <c r="G469" s="122">
        <f t="shared" si="45"/>
        <v>0.4666252096844497</v>
      </c>
      <c r="H469" s="128">
        <f t="shared" si="46"/>
        <v>70655.456000000006</v>
      </c>
      <c r="I469" s="122">
        <f t="shared" si="47"/>
        <v>9.2692771565668422E-2</v>
      </c>
      <c r="J469" s="128">
        <f t="shared" si="48"/>
        <v>103.48903800560183</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0.23776237623762375</v>
      </c>
      <c r="F470" s="128">
        <f t="shared" si="44"/>
        <v>48.027999999999999</v>
      </c>
      <c r="G470" s="122">
        <f t="shared" si="45"/>
        <v>0.23485590880872814</v>
      </c>
      <c r="H470" s="128">
        <f t="shared" si="46"/>
        <v>35561.411999999997</v>
      </c>
      <c r="I470" s="122">
        <f t="shared" si="47"/>
        <v>-0.25155661910723653</v>
      </c>
      <c r="J470" s="128">
        <f t="shared" si="48"/>
        <v>101.23755346145569</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0.2977178217821782</v>
      </c>
      <c r="F471" s="128">
        <f t="shared" si="44"/>
        <v>60.138999999999996</v>
      </c>
      <c r="G471" s="122">
        <f t="shared" si="45"/>
        <v>0.28292761758839768</v>
      </c>
      <c r="H471" s="128">
        <f t="shared" si="46"/>
        <v>42840.334000000003</v>
      </c>
      <c r="I471" s="122">
        <f t="shared" si="47"/>
        <v>0.17806985753447005</v>
      </c>
      <c r="J471" s="128">
        <f t="shared" si="48"/>
        <v>105.22755760637594</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0.18589108910891092</v>
      </c>
      <c r="F472" s="128">
        <f t="shared" si="44"/>
        <v>37.550000000000004</v>
      </c>
      <c r="G472" s="122">
        <f t="shared" si="45"/>
        <v>0.1817973886856252</v>
      </c>
      <c r="H472" s="128">
        <f t="shared" si="46"/>
        <v>27527.396999999997</v>
      </c>
      <c r="I472" s="122">
        <f t="shared" si="47"/>
        <v>-1.055749035993859E-2</v>
      </c>
      <c r="J472" s="128">
        <f t="shared" si="48"/>
        <v>102.25179275284574</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0.16212376237623763</v>
      </c>
      <c r="F473" s="128">
        <f t="shared" si="44"/>
        <v>32.749000000000002</v>
      </c>
      <c r="G473" s="122">
        <f t="shared" si="45"/>
        <v>0.15782650675613205</v>
      </c>
      <c r="H473" s="128">
        <f t="shared" si="46"/>
        <v>23897.774000000005</v>
      </c>
      <c r="I473" s="122">
        <f t="shared" si="47"/>
        <v>-0.12791284843362818</v>
      </c>
      <c r="J473" s="128">
        <f t="shared" si="48"/>
        <v>102.72277180077587</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7.8034653465346521E-2</v>
      </c>
      <c r="F474" s="128">
        <f t="shared" si="44"/>
        <v>15.762999999999998</v>
      </c>
      <c r="G474" s="122">
        <f t="shared" si="45"/>
        <v>7.7976429486586799E-2</v>
      </c>
      <c r="H474" s="128">
        <f t="shared" si="46"/>
        <v>11807.035</v>
      </c>
      <c r="I474" s="122">
        <f t="shared" si="47"/>
        <v>-0.2455940242171506</v>
      </c>
      <c r="J474" s="128">
        <f t="shared" si="48"/>
        <v>100.07466869045309</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5.7643564356435646E-2</v>
      </c>
      <c r="F475" s="128">
        <f t="shared" si="44"/>
        <v>11.644</v>
      </c>
      <c r="G475" s="122">
        <f t="shared" si="45"/>
        <v>5.5948236008928925E-2</v>
      </c>
      <c r="H475" s="128">
        <f t="shared" si="46"/>
        <v>8471.57</v>
      </c>
      <c r="I475" s="122">
        <f t="shared" si="47"/>
        <v>-0.20782728379831797</v>
      </c>
      <c r="J475" s="128">
        <f t="shared" si="48"/>
        <v>103.03017301070254</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6.1415841584158408E-2</v>
      </c>
      <c r="F476" s="128">
        <f t="shared" si="44"/>
        <v>12.405999999999999</v>
      </c>
      <c r="G476" s="122">
        <f t="shared" si="45"/>
        <v>6.1286471885773158E-2</v>
      </c>
      <c r="H476" s="128">
        <f t="shared" si="46"/>
        <v>9279.875</v>
      </c>
      <c r="I476" s="122">
        <f t="shared" si="47"/>
        <v>-0.31425202484131065</v>
      </c>
      <c r="J476" s="128">
        <f t="shared" si="48"/>
        <v>100.21109013849969</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0.13346039603960397</v>
      </c>
      <c r="F477" s="128">
        <f t="shared" si="44"/>
        <v>26.959</v>
      </c>
      <c r="G477" s="122">
        <f t="shared" si="45"/>
        <v>0.13668334015770914</v>
      </c>
      <c r="H477" s="128">
        <f t="shared" si="46"/>
        <v>20696.318000000003</v>
      </c>
      <c r="I477" s="122">
        <f t="shared" si="47"/>
        <v>-0.32477574649821284</v>
      </c>
      <c r="J477" s="128">
        <f t="shared" si="48"/>
        <v>97.642035880608091</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0.61042079207920796</v>
      </c>
      <c r="F478" s="128">
        <f t="shared" si="44"/>
        <v>123.30500000000001</v>
      </c>
      <c r="G478" s="122">
        <f t="shared" si="45"/>
        <v>0.59298479044763508</v>
      </c>
      <c r="H478" s="128">
        <f t="shared" si="46"/>
        <v>89788.571000000011</v>
      </c>
      <c r="I478" s="122">
        <f t="shared" si="47"/>
        <v>0.17725647822375226</v>
      </c>
      <c r="J478" s="128">
        <f t="shared" si="48"/>
        <v>102.94037923273052</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0.20690594059405942</v>
      </c>
      <c r="F479" s="128">
        <f t="shared" si="44"/>
        <v>41.795000000000002</v>
      </c>
      <c r="G479" s="122">
        <f t="shared" si="45"/>
        <v>0.20394737745842631</v>
      </c>
      <c r="H479" s="128">
        <f t="shared" si="46"/>
        <v>30881.303999999996</v>
      </c>
      <c r="I479" s="122">
        <f t="shared" si="47"/>
        <v>-0.13337950906552029</v>
      </c>
      <c r="J479" s="128">
        <f t="shared" si="48"/>
        <v>101.45065024738365</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0.29153465346534652</v>
      </c>
      <c r="F480" s="128">
        <f t="shared" si="44"/>
        <v>58.89</v>
      </c>
      <c r="G480" s="122">
        <f t="shared" si="45"/>
        <v>0.27970980332589257</v>
      </c>
      <c r="H480" s="128">
        <f t="shared" si="46"/>
        <v>42353.099000000002</v>
      </c>
      <c r="I480" s="122">
        <f t="shared" si="47"/>
        <v>7.127855384906373E-2</v>
      </c>
      <c r="J480" s="128">
        <f t="shared" si="48"/>
        <v>104.22754225945978</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0.5600049504950495</v>
      </c>
      <c r="F481" s="128">
        <f t="shared" si="44"/>
        <v>113.121</v>
      </c>
      <c r="G481" s="122">
        <f t="shared" si="45"/>
        <v>0.53143749091917736</v>
      </c>
      <c r="H481" s="128">
        <f t="shared" si="46"/>
        <v>80469.202000000005</v>
      </c>
      <c r="I481" s="122">
        <f t="shared" si="47"/>
        <v>0.22659269744141039</v>
      </c>
      <c r="J481" s="128">
        <f t="shared" si="48"/>
        <v>105.37550700957543</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0.85346534653465334</v>
      </c>
      <c r="F482" s="128">
        <f t="shared" si="44"/>
        <v>172.39999999999998</v>
      </c>
      <c r="G482" s="122">
        <f t="shared" si="45"/>
        <v>0.82217704632210165</v>
      </c>
      <c r="H482" s="128">
        <f t="shared" si="46"/>
        <v>124492.40399999999</v>
      </c>
      <c r="I482" s="122">
        <f t="shared" si="47"/>
        <v>0.40340955818614183</v>
      </c>
      <c r="J482" s="128">
        <f t="shared" si="48"/>
        <v>103.80554290009867</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0.52141584158415843</v>
      </c>
      <c r="F483" s="128">
        <f t="shared" si="44"/>
        <v>105.32599999999999</v>
      </c>
      <c r="G483" s="122">
        <f t="shared" si="45"/>
        <v>0.50310474316131493</v>
      </c>
      <c r="H483" s="128">
        <f t="shared" si="46"/>
        <v>76179.113999999987</v>
      </c>
      <c r="I483" s="122">
        <f t="shared" si="47"/>
        <v>0.36462535938517693</v>
      </c>
      <c r="J483" s="128">
        <f t="shared" si="48"/>
        <v>103.63961951695858</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0.75371782178217828</v>
      </c>
      <c r="F484" s="128">
        <f t="shared" si="44"/>
        <v>152.251</v>
      </c>
      <c r="G484" s="122">
        <f t="shared" si="45"/>
        <v>0.72984647135743441</v>
      </c>
      <c r="H484" s="128">
        <f t="shared" si="46"/>
        <v>110511.893</v>
      </c>
      <c r="I484" s="122">
        <f t="shared" si="47"/>
        <v>0.46394454760460879</v>
      </c>
      <c r="J484" s="128">
        <f t="shared" si="48"/>
        <v>103.27073588234876</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0.76121782178217823</v>
      </c>
      <c r="F485" s="128">
        <f t="shared" si="44"/>
        <v>153.76599999999999</v>
      </c>
      <c r="G485" s="122">
        <f t="shared" si="45"/>
        <v>0.73583387708198489</v>
      </c>
      <c r="H485" s="128">
        <f t="shared" si="46"/>
        <v>111418.49399999999</v>
      </c>
      <c r="I485" s="122">
        <f t="shared" si="47"/>
        <v>0.47158843453746185</v>
      </c>
      <c r="J485" s="128">
        <f t="shared" si="48"/>
        <v>103.44968415980733</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0.60958415841584157</v>
      </c>
      <c r="F486" s="128">
        <f t="shared" si="44"/>
        <v>123.136</v>
      </c>
      <c r="G486" s="122">
        <f t="shared" si="45"/>
        <v>0.59415070203014164</v>
      </c>
      <c r="H486" s="128">
        <f t="shared" si="46"/>
        <v>89965.11099999999</v>
      </c>
      <c r="I486" s="122">
        <f t="shared" si="47"/>
        <v>0.42502789720242934</v>
      </c>
      <c r="J486" s="128">
        <f t="shared" si="48"/>
        <v>102.59756595977514</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0.3492623762376238</v>
      </c>
      <c r="F487" s="128">
        <f t="shared" si="44"/>
        <v>70.551000000000002</v>
      </c>
      <c r="G487" s="122">
        <f t="shared" si="45"/>
        <v>0.33761288618262031</v>
      </c>
      <c r="H487" s="128">
        <f t="shared" si="46"/>
        <v>51120.667999999998</v>
      </c>
      <c r="I487" s="122">
        <f t="shared" si="47"/>
        <v>0.44868665077047631</v>
      </c>
      <c r="J487" s="128">
        <f t="shared" si="48"/>
        <v>103.45054662655917</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0.82347029702970298</v>
      </c>
      <c r="F488" s="128">
        <f t="shared" si="44"/>
        <v>166.34100000000001</v>
      </c>
      <c r="G488" s="122">
        <f t="shared" si="45"/>
        <v>0.79604523900725144</v>
      </c>
      <c r="H488" s="128">
        <f t="shared" si="46"/>
        <v>120535.57799999999</v>
      </c>
      <c r="I488" s="122">
        <f t="shared" si="47"/>
        <v>0.47476243826362624</v>
      </c>
      <c r="J488" s="128">
        <f t="shared" si="48"/>
        <v>103.44516324934665</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0.69592574257425743</v>
      </c>
      <c r="F489" s="128">
        <f t="shared" si="44"/>
        <v>140.577</v>
      </c>
      <c r="G489" s="122">
        <f t="shared" si="45"/>
        <v>0.67757534110871886</v>
      </c>
      <c r="H489" s="128">
        <f t="shared" si="46"/>
        <v>102597.10299999999</v>
      </c>
      <c r="I489" s="122">
        <f t="shared" si="47"/>
        <v>0.47308449400517788</v>
      </c>
      <c r="J489" s="128">
        <f t="shared" si="48"/>
        <v>102.70824517248691</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0.67242574257425747</v>
      </c>
      <c r="F490" s="128">
        <f t="shared" si="44"/>
        <v>135.83000000000001</v>
      </c>
      <c r="G490" s="122">
        <f t="shared" si="45"/>
        <v>0.65962422565348899</v>
      </c>
      <c r="H490" s="128">
        <f t="shared" si="46"/>
        <v>99878.981</v>
      </c>
      <c r="I490" s="122">
        <f t="shared" si="47"/>
        <v>0.40744794326023637</v>
      </c>
      <c r="J490" s="128">
        <f t="shared" si="48"/>
        <v>101.94072873962232</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0.8206881188118812</v>
      </c>
      <c r="F491" s="128">
        <f t="shared" si="44"/>
        <v>165.779</v>
      </c>
      <c r="G491" s="122">
        <f t="shared" si="45"/>
        <v>0.79480078326222792</v>
      </c>
      <c r="H491" s="128">
        <f t="shared" si="46"/>
        <v>120347.14500000002</v>
      </c>
      <c r="I491" s="122">
        <f t="shared" si="47"/>
        <v>0.49469408009024646</v>
      </c>
      <c r="J491" s="128">
        <f t="shared" si="48"/>
        <v>103.25708480600633</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0.76694554455445541</v>
      </c>
      <c r="F492" s="128">
        <f t="shared" si="44"/>
        <v>154.923</v>
      </c>
      <c r="G492" s="122">
        <f t="shared" si="45"/>
        <v>0.74253269096144447</v>
      </c>
      <c r="H492" s="128">
        <f t="shared" si="46"/>
        <v>112432.815</v>
      </c>
      <c r="I492" s="122">
        <f t="shared" si="47"/>
        <v>0.43167628752320869</v>
      </c>
      <c r="J492" s="128">
        <f t="shared" si="48"/>
        <v>103.28778165462327</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0.5136732673267328</v>
      </c>
      <c r="F493" s="128">
        <f t="shared" si="44"/>
        <v>103.76200000000001</v>
      </c>
      <c r="G493" s="122">
        <f t="shared" si="45"/>
        <v>0.49409436130446843</v>
      </c>
      <c r="H493" s="128">
        <f t="shared" si="46"/>
        <v>74814.78</v>
      </c>
      <c r="I493" s="122">
        <f t="shared" si="47"/>
        <v>0.37660922967157295</v>
      </c>
      <c r="J493" s="128">
        <f t="shared" si="48"/>
        <v>103.96258438784318</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0.28864356435643568</v>
      </c>
      <c r="F494" s="128">
        <f t="shared" si="44"/>
        <v>58.306000000000004</v>
      </c>
      <c r="G494" s="122">
        <f t="shared" si="45"/>
        <v>0.27602300915346922</v>
      </c>
      <c r="H494" s="128">
        <f t="shared" si="46"/>
        <v>41794.852000000006</v>
      </c>
      <c r="I494" s="122">
        <f t="shared" si="47"/>
        <v>0.41340965089074805</v>
      </c>
      <c r="J494" s="128">
        <f t="shared" si="48"/>
        <v>104.5722837533263</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0.77329207920792076</v>
      </c>
      <c r="F495" s="128">
        <f t="shared" si="44"/>
        <v>156.20499999999998</v>
      </c>
      <c r="G495" s="122">
        <f t="shared" si="45"/>
        <v>0.74541302222985395</v>
      </c>
      <c r="H495" s="128">
        <f t="shared" si="46"/>
        <v>112868.94900000002</v>
      </c>
      <c r="I495" s="122">
        <f t="shared" si="47"/>
        <v>0.51825365605304186</v>
      </c>
      <c r="J495" s="128">
        <f t="shared" si="48"/>
        <v>103.74008182667221</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0.63114356435643559</v>
      </c>
      <c r="F496" s="128">
        <f t="shared" si="44"/>
        <v>127.49099999999999</v>
      </c>
      <c r="G496" s="122">
        <f t="shared" si="45"/>
        <v>0.60738048977004044</v>
      </c>
      <c r="H496" s="128">
        <f t="shared" si="46"/>
        <v>91968.338999999978</v>
      </c>
      <c r="I496" s="122">
        <f t="shared" si="47"/>
        <v>0.52813316834277924</v>
      </c>
      <c r="J496" s="128">
        <f t="shared" si="48"/>
        <v>103.91238687883965</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0.52435148514851482</v>
      </c>
      <c r="F497" s="128">
        <f t="shared" si="44"/>
        <v>105.919</v>
      </c>
      <c r="G497" s="122">
        <f t="shared" si="45"/>
        <v>0.51160291378832112</v>
      </c>
      <c r="H497" s="128">
        <f t="shared" si="46"/>
        <v>77465.89</v>
      </c>
      <c r="I497" s="122">
        <f t="shared" si="47"/>
        <v>0.14696961333536687</v>
      </c>
      <c r="J497" s="128">
        <f t="shared" si="48"/>
        <v>102.49188794993229</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9.7623762376237613E-2</v>
      </c>
      <c r="F498" s="128">
        <f t="shared" si="44"/>
        <v>19.72</v>
      </c>
      <c r="G498" s="122">
        <f t="shared" si="45"/>
        <v>9.4819526080122576E-2</v>
      </c>
      <c r="H498" s="128">
        <f t="shared" si="46"/>
        <v>14357.383</v>
      </c>
      <c r="I498" s="122">
        <f t="shared" si="47"/>
        <v>0.16540880733551591</v>
      </c>
      <c r="J498" s="128">
        <f t="shared" si="48"/>
        <v>102.95744601565025</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0.47117326732673259</v>
      </c>
      <c r="F499" s="128">
        <f t="shared" si="44"/>
        <v>95.176999999999978</v>
      </c>
      <c r="G499" s="122">
        <f t="shared" si="45"/>
        <v>0.45247447463313478</v>
      </c>
      <c r="H499" s="128">
        <f t="shared" si="46"/>
        <v>68512.78</v>
      </c>
      <c r="I499" s="122">
        <f t="shared" si="47"/>
        <v>0.49717778873699203</v>
      </c>
      <c r="J499" s="128">
        <f t="shared" si="48"/>
        <v>104.13256299347245</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0.43229207920792073</v>
      </c>
      <c r="F500" s="128">
        <f t="shared" si="44"/>
        <v>87.322999999999993</v>
      </c>
      <c r="G500" s="122">
        <f t="shared" si="45"/>
        <v>0.40074310187692347</v>
      </c>
      <c r="H500" s="128">
        <f t="shared" si="46"/>
        <v>60679.718999999997</v>
      </c>
      <c r="I500" s="122">
        <f t="shared" si="47"/>
        <v>0.43865430054592663</v>
      </c>
      <c r="J500" s="128">
        <f t="shared" si="48"/>
        <v>107.87261893797653</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0.44057920792079214</v>
      </c>
      <c r="F501" s="128">
        <f t="shared" si="44"/>
        <v>88.997000000000014</v>
      </c>
      <c r="G501" s="122">
        <f t="shared" si="45"/>
        <v>0.42482686998903696</v>
      </c>
      <c r="H501" s="128">
        <f t="shared" si="46"/>
        <v>64326.434999999998</v>
      </c>
      <c r="I501" s="122">
        <f t="shared" si="47"/>
        <v>0.44767567487514753</v>
      </c>
      <c r="J501" s="128">
        <f t="shared" si="48"/>
        <v>103.70794293971134</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0.22813366336633667</v>
      </c>
      <c r="F502" s="128">
        <f t="shared" si="44"/>
        <v>46.083000000000006</v>
      </c>
      <c r="G502" s="122">
        <f t="shared" si="45"/>
        <v>0.21852380166162541</v>
      </c>
      <c r="H502" s="128">
        <f t="shared" si="46"/>
        <v>33088.436999999998</v>
      </c>
      <c r="I502" s="122">
        <f t="shared" si="47"/>
        <v>0.35066810740556864</v>
      </c>
      <c r="J502" s="128">
        <f t="shared" si="48"/>
        <v>104.39762700064669</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0.51612871287128714</v>
      </c>
      <c r="F503" s="128">
        <f t="shared" si="44"/>
        <v>104.258</v>
      </c>
      <c r="G503" s="122">
        <f t="shared" si="45"/>
        <v>0.47836442827140763</v>
      </c>
      <c r="H503" s="128">
        <f t="shared" si="46"/>
        <v>72432.985000000001</v>
      </c>
      <c r="I503" s="122">
        <f t="shared" si="47"/>
        <v>0.52555193170450054</v>
      </c>
      <c r="J503" s="128">
        <f t="shared" si="48"/>
        <v>107.89445919637932</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0.37991584158415848</v>
      </c>
      <c r="F504" s="128">
        <f t="shared" si="44"/>
        <v>76.743000000000009</v>
      </c>
      <c r="G504" s="122">
        <f t="shared" si="45"/>
        <v>0.37468226366746366</v>
      </c>
      <c r="H504" s="128">
        <f t="shared" si="46"/>
        <v>56733.63900000001</v>
      </c>
      <c r="I504" s="122">
        <f t="shared" si="47"/>
        <v>0.29497849105255292</v>
      </c>
      <c r="J504" s="128">
        <f t="shared" si="48"/>
        <v>101.39680428570799</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0.20710891089108913</v>
      </c>
      <c r="F505" s="128">
        <f t="shared" si="44"/>
        <v>41.836000000000006</v>
      </c>
      <c r="G505" s="122">
        <f t="shared" si="45"/>
        <v>0.20033597062436434</v>
      </c>
      <c r="H505" s="128">
        <f t="shared" si="46"/>
        <v>30334.471999999998</v>
      </c>
      <c r="I505" s="122">
        <f t="shared" si="47"/>
        <v>0.10834127967088542</v>
      </c>
      <c r="J505" s="128">
        <f t="shared" si="48"/>
        <v>103.38079090121278</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0.44997029702970287</v>
      </c>
      <c r="F506" s="128">
        <f t="shared" si="44"/>
        <v>90.893999999999977</v>
      </c>
      <c r="G506" s="122">
        <f t="shared" si="45"/>
        <v>0.42543290758034047</v>
      </c>
      <c r="H506" s="128">
        <f t="shared" si="46"/>
        <v>64418.19999999999</v>
      </c>
      <c r="I506" s="122">
        <f t="shared" si="47"/>
        <v>0.42494049970327619</v>
      </c>
      <c r="J506" s="128">
        <f t="shared" si="48"/>
        <v>105.76762845848464</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0.49796039603960401</v>
      </c>
      <c r="F507" s="128">
        <f t="shared" si="44"/>
        <v>100.58800000000001</v>
      </c>
      <c r="G507" s="122">
        <f t="shared" si="45"/>
        <v>0.47354543053005582</v>
      </c>
      <c r="H507" s="128">
        <f t="shared" si="46"/>
        <v>71703.301999999996</v>
      </c>
      <c r="I507" s="122">
        <f t="shared" si="47"/>
        <v>0.56936597629501973</v>
      </c>
      <c r="J507" s="128">
        <f t="shared" si="48"/>
        <v>105.15578103714773</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0.29323762376237628</v>
      </c>
      <c r="F508" s="128">
        <f t="shared" si="44"/>
        <v>59.234000000000009</v>
      </c>
      <c r="G508" s="122">
        <f t="shared" si="45"/>
        <v>0.27718590920498232</v>
      </c>
      <c r="H508" s="128">
        <f t="shared" si="46"/>
        <v>41970.936000000009</v>
      </c>
      <c r="I508" s="122">
        <f t="shared" si="47"/>
        <v>0.46410825255632843</v>
      </c>
      <c r="J508" s="128">
        <f t="shared" si="48"/>
        <v>105.79095618656558</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0.1507029702970297</v>
      </c>
      <c r="F509" s="128">
        <f t="shared" si="44"/>
        <v>30.442</v>
      </c>
      <c r="G509" s="122">
        <f t="shared" si="45"/>
        <v>0.13921432062238304</v>
      </c>
      <c r="H509" s="128">
        <f t="shared" si="46"/>
        <v>21079.553999999993</v>
      </c>
      <c r="I509" s="122">
        <f t="shared" si="47"/>
        <v>0.49654128822962407</v>
      </c>
      <c r="J509" s="128">
        <f t="shared" si="48"/>
        <v>108.25249128342871</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0.27290594059405943</v>
      </c>
      <c r="F510" s="128">
        <f t="shared" si="44"/>
        <v>55.127000000000002</v>
      </c>
      <c r="G510" s="122">
        <f t="shared" si="45"/>
        <v>0.26769425035332656</v>
      </c>
      <c r="H510" s="128">
        <f t="shared" si="46"/>
        <v>40533.728000000003</v>
      </c>
      <c r="I510" s="122">
        <f t="shared" si="47"/>
        <v>5.3392825654807997E-2</v>
      </c>
      <c r="J510" s="128">
        <f t="shared" si="48"/>
        <v>101.94688165093349</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0.28325742574257429</v>
      </c>
      <c r="F511" s="128">
        <f t="shared" si="44"/>
        <v>57.218000000000011</v>
      </c>
      <c r="G511" s="122">
        <f t="shared" si="45"/>
        <v>0.2636266824287733</v>
      </c>
      <c r="H511" s="128">
        <f t="shared" si="46"/>
        <v>39917.824999999997</v>
      </c>
      <c r="I511" s="122">
        <f t="shared" si="47"/>
        <v>0.34424661271137325</v>
      </c>
      <c r="J511" s="128">
        <f t="shared" si="48"/>
        <v>107.44641746159547</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0.24698019801980198</v>
      </c>
      <c r="F512" s="128">
        <f t="shared" si="44"/>
        <v>49.89</v>
      </c>
      <c r="G512" s="122">
        <f t="shared" si="45"/>
        <v>0.23739754190386875</v>
      </c>
      <c r="H512" s="128">
        <f t="shared" si="46"/>
        <v>35946.260999999999</v>
      </c>
      <c r="I512" s="122">
        <f t="shared" si="47"/>
        <v>0.27502957302188868</v>
      </c>
      <c r="J512" s="128">
        <f t="shared" si="48"/>
        <v>104.03654395032179</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5.2816831683168322E-2</v>
      </c>
      <c r="F513" s="128">
        <f t="shared" si="44"/>
        <v>10.669</v>
      </c>
      <c r="G513" s="122">
        <f t="shared" si="45"/>
        <v>4.9229635842502208E-2</v>
      </c>
      <c r="H513" s="128">
        <f t="shared" si="46"/>
        <v>7454.2529999999997</v>
      </c>
      <c r="I513" s="122">
        <f t="shared" si="47"/>
        <v>0.12419985168755418</v>
      </c>
      <c r="J513" s="128">
        <f t="shared" si="48"/>
        <v>107.2866593044532</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0.52115841584158407</v>
      </c>
      <c r="F514" s="128">
        <f t="shared" si="44"/>
        <v>105.27399999999999</v>
      </c>
      <c r="G514" s="122">
        <f t="shared" si="45"/>
        <v>0.50592774306885568</v>
      </c>
      <c r="H514" s="128">
        <f t="shared" si="46"/>
        <v>76606.566999999995</v>
      </c>
      <c r="I514" s="122">
        <f t="shared" si="47"/>
        <v>0.54789499723117585</v>
      </c>
      <c r="J514" s="128">
        <f t="shared" si="48"/>
        <v>103.01044427418474</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5.7361386138613857E-2</v>
      </c>
      <c r="F515" s="128">
        <f t="shared" si="44"/>
        <v>11.587</v>
      </c>
      <c r="G515" s="122">
        <f t="shared" si="45"/>
        <v>5.6210318456194105E-2</v>
      </c>
      <c r="H515" s="128">
        <f t="shared" si="46"/>
        <v>8511.253999999999</v>
      </c>
      <c r="I515" s="122">
        <f t="shared" si="47"/>
        <v>-4.5460983277764266E-2</v>
      </c>
      <c r="J515" s="128">
        <f t="shared" si="48"/>
        <v>102.04778715729354</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0.13138118811881189</v>
      </c>
      <c r="F516" s="128">
        <f t="shared" si="44"/>
        <v>26.539000000000001</v>
      </c>
      <c r="G516" s="122">
        <f t="shared" si="45"/>
        <v>0.13904031885244819</v>
      </c>
      <c r="H516" s="128">
        <f t="shared" si="46"/>
        <v>21053.207000000002</v>
      </c>
      <c r="I516" s="122">
        <f t="shared" si="47"/>
        <v>-0.55595496574993142</v>
      </c>
      <c r="J516" s="128">
        <f t="shared" si="48"/>
        <v>94.491431840166953</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8.1103960396039593E-2</v>
      </c>
      <c r="F517" s="128">
        <f t="shared" si="44"/>
        <v>16.382999999999999</v>
      </c>
      <c r="G517" s="122">
        <f t="shared" si="45"/>
        <v>7.575946717034962E-2</v>
      </c>
      <c r="H517" s="128">
        <f t="shared" si="46"/>
        <v>11471.347</v>
      </c>
      <c r="I517" s="122">
        <f t="shared" si="47"/>
        <v>0.23750662640088904</v>
      </c>
      <c r="J517" s="128">
        <f t="shared" si="48"/>
        <v>107.05455492931671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3.1792079207920793E-2</v>
      </c>
      <c r="F518" s="128">
        <f t="shared" si="44"/>
        <v>6.4220000000000006</v>
      </c>
      <c r="G518" s="122">
        <f t="shared" si="45"/>
        <v>3.1414455348769625E-2</v>
      </c>
      <c r="H518" s="128">
        <f t="shared" si="46"/>
        <v>4756.713999999999</v>
      </c>
      <c r="I518" s="122">
        <f t="shared" si="47"/>
        <v>-0.10588636713000328</v>
      </c>
      <c r="J518" s="128">
        <f t="shared" si="48"/>
        <v>101.20207036842979</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3.5747524752475258E-2</v>
      </c>
      <c r="F519" s="128">
        <f t="shared" si="44"/>
        <v>7.2210000000000019</v>
      </c>
      <c r="G519" s="122">
        <f t="shared" si="45"/>
        <v>3.4610000132084699E-2</v>
      </c>
      <c r="H519" s="128">
        <f t="shared" si="46"/>
        <v>5240.5770000000011</v>
      </c>
      <c r="I519" s="122">
        <f t="shared" si="47"/>
        <v>0.43154368785343994</v>
      </c>
      <c r="J519" s="128">
        <f t="shared" si="48"/>
        <v>103.28669348757393</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0.11021782178217822</v>
      </c>
      <c r="F520" s="128">
        <f t="shared" si="44"/>
        <v>22.263999999999999</v>
      </c>
      <c r="G520" s="122">
        <f t="shared" si="45"/>
        <v>0.10553181259823799</v>
      </c>
      <c r="H520" s="128">
        <f t="shared" si="46"/>
        <v>15979.415999999999</v>
      </c>
      <c r="I520" s="122">
        <f t="shared" si="47"/>
        <v>0.41517241531664367</v>
      </c>
      <c r="J520" s="128">
        <f t="shared" si="48"/>
        <v>104.44037590994478</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0.30835643564356435</v>
      </c>
      <c r="F521" s="128">
        <f t="shared" ref="F521:F584" si="50">SUMPRODUCT($K$2:$AI$2,$K521:$AI521)</f>
        <v>62.288000000000004</v>
      </c>
      <c r="G521" s="122">
        <f t="shared" ref="G521:G584" si="51">SUMPRODUCT($K$3:$AI$3,$K521:$AI521)/$J$3</f>
        <v>0.28006081839675601</v>
      </c>
      <c r="H521" s="128">
        <f t="shared" ref="H521:H584" si="52">SUMPRODUCT($K$3:$AI$3,$K521:$AI521)</f>
        <v>42406.249000000003</v>
      </c>
      <c r="I521" s="122">
        <f t="shared" ref="I521:I584" si="53">CORREL($K$4:$AI$4,$K521:$AI521)</f>
        <v>0.63580098222874415</v>
      </c>
      <c r="J521" s="128">
        <f t="shared" si="48"/>
        <v>110.10338304686469</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0.16255445544554456</v>
      </c>
      <c r="F522" s="128">
        <f t="shared" si="50"/>
        <v>32.835999999999999</v>
      </c>
      <c r="G522" s="122">
        <f t="shared" si="51"/>
        <v>0.15454622964244674</v>
      </c>
      <c r="H522" s="128">
        <f t="shared" si="52"/>
        <v>23401.081000000002</v>
      </c>
      <c r="I522" s="122">
        <f t="shared" si="53"/>
        <v>0.51603439373129101</v>
      </c>
      <c r="J522" s="128">
        <f t="shared" ref="J522:J585" si="54">$E522/$G522*100</f>
        <v>105.18176717841993</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2.5495049504950497E-2</v>
      </c>
      <c r="F523" s="128">
        <f t="shared" si="50"/>
        <v>5.15</v>
      </c>
      <c r="G523" s="122">
        <f t="shared" si="51"/>
        <v>2.5607662233023812E-2</v>
      </c>
      <c r="H523" s="128">
        <f t="shared" si="52"/>
        <v>3877.4609999999998</v>
      </c>
      <c r="I523" s="122">
        <f t="shared" si="53"/>
        <v>-0.19630984478860428</v>
      </c>
      <c r="J523" s="128">
        <f t="shared" si="54"/>
        <v>99.5602381543127</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2.0356435643564357E-2</v>
      </c>
      <c r="F524" s="128">
        <f t="shared" si="50"/>
        <v>4.1120000000000001</v>
      </c>
      <c r="G524" s="122">
        <f t="shared" si="51"/>
        <v>2.0227945158435588E-2</v>
      </c>
      <c r="H524" s="128">
        <f t="shared" si="52"/>
        <v>3062.875</v>
      </c>
      <c r="I524" s="122">
        <f t="shared" si="53"/>
        <v>-0.11132166313284693</v>
      </c>
      <c r="J524" s="128">
        <f t="shared" si="54"/>
        <v>100.63521274218594</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0.10877722772277228</v>
      </c>
      <c r="F525" s="128">
        <f t="shared" si="50"/>
        <v>21.972999999999999</v>
      </c>
      <c r="G525" s="122">
        <f t="shared" si="51"/>
        <v>0.10780160879155716</v>
      </c>
      <c r="H525" s="128">
        <f t="shared" si="52"/>
        <v>16323.104000000001</v>
      </c>
      <c r="I525" s="122">
        <f t="shared" si="53"/>
        <v>6.3606284563006099E-2</v>
      </c>
      <c r="J525" s="128">
        <f t="shared" si="54"/>
        <v>100.90501333157424</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3.7767326732673266E-2</v>
      </c>
      <c r="F526" s="128">
        <f t="shared" si="50"/>
        <v>7.6289999999999996</v>
      </c>
      <c r="G526" s="122">
        <f t="shared" si="51"/>
        <v>3.566329630559114E-2</v>
      </c>
      <c r="H526" s="128">
        <f t="shared" si="52"/>
        <v>5400.0649999999996</v>
      </c>
      <c r="I526" s="122">
        <f t="shared" si="53"/>
        <v>3.6926704989767585E-2</v>
      </c>
      <c r="J526" s="128">
        <f t="shared" si="54"/>
        <v>105.89970822958468</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1.8079207920792078E-2</v>
      </c>
      <c r="F527" s="128">
        <f t="shared" si="50"/>
        <v>3.6519999999999997</v>
      </c>
      <c r="G527" s="122">
        <f t="shared" si="51"/>
        <v>1.7938626847534642E-2</v>
      </c>
      <c r="H527" s="128">
        <f t="shared" si="52"/>
        <v>2716.2310000000002</v>
      </c>
      <c r="I527" s="122">
        <f t="shared" si="53"/>
        <v>-7.9644582090099197E-2</v>
      </c>
      <c r="J527" s="128">
        <f t="shared" si="54"/>
        <v>100.7836780064175</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6.6148514851485152E-2</v>
      </c>
      <c r="F528" s="128">
        <f t="shared" si="50"/>
        <v>13.362</v>
      </c>
      <c r="G528" s="122">
        <f t="shared" si="51"/>
        <v>6.6145669603349666E-2</v>
      </c>
      <c r="H528" s="128">
        <f t="shared" si="52"/>
        <v>10015.645</v>
      </c>
      <c r="I528" s="122">
        <f t="shared" si="53"/>
        <v>5.4260751215576788E-2</v>
      </c>
      <c r="J528" s="128">
        <f t="shared" si="54"/>
        <v>100.00430148814358</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2.681683168316832E-2</v>
      </c>
      <c r="F529" s="128">
        <f t="shared" si="50"/>
        <v>5.4170000000000007</v>
      </c>
      <c r="G529" s="122">
        <f t="shared" si="51"/>
        <v>2.6941961986025439E-2</v>
      </c>
      <c r="H529" s="128">
        <f t="shared" si="52"/>
        <v>4079.498</v>
      </c>
      <c r="I529" s="122">
        <f t="shared" si="53"/>
        <v>-0.36495564131415992</v>
      </c>
      <c r="J529" s="128">
        <f t="shared" si="54"/>
        <v>99.535556085625757</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6.0539603960396045E-2</v>
      </c>
      <c r="F530" s="128">
        <f t="shared" si="50"/>
        <v>12.229000000000001</v>
      </c>
      <c r="G530" s="122">
        <f t="shared" si="51"/>
        <v>6.1307420518036157E-2</v>
      </c>
      <c r="H530" s="128">
        <f t="shared" si="52"/>
        <v>9283.0469999999987</v>
      </c>
      <c r="I530" s="122">
        <f t="shared" si="53"/>
        <v>-0.217321712877486</v>
      </c>
      <c r="J530" s="128">
        <f t="shared" si="54"/>
        <v>98.747596047668935</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2.2529702970297029E-2</v>
      </c>
      <c r="F531" s="128">
        <f t="shared" si="50"/>
        <v>4.5510000000000002</v>
      </c>
      <c r="G531" s="122">
        <f t="shared" si="51"/>
        <v>2.1789925900487391E-2</v>
      </c>
      <c r="H531" s="128">
        <f t="shared" si="52"/>
        <v>3299.3869999999997</v>
      </c>
      <c r="I531" s="122">
        <f t="shared" si="53"/>
        <v>0.13085189993904947</v>
      </c>
      <c r="J531" s="128">
        <f t="shared" si="54"/>
        <v>103.39504169581912</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7.2277227722772286E-2</v>
      </c>
      <c r="F532" s="128">
        <f t="shared" si="50"/>
        <v>14.600000000000001</v>
      </c>
      <c r="G532" s="122">
        <f t="shared" si="51"/>
        <v>7.2994353379386867E-2</v>
      </c>
      <c r="H532" s="128">
        <f t="shared" si="52"/>
        <v>11052.659</v>
      </c>
      <c r="I532" s="122">
        <f t="shared" si="53"/>
        <v>-0.11383297603428465</v>
      </c>
      <c r="J532" s="128">
        <f t="shared" si="54"/>
        <v>99.017560094152302</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0.29626732673267325</v>
      </c>
      <c r="F533" s="128">
        <f t="shared" si="50"/>
        <v>59.845999999999997</v>
      </c>
      <c r="G533" s="122">
        <f t="shared" si="51"/>
        <v>0.29674936269135771</v>
      </c>
      <c r="H533" s="128">
        <f t="shared" si="52"/>
        <v>44933.195</v>
      </c>
      <c r="I533" s="122">
        <f t="shared" si="53"/>
        <v>0.11161173198020639</v>
      </c>
      <c r="J533" s="128">
        <f t="shared" si="54"/>
        <v>99.837561248889415</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7.1143564356435637E-2</v>
      </c>
      <c r="F534" s="128">
        <f t="shared" si="50"/>
        <v>14.370999999999999</v>
      </c>
      <c r="G534" s="122">
        <f t="shared" si="51"/>
        <v>6.7588892998190431E-2</v>
      </c>
      <c r="H534" s="128">
        <f t="shared" si="52"/>
        <v>10234.174999999999</v>
      </c>
      <c r="I534" s="122">
        <f t="shared" si="53"/>
        <v>0.28102001890125894</v>
      </c>
      <c r="J534" s="128">
        <f t="shared" si="54"/>
        <v>105.25925370362313</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4.0782178217821791E-2</v>
      </c>
      <c r="F535" s="128">
        <f t="shared" si="50"/>
        <v>8.2380000000000013</v>
      </c>
      <c r="G535" s="122">
        <f t="shared" si="51"/>
        <v>4.0820602570368118E-2</v>
      </c>
      <c r="H535" s="128">
        <f t="shared" si="52"/>
        <v>6180.9739999999993</v>
      </c>
      <c r="I535" s="122">
        <f t="shared" si="53"/>
        <v>-0.15792547777133339</v>
      </c>
      <c r="J535" s="128">
        <f t="shared" si="54"/>
        <v>99.905870197579532</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2.7712871287128717E-2</v>
      </c>
      <c r="F536" s="128">
        <f t="shared" si="50"/>
        <v>5.5980000000000008</v>
      </c>
      <c r="G536" s="122">
        <f t="shared" si="51"/>
        <v>2.6796682032519253E-2</v>
      </c>
      <c r="H536" s="128">
        <f t="shared" si="52"/>
        <v>4057.5000000000005</v>
      </c>
      <c r="I536" s="122">
        <f t="shared" si="53"/>
        <v>0.32557259266612393</v>
      </c>
      <c r="J536" s="128">
        <f t="shared" si="54"/>
        <v>103.41903991508208</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2.966831683168317E-2</v>
      </c>
      <c r="F537" s="128">
        <f t="shared" si="50"/>
        <v>5.9930000000000003</v>
      </c>
      <c r="G537" s="122">
        <f t="shared" si="51"/>
        <v>3.0501868998401776E-2</v>
      </c>
      <c r="H537" s="128">
        <f t="shared" si="52"/>
        <v>4618.5320000000002</v>
      </c>
      <c r="I537" s="122">
        <f t="shared" si="53"/>
        <v>-0.37096425786020776</v>
      </c>
      <c r="J537" s="128">
        <f t="shared" si="54"/>
        <v>97.267209538004764</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0.24553960396039606</v>
      </c>
      <c r="F538" s="128">
        <f t="shared" si="50"/>
        <v>49.599000000000004</v>
      </c>
      <c r="G538" s="122">
        <f t="shared" si="51"/>
        <v>0.2409676392502873</v>
      </c>
      <c r="H538" s="128">
        <f t="shared" si="52"/>
        <v>36486.838000000003</v>
      </c>
      <c r="I538" s="122">
        <f t="shared" si="53"/>
        <v>6.5752795647390588E-2</v>
      </c>
      <c r="J538" s="128">
        <f t="shared" si="54"/>
        <v>101.89733556104601</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0.42273267326732678</v>
      </c>
      <c r="F539" s="128">
        <f t="shared" si="50"/>
        <v>85.39200000000001</v>
      </c>
      <c r="G539" s="122">
        <f t="shared" si="51"/>
        <v>0.40878987306661024</v>
      </c>
      <c r="H539" s="128">
        <f t="shared" si="52"/>
        <v>61898.14499999999</v>
      </c>
      <c r="I539" s="122">
        <f t="shared" si="53"/>
        <v>0.50327584125866731</v>
      </c>
      <c r="J539" s="128">
        <f t="shared" si="54"/>
        <v>103.41074990339709</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7.1905940594059414E-2</v>
      </c>
      <c r="F540" s="128">
        <f t="shared" si="50"/>
        <v>14.525</v>
      </c>
      <c r="G540" s="122">
        <f t="shared" si="51"/>
        <v>7.1966318403360235E-2</v>
      </c>
      <c r="H540" s="128">
        <f t="shared" si="52"/>
        <v>10896.996000000001</v>
      </c>
      <c r="I540" s="122">
        <f t="shared" si="53"/>
        <v>1.0158552652096489E-2</v>
      </c>
      <c r="J540" s="128">
        <f t="shared" si="54"/>
        <v>99.916102684366308</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6.4321782178217837E-2</v>
      </c>
      <c r="F541" s="128">
        <f t="shared" si="50"/>
        <v>12.993000000000002</v>
      </c>
      <c r="G541" s="122">
        <f t="shared" si="51"/>
        <v>6.6905618882827686E-2</v>
      </c>
      <c r="H541" s="128">
        <f t="shared" si="52"/>
        <v>10130.715000000002</v>
      </c>
      <c r="I541" s="122">
        <f t="shared" si="53"/>
        <v>-0.64527657003880845</v>
      </c>
      <c r="J541" s="128">
        <f t="shared" si="54"/>
        <v>96.138087132659294</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1.135643564356436E-2</v>
      </c>
      <c r="F542" s="128">
        <f t="shared" si="50"/>
        <v>2.2940000000000005</v>
      </c>
      <c r="G542" s="122">
        <f t="shared" si="51"/>
        <v>1.0986500944405552E-2</v>
      </c>
      <c r="H542" s="128">
        <f t="shared" si="52"/>
        <v>1663.5539999999999</v>
      </c>
      <c r="I542" s="122">
        <f t="shared" si="53"/>
        <v>-8.8600745055080601E-2</v>
      </c>
      <c r="J542" s="128">
        <f t="shared" si="54"/>
        <v>103.36717487242544</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3.8391089108910897E-2</v>
      </c>
      <c r="F543" s="128">
        <f t="shared" si="50"/>
        <v>7.7550000000000008</v>
      </c>
      <c r="G543" s="122">
        <f t="shared" si="51"/>
        <v>3.7911714591396001E-2</v>
      </c>
      <c r="H543" s="128">
        <f t="shared" si="52"/>
        <v>5740.5159999999996</v>
      </c>
      <c r="I543" s="122">
        <f t="shared" si="53"/>
        <v>-9.9236061050167468E-2</v>
      </c>
      <c r="J543" s="128">
        <f t="shared" si="54"/>
        <v>101.26444958420238</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4.5257425742574256E-2</v>
      </c>
      <c r="F544" s="128">
        <f t="shared" si="50"/>
        <v>9.1419999999999995</v>
      </c>
      <c r="G544" s="122">
        <f t="shared" si="51"/>
        <v>4.4521661889603617E-2</v>
      </c>
      <c r="H544" s="128">
        <f t="shared" si="52"/>
        <v>6741.3810000000003</v>
      </c>
      <c r="I544" s="122">
        <f t="shared" si="53"/>
        <v>0.12894233615885672</v>
      </c>
      <c r="J544" s="128">
        <f t="shared" si="54"/>
        <v>101.65259745872706</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2.5960396039603959E-2</v>
      </c>
      <c r="F545" s="128">
        <f t="shared" si="50"/>
        <v>5.2439999999999998</v>
      </c>
      <c r="G545" s="122">
        <f t="shared" si="51"/>
        <v>2.5374143100556079E-2</v>
      </c>
      <c r="H545" s="128">
        <f t="shared" si="52"/>
        <v>3842.1020000000003</v>
      </c>
      <c r="I545" s="122">
        <f t="shared" si="53"/>
        <v>4.1995593470438755E-2</v>
      </c>
      <c r="J545" s="128">
        <f t="shared" si="54"/>
        <v>102.31043443210908</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1.2356435643564357E-2</v>
      </c>
      <c r="F546" s="128">
        <f t="shared" si="50"/>
        <v>2.496</v>
      </c>
      <c r="G546" s="122">
        <f t="shared" si="51"/>
        <v>1.2772094466972223E-2</v>
      </c>
      <c r="H546" s="128">
        <f t="shared" si="52"/>
        <v>1933.925</v>
      </c>
      <c r="I546" s="122">
        <f t="shared" si="53"/>
        <v>-0.41111964096086673</v>
      </c>
      <c r="J546" s="128">
        <f t="shared" si="54"/>
        <v>96.745570395813061</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8.0846534653465363E-2</v>
      </c>
      <c r="F547" s="128">
        <f t="shared" si="50"/>
        <v>16.331000000000003</v>
      </c>
      <c r="G547" s="122">
        <f t="shared" si="51"/>
        <v>7.8557588926019342E-2</v>
      </c>
      <c r="H547" s="128">
        <f t="shared" si="52"/>
        <v>11895.032999999998</v>
      </c>
      <c r="I547" s="122">
        <f t="shared" si="53"/>
        <v>-0.18146533430357845</v>
      </c>
      <c r="J547" s="128">
        <f t="shared" si="54"/>
        <v>102.91371687794748</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5.3227722772277233E-2</v>
      </c>
      <c r="F548" s="128">
        <f t="shared" si="50"/>
        <v>10.752000000000001</v>
      </c>
      <c r="G548" s="122">
        <f t="shared" si="51"/>
        <v>5.280642327860624E-2</v>
      </c>
      <c r="H548" s="128">
        <f t="shared" si="52"/>
        <v>7995.8429999999998</v>
      </c>
      <c r="I548" s="122">
        <f t="shared" si="53"/>
        <v>-0.17061128584716995</v>
      </c>
      <c r="J548" s="128">
        <f t="shared" si="54"/>
        <v>100.79781865067478</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2.2311881188118814E-2</v>
      </c>
      <c r="F549" s="128">
        <f t="shared" si="50"/>
        <v>4.5070000000000006</v>
      </c>
      <c r="G549" s="122">
        <f t="shared" si="51"/>
        <v>2.061562033575929E-2</v>
      </c>
      <c r="H549" s="128">
        <f t="shared" si="52"/>
        <v>3121.576</v>
      </c>
      <c r="I549" s="122">
        <f t="shared" si="53"/>
        <v>0.12344946952492626</v>
      </c>
      <c r="J549" s="128">
        <f t="shared" si="54"/>
        <v>108.22803691925407</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0.10017326732673267</v>
      </c>
      <c r="F550" s="128">
        <f t="shared" si="50"/>
        <v>20.234999999999999</v>
      </c>
      <c r="G550" s="122">
        <f t="shared" si="51"/>
        <v>8.2830310795281942E-2</v>
      </c>
      <c r="H550" s="128">
        <f t="shared" si="52"/>
        <v>12542.000000000002</v>
      </c>
      <c r="I550" s="122">
        <f t="shared" si="53"/>
        <v>0.36417526446354698</v>
      </c>
      <c r="J550" s="128">
        <f t="shared" si="54"/>
        <v>120.93793487545213</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0.10111386138613862</v>
      </c>
      <c r="F551" s="128">
        <f t="shared" si="50"/>
        <v>20.425000000000001</v>
      </c>
      <c r="G551" s="122">
        <f t="shared" si="51"/>
        <v>0.11109638220026682</v>
      </c>
      <c r="H551" s="128">
        <f t="shared" si="52"/>
        <v>16821.992000000002</v>
      </c>
      <c r="I551" s="122">
        <f t="shared" si="53"/>
        <v>-0.61403235656286281</v>
      </c>
      <c r="J551" s="128">
        <f t="shared" si="54"/>
        <v>91.014540152951767</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3.0529702970297033E-2</v>
      </c>
      <c r="F552" s="128">
        <f t="shared" si="50"/>
        <v>6.1670000000000007</v>
      </c>
      <c r="G552" s="122">
        <f t="shared" si="51"/>
        <v>2.9632315840917196E-2</v>
      </c>
      <c r="H552" s="128">
        <f t="shared" si="52"/>
        <v>4486.866</v>
      </c>
      <c r="I552" s="122">
        <f t="shared" si="53"/>
        <v>6.6030799852363126E-2</v>
      </c>
      <c r="J552" s="128">
        <f t="shared" si="54"/>
        <v>103.02840700739529</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0.13426732673267328</v>
      </c>
      <c r="F553" s="128">
        <f t="shared" si="50"/>
        <v>27.122</v>
      </c>
      <c r="G553" s="122">
        <f t="shared" si="51"/>
        <v>0.11859768323448996</v>
      </c>
      <c r="H553" s="128">
        <f t="shared" si="52"/>
        <v>17957.824000000001</v>
      </c>
      <c r="I553" s="122">
        <f t="shared" si="53"/>
        <v>0.68594072713535104</v>
      </c>
      <c r="J553" s="128">
        <f t="shared" si="54"/>
        <v>113.21243642441267</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8.7712871287128708E-2</v>
      </c>
      <c r="F554" s="128">
        <f t="shared" si="50"/>
        <v>17.718</v>
      </c>
      <c r="G554" s="122">
        <f t="shared" si="51"/>
        <v>8.3435212458228228E-2</v>
      </c>
      <c r="H554" s="128">
        <f t="shared" si="52"/>
        <v>12633.593000000001</v>
      </c>
      <c r="I554" s="122">
        <f t="shared" si="53"/>
        <v>0.25383748270457307</v>
      </c>
      <c r="J554" s="128">
        <f t="shared" si="54"/>
        <v>105.12692267793059</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0.1779851485148515</v>
      </c>
      <c r="F555" s="128">
        <f t="shared" si="50"/>
        <v>35.953000000000003</v>
      </c>
      <c r="G555" s="122">
        <f t="shared" si="51"/>
        <v>0.16737982934657705</v>
      </c>
      <c r="H555" s="128">
        <f t="shared" si="52"/>
        <v>25344.319000000003</v>
      </c>
      <c r="I555" s="122">
        <f t="shared" si="53"/>
        <v>0.58497614645520901</v>
      </c>
      <c r="J555" s="128">
        <f t="shared" si="54"/>
        <v>106.3360795680554</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8.009405940594061E-2</v>
      </c>
      <c r="F556" s="128">
        <f t="shared" si="50"/>
        <v>16.179000000000002</v>
      </c>
      <c r="G556" s="122">
        <f t="shared" si="51"/>
        <v>7.6255986738696838E-2</v>
      </c>
      <c r="H556" s="128">
        <f t="shared" si="52"/>
        <v>11546.528999999999</v>
      </c>
      <c r="I556" s="122">
        <f t="shared" si="53"/>
        <v>0.48650071384818516</v>
      </c>
      <c r="J556" s="128">
        <f t="shared" si="54"/>
        <v>105.03314274903495</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3.2702970297029704E-2</v>
      </c>
      <c r="F557" s="128">
        <f t="shared" si="50"/>
        <v>6.6059999999999999</v>
      </c>
      <c r="G557" s="122">
        <f t="shared" si="51"/>
        <v>3.3353247302170153E-2</v>
      </c>
      <c r="H557" s="128">
        <f t="shared" si="52"/>
        <v>5050.2820000000002</v>
      </c>
      <c r="I557" s="122">
        <f t="shared" si="53"/>
        <v>-0.35103742686480743</v>
      </c>
      <c r="J557" s="128">
        <f t="shared" si="54"/>
        <v>98.050333752365589</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2.0193069306930697E-2</v>
      </c>
      <c r="F558" s="128">
        <f t="shared" si="50"/>
        <v>4.0790000000000006</v>
      </c>
      <c r="G558" s="122">
        <f t="shared" si="51"/>
        <v>1.957271922756872E-2</v>
      </c>
      <c r="H558" s="128">
        <f t="shared" si="52"/>
        <v>2963.6620000000003</v>
      </c>
      <c r="I558" s="122">
        <f t="shared" si="53"/>
        <v>0.18642658138712925</v>
      </c>
      <c r="J558" s="128">
        <f t="shared" si="54"/>
        <v>103.16946292515246</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0.10694059405940594</v>
      </c>
      <c r="F559" s="128">
        <f t="shared" si="50"/>
        <v>21.602</v>
      </c>
      <c r="G559" s="122">
        <f t="shared" si="51"/>
        <v>0.10698247896551268</v>
      </c>
      <c r="H559" s="128">
        <f t="shared" si="52"/>
        <v>16199.072999999999</v>
      </c>
      <c r="I559" s="122">
        <f t="shared" si="53"/>
        <v>9.3843243342968272E-2</v>
      </c>
      <c r="J559" s="128">
        <f t="shared" si="54"/>
        <v>99.960848817010273</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5.7856435643564352E-2</v>
      </c>
      <c r="F560" s="128">
        <f t="shared" si="50"/>
        <v>11.686999999999999</v>
      </c>
      <c r="G560" s="122">
        <f t="shared" si="51"/>
        <v>5.4529322801780508E-2</v>
      </c>
      <c r="H560" s="128">
        <f t="shared" si="52"/>
        <v>8256.7210000000014</v>
      </c>
      <c r="I560" s="122">
        <f t="shared" si="53"/>
        <v>0.18731609977126204</v>
      </c>
      <c r="J560" s="128">
        <f t="shared" si="54"/>
        <v>106.10151139026287</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1.4930693069306927E-2</v>
      </c>
      <c r="F561" s="128">
        <f t="shared" si="50"/>
        <v>3.0159999999999991</v>
      </c>
      <c r="G561" s="122">
        <f t="shared" si="51"/>
        <v>1.5045813575664715E-2</v>
      </c>
      <c r="H561" s="128">
        <f t="shared" si="52"/>
        <v>2278.2069999999999</v>
      </c>
      <c r="I561" s="122">
        <f t="shared" si="53"/>
        <v>-0.18654351870529887</v>
      </c>
      <c r="J561" s="128">
        <f t="shared" si="54"/>
        <v>99.234866856625246</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6.3138613861386153E-2</v>
      </c>
      <c r="F562" s="128">
        <f t="shared" si="50"/>
        <v>12.754000000000003</v>
      </c>
      <c r="G562" s="122">
        <f t="shared" si="51"/>
        <v>6.4216308497008295E-2</v>
      </c>
      <c r="H562" s="128">
        <f t="shared" si="52"/>
        <v>9723.505000000001</v>
      </c>
      <c r="I562" s="122">
        <f t="shared" si="53"/>
        <v>-0.62823335798004387</v>
      </c>
      <c r="J562" s="128">
        <f t="shared" si="54"/>
        <v>98.321774233297219</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4.6430693069306937E-2</v>
      </c>
      <c r="F563" s="128">
        <f t="shared" si="50"/>
        <v>9.3790000000000013</v>
      </c>
      <c r="G563" s="122">
        <f t="shared" si="51"/>
        <v>4.5025366865233979E-2</v>
      </c>
      <c r="H563" s="128">
        <f t="shared" si="52"/>
        <v>6817.6509999999989</v>
      </c>
      <c r="I563" s="122">
        <f t="shared" si="53"/>
        <v>0.32589675900196857</v>
      </c>
      <c r="J563" s="128">
        <f t="shared" si="54"/>
        <v>103.12118768133362</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5.7183168316831685E-2</v>
      </c>
      <c r="F564" s="128">
        <f t="shared" si="50"/>
        <v>11.551</v>
      </c>
      <c r="G564" s="122">
        <f t="shared" si="51"/>
        <v>5.7694778692097354E-2</v>
      </c>
      <c r="H564" s="128">
        <f t="shared" si="52"/>
        <v>8736.0279999999966</v>
      </c>
      <c r="I564" s="122">
        <f t="shared" si="53"/>
        <v>-0.2600053524610757</v>
      </c>
      <c r="J564" s="128">
        <f t="shared" si="54"/>
        <v>99.113246663106196</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3.788118811881188E-2</v>
      </c>
      <c r="F565" s="128">
        <f t="shared" si="50"/>
        <v>7.6520000000000001</v>
      </c>
      <c r="G565" s="122">
        <f t="shared" si="51"/>
        <v>3.5712128016484178E-2</v>
      </c>
      <c r="H565" s="128">
        <f t="shared" si="52"/>
        <v>5407.4590000000007</v>
      </c>
      <c r="I565" s="122">
        <f t="shared" si="53"/>
        <v>0.59786948208597168</v>
      </c>
      <c r="J565" s="128">
        <f t="shared" si="54"/>
        <v>106.07373523450212</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1.9168316831683168E-2</v>
      </c>
      <c r="F566" s="128">
        <f t="shared" si="50"/>
        <v>3.8719999999999999</v>
      </c>
      <c r="G566" s="122">
        <f t="shared" si="51"/>
        <v>1.8600450408802125E-2</v>
      </c>
      <c r="H566" s="128">
        <f t="shared" si="52"/>
        <v>2816.4430000000002</v>
      </c>
      <c r="I566" s="122">
        <f t="shared" si="53"/>
        <v>-5.3613048099092356E-2</v>
      </c>
      <c r="J566" s="128">
        <f t="shared" si="54"/>
        <v>103.05297135499643</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9.0237623762376235E-2</v>
      </c>
      <c r="F567" s="128">
        <f t="shared" si="50"/>
        <v>18.227999999999998</v>
      </c>
      <c r="G567" s="122">
        <f t="shared" si="51"/>
        <v>8.1072534308998939E-2</v>
      </c>
      <c r="H567" s="128">
        <f t="shared" si="52"/>
        <v>12275.841</v>
      </c>
      <c r="I567" s="122">
        <f t="shared" si="53"/>
        <v>0.59884551245523998</v>
      </c>
      <c r="J567" s="128">
        <f t="shared" si="54"/>
        <v>111.30480196714412</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7.2292079207920787E-2</v>
      </c>
      <c r="F568" s="128">
        <f t="shared" si="50"/>
        <v>14.603</v>
      </c>
      <c r="G568" s="122">
        <f t="shared" si="51"/>
        <v>6.8841841788955083E-2</v>
      </c>
      <c r="H568" s="128">
        <f t="shared" si="52"/>
        <v>10423.894</v>
      </c>
      <c r="I568" s="122">
        <f t="shared" si="53"/>
        <v>0.42190377812960506</v>
      </c>
      <c r="J568" s="128">
        <f t="shared" si="54"/>
        <v>105.01183194595944</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2.0054455445544555E-2</v>
      </c>
      <c r="F569" s="128">
        <f t="shared" si="50"/>
        <v>4.0510000000000002</v>
      </c>
      <c r="G569" s="122">
        <f t="shared" si="51"/>
        <v>1.9842218230329289E-2</v>
      </c>
      <c r="H569" s="128">
        <f t="shared" si="52"/>
        <v>3004.4690000000001</v>
      </c>
      <c r="I569" s="122">
        <f t="shared" si="53"/>
        <v>-0.15476933196762177</v>
      </c>
      <c r="J569" s="128">
        <f t="shared" si="54"/>
        <v>101.06962443791116</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8.9019801980198016E-2</v>
      </c>
      <c r="F570" s="128">
        <f t="shared" si="50"/>
        <v>17.981999999999999</v>
      </c>
      <c r="G570" s="122">
        <f t="shared" si="51"/>
        <v>8.6944015902996982E-2</v>
      </c>
      <c r="H570" s="128">
        <f t="shared" si="52"/>
        <v>13164.888999999997</v>
      </c>
      <c r="I570" s="122">
        <f t="shared" si="53"/>
        <v>0.21387402676742248</v>
      </c>
      <c r="J570" s="128">
        <f t="shared" si="54"/>
        <v>102.38749735176367</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9.2752475247524779E-2</v>
      </c>
      <c r="F571" s="128">
        <f t="shared" si="50"/>
        <v>18.736000000000004</v>
      </c>
      <c r="G571" s="122">
        <f t="shared" si="51"/>
        <v>9.2791695835369628E-2</v>
      </c>
      <c r="H571" s="128">
        <f t="shared" si="52"/>
        <v>14050.332999999999</v>
      </c>
      <c r="I571" s="122">
        <f t="shared" si="53"/>
        <v>2.9762766222908261E-2</v>
      </c>
      <c r="J571" s="128">
        <f t="shared" si="54"/>
        <v>99.957732653238239</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2.9247524752475249E-2</v>
      </c>
      <c r="F572" s="128">
        <f t="shared" si="50"/>
        <v>5.9080000000000004</v>
      </c>
      <c r="G572" s="122">
        <f t="shared" si="51"/>
        <v>2.8300406820853524E-2</v>
      </c>
      <c r="H572" s="128">
        <f t="shared" si="52"/>
        <v>4285.1909999999989</v>
      </c>
      <c r="I572" s="122">
        <f t="shared" si="53"/>
        <v>-0.13032178131797356</v>
      </c>
      <c r="J572" s="128">
        <f t="shared" si="54"/>
        <v>103.34665836295976</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0.18226237623762373</v>
      </c>
      <c r="F573" s="128">
        <f t="shared" si="50"/>
        <v>36.816999999999993</v>
      </c>
      <c r="G573" s="122">
        <f t="shared" si="51"/>
        <v>0.17416239152544613</v>
      </c>
      <c r="H573" s="128">
        <f t="shared" si="52"/>
        <v>26371.321000000004</v>
      </c>
      <c r="I573" s="122">
        <f t="shared" si="53"/>
        <v>0.14099949864225511</v>
      </c>
      <c r="J573" s="128">
        <f t="shared" si="54"/>
        <v>104.65082308598991</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0.14936138613861388</v>
      </c>
      <c r="F574" s="128">
        <f t="shared" si="50"/>
        <v>30.171000000000003</v>
      </c>
      <c r="G574" s="122">
        <f t="shared" si="51"/>
        <v>0.14784542788836202</v>
      </c>
      <c r="H574" s="128">
        <f t="shared" si="52"/>
        <v>22386.458999999999</v>
      </c>
      <c r="I574" s="122">
        <f t="shared" si="53"/>
        <v>0.1488420502741698</v>
      </c>
      <c r="J574" s="128">
        <f t="shared" si="54"/>
        <v>101.02536701466111</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3.4425742574257436E-2</v>
      </c>
      <c r="F575" s="128">
        <f t="shared" si="50"/>
        <v>6.9540000000000015</v>
      </c>
      <c r="G575" s="122">
        <f t="shared" si="51"/>
        <v>3.4693352177416169E-2</v>
      </c>
      <c r="H575" s="128">
        <f t="shared" si="52"/>
        <v>5253.1980000000012</v>
      </c>
      <c r="I575" s="122">
        <f t="shared" si="53"/>
        <v>-8.2555625110034003E-2</v>
      </c>
      <c r="J575" s="128">
        <f t="shared" si="54"/>
        <v>99.228642992495438</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3.3425742574257435E-2</v>
      </c>
      <c r="F576" s="128">
        <f t="shared" si="50"/>
        <v>6.7520000000000016</v>
      </c>
      <c r="G576" s="122">
        <f t="shared" si="51"/>
        <v>3.3178512462190758E-2</v>
      </c>
      <c r="H576" s="128">
        <f t="shared" si="52"/>
        <v>5023.8240000000005</v>
      </c>
      <c r="I576" s="122">
        <f t="shared" si="53"/>
        <v>-0.18612754234307791</v>
      </c>
      <c r="J576" s="128">
        <f t="shared" si="54"/>
        <v>100.74515128533388</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3.174257425742575E-2</v>
      </c>
      <c r="F577" s="128">
        <f t="shared" si="50"/>
        <v>6.4120000000000008</v>
      </c>
      <c r="G577" s="122">
        <f t="shared" si="51"/>
        <v>3.0806753490338006E-2</v>
      </c>
      <c r="H577" s="128">
        <f t="shared" si="52"/>
        <v>4664.6970000000001</v>
      </c>
      <c r="I577" s="122">
        <f t="shared" si="53"/>
        <v>0.11985989239993246</v>
      </c>
      <c r="J577" s="128">
        <f t="shared" si="54"/>
        <v>103.03771303711457</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0.1155049504950495</v>
      </c>
      <c r="F578" s="128">
        <f t="shared" si="50"/>
        <v>23.331999999999997</v>
      </c>
      <c r="G578" s="122">
        <f t="shared" si="51"/>
        <v>0.10763804171234596</v>
      </c>
      <c r="H578" s="128">
        <f t="shared" si="52"/>
        <v>16298.337000000001</v>
      </c>
      <c r="I578" s="122">
        <f t="shared" si="53"/>
        <v>0.63916202773161446</v>
      </c>
      <c r="J578" s="128">
        <f t="shared" si="54"/>
        <v>107.30866955358331</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3.519306930693069E-2</v>
      </c>
      <c r="F579" s="128">
        <f t="shared" si="50"/>
        <v>7.109</v>
      </c>
      <c r="G579" s="122">
        <f t="shared" si="51"/>
        <v>3.4737600549472315E-2</v>
      </c>
      <c r="H579" s="128">
        <f t="shared" si="52"/>
        <v>5259.8979999999992</v>
      </c>
      <c r="I579" s="122">
        <f t="shared" si="53"/>
        <v>-8.5584130605902364E-2</v>
      </c>
      <c r="J579" s="128">
        <f t="shared" si="54"/>
        <v>101.31116931006707</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2.8212871287128707E-2</v>
      </c>
      <c r="F580" s="128">
        <f t="shared" si="50"/>
        <v>5.698999999999999</v>
      </c>
      <c r="G580" s="122">
        <f t="shared" si="51"/>
        <v>2.8116941182686327E-2</v>
      </c>
      <c r="H580" s="128">
        <f t="shared" si="52"/>
        <v>4257.4109999999982</v>
      </c>
      <c r="I580" s="122">
        <f t="shared" si="53"/>
        <v>0.14196230828329393</v>
      </c>
      <c r="J580" s="128">
        <f t="shared" si="54"/>
        <v>100.3411825767927</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3.0762376237623758E-2</v>
      </c>
      <c r="F581" s="128">
        <f t="shared" si="50"/>
        <v>6.2139999999999995</v>
      </c>
      <c r="G581" s="122">
        <f t="shared" si="51"/>
        <v>2.9114801410664512E-2</v>
      </c>
      <c r="H581" s="128">
        <f t="shared" si="52"/>
        <v>4408.5049999999992</v>
      </c>
      <c r="I581" s="122">
        <f t="shared" si="53"/>
        <v>7.3379169542922618E-2</v>
      </c>
      <c r="J581" s="128">
        <f t="shared" si="54"/>
        <v>105.65889082917033</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3.3158415841584153E-2</v>
      </c>
      <c r="F582" s="128">
        <f t="shared" si="50"/>
        <v>6.6979999999999995</v>
      </c>
      <c r="G582" s="122">
        <f t="shared" si="51"/>
        <v>3.5793056307704497E-2</v>
      </c>
      <c r="H582" s="128">
        <f t="shared" si="52"/>
        <v>5419.7129999999997</v>
      </c>
      <c r="I582" s="122">
        <f t="shared" si="53"/>
        <v>-0.57798400123375404</v>
      </c>
      <c r="J582" s="128">
        <f t="shared" si="54"/>
        <v>92.639241411878999</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1.4613861386138613E-2</v>
      </c>
      <c r="F583" s="128">
        <f t="shared" si="50"/>
        <v>2.952</v>
      </c>
      <c r="G583" s="122">
        <f t="shared" si="51"/>
        <v>1.3656791134475425E-2</v>
      </c>
      <c r="H583" s="128">
        <f t="shared" si="52"/>
        <v>2067.884</v>
      </c>
      <c r="I583" s="122">
        <f t="shared" si="53"/>
        <v>-0.13888324296167365</v>
      </c>
      <c r="J583" s="128">
        <f t="shared" si="54"/>
        <v>107.00801705348736</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1.1277227722772277E-2</v>
      </c>
      <c r="F584" s="128">
        <f t="shared" si="50"/>
        <v>2.278</v>
      </c>
      <c r="G584" s="122">
        <f t="shared" si="51"/>
        <v>1.105894279411959E-2</v>
      </c>
      <c r="H584" s="128">
        <f t="shared" si="52"/>
        <v>1674.5230000000001</v>
      </c>
      <c r="I584" s="122">
        <f t="shared" si="53"/>
        <v>-0.14102937536545768</v>
      </c>
      <c r="J584" s="128">
        <f t="shared" si="54"/>
        <v>101.9738317913061</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2.3574257425742571E-2</v>
      </c>
      <c r="F585" s="128">
        <f t="shared" ref="F585:F648" si="56">SUMPRODUCT($K$2:$AI$2,$K585:$AI585)</f>
        <v>4.7619999999999996</v>
      </c>
      <c r="G585" s="122">
        <f t="shared" ref="G585:G648" si="57">SUMPRODUCT($K$3:$AI$3,$K585:$AI585)/$J$3</f>
        <v>2.3562991189950994E-2</v>
      </c>
      <c r="H585" s="128">
        <f t="shared" ref="H585:H648" si="58">SUMPRODUCT($K$3:$AI$3,$K585:$AI585)</f>
        <v>3567.8609999999999</v>
      </c>
      <c r="I585" s="122">
        <f t="shared" ref="I585:I648" si="59">CORREL($K$4:$AI$4,$K585:$AI585)</f>
        <v>-0.25648870767931703</v>
      </c>
      <c r="J585" s="128">
        <f t="shared" si="54"/>
        <v>100.04781326657874</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0.19237128712871285</v>
      </c>
      <c r="F586" s="128">
        <f t="shared" si="56"/>
        <v>38.858999999999995</v>
      </c>
      <c r="G586" s="122">
        <f t="shared" si="57"/>
        <v>0.18203613837192409</v>
      </c>
      <c r="H586" s="128">
        <f t="shared" si="58"/>
        <v>27563.548000000003</v>
      </c>
      <c r="I586" s="122">
        <f t="shared" si="59"/>
        <v>0.3269949909027357</v>
      </c>
      <c r="J586" s="128">
        <f t="shared" ref="J586:J649" si="60">$E586/$G586*100</f>
        <v>105.67752581944619</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2.574752475247525E-2</v>
      </c>
      <c r="F587" s="128">
        <f t="shared" si="56"/>
        <v>5.2010000000000005</v>
      </c>
      <c r="G587" s="122">
        <f t="shared" si="57"/>
        <v>2.5864936797474539E-2</v>
      </c>
      <c r="H587" s="128">
        <f t="shared" si="58"/>
        <v>3916.4169999999999</v>
      </c>
      <c r="I587" s="122">
        <f t="shared" si="59"/>
        <v>-0.21589925111614591</v>
      </c>
      <c r="J587" s="128">
        <f t="shared" si="60"/>
        <v>99.546057096838709</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6.9579207920792085E-2</v>
      </c>
      <c r="F588" s="128">
        <f t="shared" si="56"/>
        <v>14.055000000000001</v>
      </c>
      <c r="G588" s="122">
        <f t="shared" si="57"/>
        <v>6.9562059992867423E-2</v>
      </c>
      <c r="H588" s="128">
        <f t="shared" si="58"/>
        <v>10532.948</v>
      </c>
      <c r="I588" s="122">
        <f t="shared" si="59"/>
        <v>-0.15328049009880032</v>
      </c>
      <c r="J588" s="128">
        <f t="shared" si="60"/>
        <v>100.02465126525352</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4.4980198019801972E-2</v>
      </c>
      <c r="F589" s="128">
        <f t="shared" si="56"/>
        <v>9.0859999999999985</v>
      </c>
      <c r="G589" s="122">
        <f t="shared" si="57"/>
        <v>4.4432623598251196E-2</v>
      </c>
      <c r="H589" s="128">
        <f t="shared" si="58"/>
        <v>6727.8989999999994</v>
      </c>
      <c r="I589" s="122">
        <f t="shared" si="59"/>
        <v>-4.982723999844095E-2</v>
      </c>
      <c r="J589" s="128">
        <f t="shared" si="60"/>
        <v>101.232370220813</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0.38008415841584159</v>
      </c>
      <c r="F590" s="128">
        <f t="shared" si="56"/>
        <v>76.777000000000001</v>
      </c>
      <c r="G590" s="122">
        <f t="shared" si="57"/>
        <v>0.386952363655576</v>
      </c>
      <c r="H590" s="128">
        <f t="shared" si="58"/>
        <v>58591.553000000007</v>
      </c>
      <c r="I590" s="122">
        <f t="shared" si="59"/>
        <v>0.16351845601431009</v>
      </c>
      <c r="J590" s="128">
        <f t="shared" si="60"/>
        <v>98.225051483120609</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0.38321782178217823</v>
      </c>
      <c r="F591" s="128">
        <f t="shared" si="56"/>
        <v>77.41</v>
      </c>
      <c r="G591" s="122">
        <f t="shared" si="57"/>
        <v>0.41174836545192778</v>
      </c>
      <c r="H591" s="128">
        <f t="shared" si="58"/>
        <v>62346.114000000001</v>
      </c>
      <c r="I591" s="122">
        <f t="shared" si="59"/>
        <v>-0.41894984943739305</v>
      </c>
      <c r="J591" s="128">
        <f t="shared" si="60"/>
        <v>93.070878705630093</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0.25774752475247525</v>
      </c>
      <c r="F592" s="128">
        <f t="shared" si="56"/>
        <v>52.064999999999998</v>
      </c>
      <c r="G592" s="122">
        <f t="shared" si="57"/>
        <v>0.24511364566960336</v>
      </c>
      <c r="H592" s="128">
        <f t="shared" si="58"/>
        <v>37114.618000000002</v>
      </c>
      <c r="I592" s="122">
        <f t="shared" si="59"/>
        <v>0.53949444739762431</v>
      </c>
      <c r="J592" s="128">
        <f t="shared" si="60"/>
        <v>105.15429446955456</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0.30405940594059405</v>
      </c>
      <c r="F593" s="128">
        <f t="shared" si="56"/>
        <v>61.42</v>
      </c>
      <c r="G593" s="122">
        <f t="shared" si="57"/>
        <v>0.30413697182633509</v>
      </c>
      <c r="H593" s="128">
        <f t="shared" si="58"/>
        <v>46051.812000000005</v>
      </c>
      <c r="I593" s="122">
        <f t="shared" si="59"/>
        <v>-4.0565675455211232E-2</v>
      </c>
      <c r="J593" s="128">
        <f t="shared" si="60"/>
        <v>99.974496397042671</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0.27796039603960399</v>
      </c>
      <c r="F594" s="128">
        <f t="shared" si="56"/>
        <v>56.148000000000003</v>
      </c>
      <c r="G594" s="122">
        <f t="shared" si="57"/>
        <v>0.23261600998560281</v>
      </c>
      <c r="H594" s="128">
        <f t="shared" si="58"/>
        <v>35222.251000000004</v>
      </c>
      <c r="I594" s="122">
        <f t="shared" si="59"/>
        <v>0.57078827146486655</v>
      </c>
      <c r="J594" s="128">
        <f t="shared" si="60"/>
        <v>119.49323524928815</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0.33297029702970293</v>
      </c>
      <c r="F595" s="128">
        <f t="shared" si="56"/>
        <v>67.259999999999991</v>
      </c>
      <c r="G595" s="122">
        <f t="shared" si="57"/>
        <v>0.33874606057404011</v>
      </c>
      <c r="H595" s="128">
        <f t="shared" si="58"/>
        <v>51292.251000000004</v>
      </c>
      <c r="I595" s="122">
        <f t="shared" si="59"/>
        <v>4.0629104764503224E-2</v>
      </c>
      <c r="J595" s="128">
        <f t="shared" si="60"/>
        <v>98.294957723036077</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0.48807425742574256</v>
      </c>
      <c r="F596" s="128">
        <f t="shared" si="56"/>
        <v>98.590999999999994</v>
      </c>
      <c r="G596" s="122">
        <f t="shared" si="57"/>
        <v>0.43661803088140116</v>
      </c>
      <c r="H596" s="128">
        <f t="shared" si="58"/>
        <v>66111.828999999998</v>
      </c>
      <c r="I596" s="122">
        <f t="shared" si="59"/>
        <v>0.33988918398129481</v>
      </c>
      <c r="J596" s="128">
        <f t="shared" si="60"/>
        <v>111.78518130377408</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0.63491089108910892</v>
      </c>
      <c r="F597" s="128">
        <f t="shared" si="56"/>
        <v>128.25200000000001</v>
      </c>
      <c r="G597" s="122">
        <f t="shared" si="57"/>
        <v>0.6110679575743968</v>
      </c>
      <c r="H597" s="128">
        <f t="shared" si="58"/>
        <v>92526.688000000009</v>
      </c>
      <c r="I597" s="122">
        <f t="shared" si="59"/>
        <v>0.37699512908765032</v>
      </c>
      <c r="J597" s="128">
        <f t="shared" si="60"/>
        <v>103.90184646718434</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0.21676237623762376</v>
      </c>
      <c r="F598" s="128">
        <f t="shared" si="56"/>
        <v>43.786000000000001</v>
      </c>
      <c r="G598" s="122">
        <f t="shared" si="57"/>
        <v>0.16167178274709743</v>
      </c>
      <c r="H598" s="128">
        <f t="shared" si="58"/>
        <v>24480.017999999996</v>
      </c>
      <c r="I598" s="122">
        <f t="shared" si="59"/>
        <v>0.44343197497026587</v>
      </c>
      <c r="J598" s="128">
        <f t="shared" si="60"/>
        <v>134.0755774164403</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7.4381188118811878E-2</v>
      </c>
      <c r="F599" s="128">
        <f t="shared" si="56"/>
        <v>15.024999999999999</v>
      </c>
      <c r="G599" s="122">
        <f t="shared" si="57"/>
        <v>9.537506108917039E-2</v>
      </c>
      <c r="H599" s="128">
        <f t="shared" si="58"/>
        <v>14441.501000000002</v>
      </c>
      <c r="I599" s="122">
        <f t="shared" si="59"/>
        <v>-0.52918293222217583</v>
      </c>
      <c r="J599" s="128">
        <f t="shared" si="60"/>
        <v>77.988089621530719</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2.8212871287128714E-2</v>
      </c>
      <c r="F600" s="128">
        <f t="shared" si="56"/>
        <v>5.6989999999999998</v>
      </c>
      <c r="G600" s="122">
        <f t="shared" si="57"/>
        <v>3.7324003751205287E-2</v>
      </c>
      <c r="H600" s="128">
        <f t="shared" si="58"/>
        <v>5651.5260000000017</v>
      </c>
      <c r="I600" s="122">
        <f t="shared" si="59"/>
        <v>-0.6174471644577344</v>
      </c>
      <c r="J600" s="128">
        <f t="shared" si="60"/>
        <v>75.589080622728332</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6.1683168316831686E-3</v>
      </c>
      <c r="F601" s="128">
        <f t="shared" si="56"/>
        <v>1.246</v>
      </c>
      <c r="G601" s="122">
        <f t="shared" si="57"/>
        <v>8.6379360445917892E-3</v>
      </c>
      <c r="H601" s="128">
        <f t="shared" si="58"/>
        <v>1307.9389999999996</v>
      </c>
      <c r="I601" s="122">
        <f t="shared" si="59"/>
        <v>-0.34442535352552839</v>
      </c>
      <c r="J601" s="128">
        <f t="shared" si="60"/>
        <v>71.409614517175683</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1.2574257425742575E-2</v>
      </c>
      <c r="F602" s="128">
        <f t="shared" si="56"/>
        <v>2.54</v>
      </c>
      <c r="G602" s="122">
        <f t="shared" si="57"/>
        <v>1.8241318733571963E-2</v>
      </c>
      <c r="H602" s="128">
        <f t="shared" si="58"/>
        <v>2762.0639999999994</v>
      </c>
      <c r="I602" s="122">
        <f t="shared" si="59"/>
        <v>-0.57385118617881814</v>
      </c>
      <c r="J602" s="128">
        <f t="shared" si="60"/>
        <v>68.932831060072814</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8.739603960396039E-2</v>
      </c>
      <c r="F603" s="128">
        <f t="shared" si="56"/>
        <v>17.654</v>
      </c>
      <c r="G603" s="122">
        <f t="shared" si="57"/>
        <v>7.8949220039889551E-2</v>
      </c>
      <c r="H603" s="128">
        <f t="shared" si="58"/>
        <v>11954.332999999997</v>
      </c>
      <c r="I603" s="122">
        <f t="shared" si="59"/>
        <v>0.7026157191212965</v>
      </c>
      <c r="J603" s="128">
        <f t="shared" si="60"/>
        <v>110.69905384727427</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1.7910891089108913E-2</v>
      </c>
      <c r="F604" s="128">
        <f t="shared" si="56"/>
        <v>3.6180000000000003</v>
      </c>
      <c r="G604" s="122">
        <f t="shared" si="57"/>
        <v>1.7771097227542301E-2</v>
      </c>
      <c r="H604" s="128">
        <f t="shared" si="58"/>
        <v>2690.864</v>
      </c>
      <c r="I604" s="122">
        <f t="shared" si="59"/>
        <v>0.24611165558256062</v>
      </c>
      <c r="J604" s="128">
        <f t="shared" si="60"/>
        <v>100.78663607416402</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3.4757425742574254E-2</v>
      </c>
      <c r="F605" s="128">
        <f t="shared" si="56"/>
        <v>7.0209999999999999</v>
      </c>
      <c r="G605" s="122">
        <f t="shared" si="57"/>
        <v>2.5675025426303347E-2</v>
      </c>
      <c r="H605" s="128">
        <f t="shared" si="58"/>
        <v>3887.6610000000001</v>
      </c>
      <c r="I605" s="122">
        <f t="shared" si="59"/>
        <v>0.62088678977432943</v>
      </c>
      <c r="J605" s="128">
        <f t="shared" si="60"/>
        <v>135.37445500235509</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2.2529702970297029E-2</v>
      </c>
      <c r="F606" s="128">
        <f t="shared" si="56"/>
        <v>4.5510000000000002</v>
      </c>
      <c r="G606" s="122">
        <f t="shared" si="57"/>
        <v>1.9230223619384753E-2</v>
      </c>
      <c r="H606" s="128">
        <f t="shared" si="58"/>
        <v>2911.8020000000006</v>
      </c>
      <c r="I606" s="122">
        <f t="shared" si="59"/>
        <v>0.1025458710323381</v>
      </c>
      <c r="J606" s="128">
        <f t="shared" si="60"/>
        <v>117.15777942169265</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4.0123762376237625E-2</v>
      </c>
      <c r="F607" s="128">
        <f t="shared" si="56"/>
        <v>8.1050000000000004</v>
      </c>
      <c r="G607" s="122">
        <f t="shared" si="57"/>
        <v>2.9570242639580503E-2</v>
      </c>
      <c r="H607" s="128">
        <f t="shared" si="58"/>
        <v>4477.4670000000006</v>
      </c>
      <c r="I607" s="122">
        <f t="shared" si="59"/>
        <v>0.38595271844232082</v>
      </c>
      <c r="J607" s="128">
        <f t="shared" si="60"/>
        <v>135.68966229086999</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2.805940594059406E-2</v>
      </c>
      <c r="F608" s="128">
        <f t="shared" si="56"/>
        <v>5.6680000000000001</v>
      </c>
      <c r="G608" s="122">
        <f t="shared" si="57"/>
        <v>2.5337218824710406E-2</v>
      </c>
      <c r="H608" s="128">
        <f t="shared" si="58"/>
        <v>3836.5110000000004</v>
      </c>
      <c r="I608" s="122">
        <f t="shared" si="59"/>
        <v>-7.1538053933148521E-2</v>
      </c>
      <c r="J608" s="128">
        <f t="shared" si="60"/>
        <v>110.74382762653023</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2.1054455445544556E-2</v>
      </c>
      <c r="F609" s="128">
        <f t="shared" si="56"/>
        <v>4.2530000000000001</v>
      </c>
      <c r="G609" s="122">
        <f t="shared" si="57"/>
        <v>2.2877253695069277E-2</v>
      </c>
      <c r="H609" s="128">
        <f t="shared" si="58"/>
        <v>3464.0279999999998</v>
      </c>
      <c r="I609" s="122">
        <f t="shared" si="59"/>
        <v>-0.54510230899187462</v>
      </c>
      <c r="J609" s="128">
        <f t="shared" si="60"/>
        <v>92.032268060577621</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1.0866336633663367E-2</v>
      </c>
      <c r="F610" s="128">
        <f t="shared" si="56"/>
        <v>2.1950000000000003</v>
      </c>
      <c r="G610" s="122">
        <f t="shared" si="57"/>
        <v>1.1985186701713139E-2</v>
      </c>
      <c r="H610" s="128">
        <f t="shared" si="58"/>
        <v>1814.7730000000001</v>
      </c>
      <c r="I610" s="122">
        <f t="shared" si="59"/>
        <v>-0.36729294669232582</v>
      </c>
      <c r="J610" s="128">
        <f t="shared" si="60"/>
        <v>90.664725582540612</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8.2861386138613866E-2</v>
      </c>
      <c r="F611" s="128">
        <f t="shared" si="56"/>
        <v>16.738</v>
      </c>
      <c r="G611" s="122">
        <f t="shared" si="57"/>
        <v>7.9317630664782243E-2</v>
      </c>
      <c r="H611" s="128">
        <f t="shared" si="58"/>
        <v>12010.116999999998</v>
      </c>
      <c r="I611" s="122">
        <f t="shared" si="59"/>
        <v>5.505973071225792E-2</v>
      </c>
      <c r="J611" s="128">
        <f t="shared" si="60"/>
        <v>104.46780298923512</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2.2648514851485148E-2</v>
      </c>
      <c r="F612" s="128">
        <f t="shared" si="56"/>
        <v>4.5750000000000002</v>
      </c>
      <c r="G612" s="122">
        <f t="shared" si="57"/>
        <v>2.3564761124833241E-2</v>
      </c>
      <c r="H612" s="128">
        <f t="shared" si="58"/>
        <v>3568.1289999999999</v>
      </c>
      <c r="I612" s="122">
        <f t="shared" si="59"/>
        <v>-0.45717166077316052</v>
      </c>
      <c r="J612" s="128">
        <f t="shared" si="60"/>
        <v>96.1117947748576</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4.456930693069306E-2</v>
      </c>
      <c r="F613" s="128">
        <f t="shared" si="56"/>
        <v>9.0029999999999983</v>
      </c>
      <c r="G613" s="122">
        <f t="shared" si="57"/>
        <v>4.1646528153852239E-2</v>
      </c>
      <c r="H613" s="128">
        <f t="shared" si="58"/>
        <v>6306.0339999999987</v>
      </c>
      <c r="I613" s="122">
        <f t="shared" si="59"/>
        <v>7.4189443165092767E-2</v>
      </c>
      <c r="J613" s="128">
        <f t="shared" si="60"/>
        <v>107.018061063922</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2.8485148514851486E-2</v>
      </c>
      <c r="F614" s="128">
        <f t="shared" si="56"/>
        <v>5.7540000000000004</v>
      </c>
      <c r="G614" s="122">
        <f t="shared" si="57"/>
        <v>2.7582282159320553E-2</v>
      </c>
      <c r="H614" s="128">
        <f t="shared" si="58"/>
        <v>4176.4539999999997</v>
      </c>
      <c r="I614" s="122">
        <f t="shared" si="59"/>
        <v>-0.20444579668799667</v>
      </c>
      <c r="J614" s="128">
        <f t="shared" si="60"/>
        <v>103.27335624483791</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3.008415841584159E-2</v>
      </c>
      <c r="F615" s="128">
        <f t="shared" si="56"/>
        <v>6.0770000000000008</v>
      </c>
      <c r="G615" s="122">
        <f t="shared" si="57"/>
        <v>2.986128465572125E-2</v>
      </c>
      <c r="H615" s="128">
        <f t="shared" si="58"/>
        <v>4521.5360000000001</v>
      </c>
      <c r="I615" s="122">
        <f t="shared" si="59"/>
        <v>-0.28257810430944408</v>
      </c>
      <c r="J615" s="128">
        <f t="shared" si="60"/>
        <v>100.74636360320699</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2.8371287128712876E-2</v>
      </c>
      <c r="F616" s="128">
        <f t="shared" si="56"/>
        <v>5.7310000000000008</v>
      </c>
      <c r="G616" s="122">
        <f t="shared" si="57"/>
        <v>2.6728248953228815E-2</v>
      </c>
      <c r="H616" s="128">
        <f t="shared" si="58"/>
        <v>4047.1380000000008</v>
      </c>
      <c r="I616" s="122">
        <f t="shared" si="59"/>
        <v>-0.17284346093346334</v>
      </c>
      <c r="J616" s="128">
        <f t="shared" si="60"/>
        <v>106.14719721579658</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2.0410891089108908E-2</v>
      </c>
      <c r="F617" s="128">
        <f t="shared" si="56"/>
        <v>4.1229999999999993</v>
      </c>
      <c r="G617" s="122">
        <f t="shared" si="57"/>
        <v>2.1681999498078166E-2</v>
      </c>
      <c r="H617" s="128">
        <f t="shared" si="58"/>
        <v>3283.0449999999996</v>
      </c>
      <c r="I617" s="122">
        <f t="shared" si="59"/>
        <v>-0.41823387608832319</v>
      </c>
      <c r="J617" s="128">
        <f t="shared" si="60"/>
        <v>94.137494518981399</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2.2569306930693069E-2</v>
      </c>
      <c r="F618" s="128">
        <f t="shared" si="56"/>
        <v>4.5590000000000002</v>
      </c>
      <c r="G618" s="122">
        <f t="shared" si="57"/>
        <v>2.2868595543462468E-2</v>
      </c>
      <c r="H618" s="128">
        <f t="shared" si="58"/>
        <v>3462.7170000000001</v>
      </c>
      <c r="I618" s="122">
        <f t="shared" si="59"/>
        <v>-0.32157076139852969</v>
      </c>
      <c r="J618" s="128">
        <f t="shared" si="60"/>
        <v>98.691268065847808</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6.3801980198019817E-2</v>
      </c>
      <c r="F619" s="128">
        <f t="shared" si="56"/>
        <v>12.888000000000002</v>
      </c>
      <c r="G619" s="122">
        <f t="shared" si="57"/>
        <v>5.3961536937484317E-2</v>
      </c>
      <c r="H619" s="128">
        <f t="shared" si="58"/>
        <v>8170.7480000000005</v>
      </c>
      <c r="I619" s="122">
        <f t="shared" si="59"/>
        <v>0.43412479811860349</v>
      </c>
      <c r="J619" s="128">
        <f t="shared" si="60"/>
        <v>118.23603221668033</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0.13606435643564357</v>
      </c>
      <c r="F620" s="128">
        <f t="shared" si="56"/>
        <v>27.484999999999999</v>
      </c>
      <c r="G620" s="122">
        <f t="shared" si="57"/>
        <v>0.14635709096672789</v>
      </c>
      <c r="H620" s="128">
        <f t="shared" si="58"/>
        <v>22161.098000000002</v>
      </c>
      <c r="I620" s="122">
        <f t="shared" si="59"/>
        <v>-0.57861034762176056</v>
      </c>
      <c r="J620" s="128">
        <f t="shared" si="60"/>
        <v>92.967382404844173</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8.6381188118811875E-2</v>
      </c>
      <c r="F621" s="128">
        <f t="shared" si="56"/>
        <v>17.448999999999998</v>
      </c>
      <c r="G621" s="122">
        <f t="shared" si="57"/>
        <v>9.5442629013723593E-2</v>
      </c>
      <c r="H621" s="128">
        <f t="shared" si="58"/>
        <v>14451.732</v>
      </c>
      <c r="I621" s="122">
        <f t="shared" si="59"/>
        <v>-0.75493010820996775</v>
      </c>
      <c r="J621" s="128">
        <f t="shared" si="60"/>
        <v>90.50587668366849</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3.9356435643564364E-2</v>
      </c>
      <c r="F622" s="128">
        <f t="shared" si="56"/>
        <v>7.9500000000000011</v>
      </c>
      <c r="G622" s="122">
        <f t="shared" si="57"/>
        <v>3.6622845368450258E-2</v>
      </c>
      <c r="H622" s="128">
        <f t="shared" si="58"/>
        <v>5545.3580000000011</v>
      </c>
      <c r="I622" s="122">
        <f t="shared" si="59"/>
        <v>-0.14056220127031932</v>
      </c>
      <c r="J622" s="128">
        <f t="shared" si="60"/>
        <v>107.46416682705116</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0.13944554455445546</v>
      </c>
      <c r="F623" s="128">
        <f t="shared" si="56"/>
        <v>28.168000000000003</v>
      </c>
      <c r="G623" s="122">
        <f t="shared" si="57"/>
        <v>0.13849187679139865</v>
      </c>
      <c r="H623" s="128">
        <f t="shared" si="58"/>
        <v>20970.163</v>
      </c>
      <c r="I623" s="122">
        <f t="shared" si="59"/>
        <v>0.36466021611270311</v>
      </c>
      <c r="J623" s="128">
        <f t="shared" si="60"/>
        <v>100.68860916983114</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0.13267326732673268</v>
      </c>
      <c r="F624" s="128">
        <f t="shared" si="56"/>
        <v>26.8</v>
      </c>
      <c r="G624" s="122">
        <f t="shared" si="57"/>
        <v>0.12481160099856027</v>
      </c>
      <c r="H624" s="128">
        <f t="shared" si="58"/>
        <v>18898.722999999998</v>
      </c>
      <c r="I624" s="122">
        <f t="shared" si="59"/>
        <v>0.7871729860431288</v>
      </c>
      <c r="J624" s="128">
        <f t="shared" si="60"/>
        <v>106.29882660367693</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4.1866336633663369E-2</v>
      </c>
      <c r="F625" s="128">
        <f t="shared" si="56"/>
        <v>8.4570000000000007</v>
      </c>
      <c r="G625" s="122">
        <f t="shared" si="57"/>
        <v>4.2470498883884336E-2</v>
      </c>
      <c r="H625" s="128">
        <f t="shared" si="58"/>
        <v>6430.7979999999989</v>
      </c>
      <c r="I625" s="122">
        <f t="shared" si="59"/>
        <v>-0.14074852903456542</v>
      </c>
      <c r="J625" s="128">
        <f t="shared" si="60"/>
        <v>98.577454312762455</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6.6138613861386142E-2</v>
      </c>
      <c r="F626" s="128">
        <f t="shared" si="56"/>
        <v>13.36</v>
      </c>
      <c r="G626" s="122">
        <f t="shared" si="57"/>
        <v>6.4558143681728727E-2</v>
      </c>
      <c r="H626" s="128">
        <f t="shared" si="58"/>
        <v>9775.2650000000012</v>
      </c>
      <c r="I626" s="122">
        <f t="shared" si="59"/>
        <v>0.44368506976143102</v>
      </c>
      <c r="J626" s="128">
        <f t="shared" si="60"/>
        <v>102.44813448702787</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0.26744059405940596</v>
      </c>
      <c r="F627" s="128">
        <f t="shared" si="56"/>
        <v>54.023000000000003</v>
      </c>
      <c r="G627" s="122">
        <f t="shared" si="57"/>
        <v>0.24707801582374625</v>
      </c>
      <c r="H627" s="128">
        <f t="shared" si="58"/>
        <v>37412.059000000008</v>
      </c>
      <c r="I627" s="122">
        <f t="shared" si="59"/>
        <v>0.75549060263016032</v>
      </c>
      <c r="J627" s="128">
        <f t="shared" si="60"/>
        <v>108.24135573849898</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4.4519801980198011E-2</v>
      </c>
      <c r="F628" s="128">
        <f t="shared" si="56"/>
        <v>8.9929999999999986</v>
      </c>
      <c r="G628" s="122">
        <f t="shared" si="57"/>
        <v>3.81161288618262E-2</v>
      </c>
      <c r="H628" s="128">
        <f t="shared" si="58"/>
        <v>5771.4679999999998</v>
      </c>
      <c r="I628" s="122">
        <f t="shared" si="59"/>
        <v>0.31449885363252139</v>
      </c>
      <c r="J628" s="128">
        <f t="shared" si="60"/>
        <v>116.80042887247444</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0.31053465346534653</v>
      </c>
      <c r="F629" s="128">
        <f t="shared" si="56"/>
        <v>62.727999999999994</v>
      </c>
      <c r="G629" s="122">
        <f t="shared" si="57"/>
        <v>0.29515127659855506</v>
      </c>
      <c r="H629" s="128">
        <f t="shared" si="58"/>
        <v>44691.216000000008</v>
      </c>
      <c r="I629" s="122">
        <f t="shared" si="59"/>
        <v>0.64475266766379069</v>
      </c>
      <c r="J629" s="128">
        <f t="shared" si="60"/>
        <v>105.21203128242433</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3.156930693069307E-2</v>
      </c>
      <c r="F630" s="128">
        <f t="shared" si="56"/>
        <v>6.3770000000000007</v>
      </c>
      <c r="G630" s="122">
        <f t="shared" si="57"/>
        <v>3.0674061208046596E-2</v>
      </c>
      <c r="H630" s="128">
        <f t="shared" si="58"/>
        <v>4644.6049999999996</v>
      </c>
      <c r="I630" s="122">
        <f t="shared" si="59"/>
        <v>0.3460285662301591</v>
      </c>
      <c r="J630" s="128">
        <f t="shared" si="60"/>
        <v>102.91857578484465</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9.4188118811881189E-2</v>
      </c>
      <c r="F631" s="128">
        <f t="shared" si="56"/>
        <v>19.026</v>
      </c>
      <c r="G631" s="122">
        <f t="shared" si="57"/>
        <v>9.4032030537980954E-2</v>
      </c>
      <c r="H631" s="128">
        <f t="shared" si="58"/>
        <v>14238.142</v>
      </c>
      <c r="I631" s="122">
        <f t="shared" si="59"/>
        <v>0.18504234457027924</v>
      </c>
      <c r="J631" s="128">
        <f t="shared" si="60"/>
        <v>100.16599479242043</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0.2801287128712871</v>
      </c>
      <c r="F632" s="128">
        <f t="shared" si="56"/>
        <v>56.585999999999999</v>
      </c>
      <c r="G632" s="122">
        <f t="shared" si="57"/>
        <v>0.25664931514086831</v>
      </c>
      <c r="H632" s="128">
        <f t="shared" si="58"/>
        <v>38861.326000000001</v>
      </c>
      <c r="I632" s="122">
        <f t="shared" si="59"/>
        <v>0.67844432164241653</v>
      </c>
      <c r="J632" s="128">
        <f t="shared" si="60"/>
        <v>109.14843576244554</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2.6039603960396038E-2</v>
      </c>
      <c r="F633" s="128">
        <f t="shared" si="56"/>
        <v>5.26</v>
      </c>
      <c r="G633" s="122">
        <f t="shared" si="57"/>
        <v>2.8296741470630965E-2</v>
      </c>
      <c r="H633" s="128">
        <f t="shared" si="58"/>
        <v>4284.6359999999995</v>
      </c>
      <c r="I633" s="122">
        <f t="shared" si="59"/>
        <v>-0.40509808914954959</v>
      </c>
      <c r="J633" s="128">
        <f t="shared" si="60"/>
        <v>92.023330627741728</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0.193490099009901</v>
      </c>
      <c r="F634" s="128">
        <f t="shared" si="56"/>
        <v>39.085000000000001</v>
      </c>
      <c r="G634" s="122">
        <f t="shared" si="57"/>
        <v>0.17668192024726254</v>
      </c>
      <c r="H634" s="128">
        <f t="shared" si="58"/>
        <v>26752.822999999997</v>
      </c>
      <c r="I634" s="122">
        <f t="shared" si="59"/>
        <v>0.54787164780702025</v>
      </c>
      <c r="J634" s="128">
        <f t="shared" si="60"/>
        <v>109.51324206750515</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0.3094059405940594</v>
      </c>
      <c r="F635" s="128">
        <f t="shared" si="56"/>
        <v>62.5</v>
      </c>
      <c r="G635" s="122">
        <f t="shared" si="57"/>
        <v>0.29485897977783349</v>
      </c>
      <c r="H635" s="128">
        <f t="shared" si="58"/>
        <v>44646.956999999995</v>
      </c>
      <c r="I635" s="122">
        <f t="shared" si="59"/>
        <v>5.115774657910685E-2</v>
      </c>
      <c r="J635" s="128">
        <f t="shared" si="60"/>
        <v>104.93353155708081</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0.37876237623762371</v>
      </c>
      <c r="F636" s="128">
        <f t="shared" si="56"/>
        <v>76.509999999999991</v>
      </c>
      <c r="G636" s="122">
        <f t="shared" si="57"/>
        <v>0.36258446155675017</v>
      </c>
      <c r="H636" s="128">
        <f t="shared" si="58"/>
        <v>54901.813999999998</v>
      </c>
      <c r="I636" s="122">
        <f t="shared" si="59"/>
        <v>0.52852511800126678</v>
      </c>
      <c r="J636" s="128">
        <f t="shared" si="60"/>
        <v>104.46183341983657</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0.25187128712871282</v>
      </c>
      <c r="F637" s="128">
        <f t="shared" si="56"/>
        <v>50.877999999999993</v>
      </c>
      <c r="G637" s="122">
        <f t="shared" si="57"/>
        <v>0.24201724365663257</v>
      </c>
      <c r="H637" s="128">
        <f t="shared" si="58"/>
        <v>36645.766999999993</v>
      </c>
      <c r="I637" s="122">
        <f t="shared" si="59"/>
        <v>0.60130892518984091</v>
      </c>
      <c r="J637" s="128">
        <f t="shared" si="60"/>
        <v>104.07162866711303</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0.21134653465346531</v>
      </c>
      <c r="F638" s="128">
        <f t="shared" si="56"/>
        <v>42.691999999999993</v>
      </c>
      <c r="G638" s="122">
        <f t="shared" si="57"/>
        <v>0.20314195141925004</v>
      </c>
      <c r="H638" s="128">
        <f t="shared" si="58"/>
        <v>30759.348000000002</v>
      </c>
      <c r="I638" s="122">
        <f t="shared" si="59"/>
        <v>0.43168406597846604</v>
      </c>
      <c r="J638" s="128">
        <f t="shared" si="60"/>
        <v>104.03884238430024</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0.47840594059405944</v>
      </c>
      <c r="F639" s="128">
        <f t="shared" si="56"/>
        <v>96.638000000000005</v>
      </c>
      <c r="G639" s="122">
        <f t="shared" si="57"/>
        <v>0.44381459932108469</v>
      </c>
      <c r="H639" s="128">
        <f t="shared" si="58"/>
        <v>67201.519</v>
      </c>
      <c r="I639" s="122">
        <f t="shared" si="59"/>
        <v>0.35875446430649516</v>
      </c>
      <c r="J639" s="128">
        <f t="shared" si="60"/>
        <v>107.79409720317675</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0.37004455445544554</v>
      </c>
      <c r="F640" s="128">
        <f t="shared" si="56"/>
        <v>74.748999999999995</v>
      </c>
      <c r="G640" s="122">
        <f t="shared" si="57"/>
        <v>0.33759825780290326</v>
      </c>
      <c r="H640" s="128">
        <f t="shared" si="58"/>
        <v>51118.453000000001</v>
      </c>
      <c r="I640" s="122">
        <f t="shared" si="59"/>
        <v>0.53685146372921955</v>
      </c>
      <c r="J640" s="128">
        <f t="shared" si="60"/>
        <v>109.61091945903499</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0.4030346534653465</v>
      </c>
      <c r="F641" s="128">
        <f t="shared" si="56"/>
        <v>81.412999999999997</v>
      </c>
      <c r="G641" s="122">
        <f t="shared" si="57"/>
        <v>0.37446548626979614</v>
      </c>
      <c r="H641" s="128">
        <f t="shared" si="58"/>
        <v>56700.814999999995</v>
      </c>
      <c r="I641" s="122">
        <f t="shared" si="59"/>
        <v>0.51848969128173372</v>
      </c>
      <c r="J641" s="128">
        <f t="shared" si="60"/>
        <v>107.62931918776802</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5.857920792079209E-2</v>
      </c>
      <c r="F642" s="128">
        <f t="shared" si="56"/>
        <v>11.833000000000002</v>
      </c>
      <c r="G642" s="122">
        <f t="shared" si="57"/>
        <v>6.882714076265703E-2</v>
      </c>
      <c r="H642" s="128">
        <f t="shared" si="58"/>
        <v>10421.668000000001</v>
      </c>
      <c r="I642" s="122">
        <f t="shared" si="59"/>
        <v>-0.76102888239678035</v>
      </c>
      <c r="J642" s="128">
        <f t="shared" si="60"/>
        <v>85.110622454586874</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0.35398019801980196</v>
      </c>
      <c r="F643" s="128">
        <f t="shared" si="56"/>
        <v>71.503999999999991</v>
      </c>
      <c r="G643" s="122">
        <f t="shared" si="57"/>
        <v>0.34210084005864561</v>
      </c>
      <c r="H643" s="128">
        <f t="shared" si="58"/>
        <v>51800.224999999999</v>
      </c>
      <c r="I643" s="122">
        <f t="shared" si="59"/>
        <v>0.45399002229531654</v>
      </c>
      <c r="J643" s="128">
        <f t="shared" si="60"/>
        <v>103.47247260752704</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3.7752475247524751E-2</v>
      </c>
      <c r="F644" s="128">
        <f t="shared" si="56"/>
        <v>7.6260000000000003</v>
      </c>
      <c r="G644" s="122">
        <f t="shared" si="57"/>
        <v>3.0227819677977521E-2</v>
      </c>
      <c r="H644" s="128">
        <f t="shared" si="58"/>
        <v>4577.0360000000001</v>
      </c>
      <c r="I644" s="122">
        <f t="shared" si="59"/>
        <v>0.83181188012916318</v>
      </c>
      <c r="J644" s="128">
        <f t="shared" si="60"/>
        <v>124.89314694115805</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0.40030198019801977</v>
      </c>
      <c r="F645" s="128">
        <f t="shared" si="56"/>
        <v>80.86099999999999</v>
      </c>
      <c r="G645" s="122">
        <f t="shared" si="57"/>
        <v>0.37542121808503609</v>
      </c>
      <c r="H645" s="128">
        <f t="shared" si="58"/>
        <v>56845.53</v>
      </c>
      <c r="I645" s="122">
        <f t="shared" si="59"/>
        <v>0.39763504823567097</v>
      </c>
      <c r="J645" s="128">
        <f t="shared" si="60"/>
        <v>106.62742565268326</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0.21786138613861389</v>
      </c>
      <c r="F646" s="128">
        <f t="shared" si="56"/>
        <v>44.008000000000003</v>
      </c>
      <c r="G646" s="122">
        <f t="shared" si="57"/>
        <v>0.19559151487934062</v>
      </c>
      <c r="H646" s="128">
        <f t="shared" si="58"/>
        <v>29616.075999999997</v>
      </c>
      <c r="I646" s="122">
        <f t="shared" si="59"/>
        <v>0.79118801795462768</v>
      </c>
      <c r="J646" s="128">
        <f t="shared" si="60"/>
        <v>111.38590867452069</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5.6410891089108905E-2</v>
      </c>
      <c r="F647" s="128">
        <f t="shared" si="56"/>
        <v>11.395</v>
      </c>
      <c r="G647" s="122">
        <f t="shared" si="57"/>
        <v>5.1355169134449007E-2</v>
      </c>
      <c r="H647" s="128">
        <f t="shared" si="58"/>
        <v>7776.0969999999998</v>
      </c>
      <c r="I647" s="122">
        <f t="shared" si="59"/>
        <v>1.9156427732214237E-2</v>
      </c>
      <c r="J647" s="128">
        <f t="shared" si="60"/>
        <v>109.84462136892958</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0.47050495049504953</v>
      </c>
      <c r="F648" s="128">
        <f t="shared" si="56"/>
        <v>95.042000000000002</v>
      </c>
      <c r="G648" s="122">
        <f t="shared" si="57"/>
        <v>0.47484569866198206</v>
      </c>
      <c r="H648" s="128">
        <f t="shared" si="58"/>
        <v>71900.186000000002</v>
      </c>
      <c r="I648" s="122">
        <f t="shared" si="59"/>
        <v>0.15380036972157696</v>
      </c>
      <c r="J648" s="128">
        <f t="shared" si="60"/>
        <v>99.085861327339828</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0.38263366336633664</v>
      </c>
      <c r="F649" s="128">
        <f t="shared" ref="F649:F712" si="62">SUMPRODUCT($K$2:$AI$2,$K649:$AI649)</f>
        <v>77.292000000000002</v>
      </c>
      <c r="G649" s="122">
        <f t="shared" ref="G649:G712" si="63">SUMPRODUCT($K$3:$AI$3,$K649:$AI649)/$J$3</f>
        <v>0.36194666420108579</v>
      </c>
      <c r="H649" s="128">
        <f t="shared" ref="H649:H712" si="64">SUMPRODUCT($K$3:$AI$3,$K649:$AI649)</f>
        <v>54805.240000000005</v>
      </c>
      <c r="I649" s="122">
        <f t="shared" ref="I649:I712" si="65">CORREL($K$4:$AI$4,$K649:$AI649)</f>
        <v>0.39399725169606648</v>
      </c>
      <c r="J649" s="128">
        <f t="shared" si="60"/>
        <v>105.71548275238636</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0.42257425742574256</v>
      </c>
      <c r="F650" s="128">
        <f t="shared" si="62"/>
        <v>85.36</v>
      </c>
      <c r="G650" s="122">
        <f t="shared" si="63"/>
        <v>0.42105931263125912</v>
      </c>
      <c r="H650" s="128">
        <f t="shared" si="64"/>
        <v>63755.958999999995</v>
      </c>
      <c r="I650" s="122">
        <f t="shared" si="65"/>
        <v>9.3332685614283553E-2</v>
      </c>
      <c r="J650" s="128">
        <f t="shared" ref="J650:J713" si="66">$E650/$G650*100</f>
        <v>100.35979367966388</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0.50207425742574263</v>
      </c>
      <c r="F651" s="128">
        <f t="shared" si="62"/>
        <v>101.41900000000001</v>
      </c>
      <c r="G651" s="122">
        <f t="shared" si="63"/>
        <v>0.51163809454622311</v>
      </c>
      <c r="H651" s="128">
        <f t="shared" si="64"/>
        <v>77471.217000000004</v>
      </c>
      <c r="I651" s="122">
        <f t="shared" si="65"/>
        <v>-0.72570730726456723</v>
      </c>
      <c r="J651" s="128">
        <f t="shared" si="66"/>
        <v>98.130741783611171</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0.184029702970297</v>
      </c>
      <c r="F652" s="128">
        <f t="shared" si="62"/>
        <v>37.173999999999992</v>
      </c>
      <c r="G652" s="122">
        <f t="shared" si="63"/>
        <v>0.17419915729966057</v>
      </c>
      <c r="H652" s="128">
        <f t="shared" si="64"/>
        <v>26376.888000000003</v>
      </c>
      <c r="I652" s="122">
        <f t="shared" si="65"/>
        <v>-1.6846671813539979E-2</v>
      </c>
      <c r="J652" s="128">
        <f t="shared" si="66"/>
        <v>105.64327969378506</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0.59239603960396037</v>
      </c>
      <c r="F653" s="128">
        <f t="shared" si="62"/>
        <v>119.664</v>
      </c>
      <c r="G653" s="122">
        <f t="shared" si="63"/>
        <v>0.57845310993408972</v>
      </c>
      <c r="H653" s="128">
        <f t="shared" si="64"/>
        <v>87588.213000000003</v>
      </c>
      <c r="I653" s="122">
        <f t="shared" si="65"/>
        <v>0.60884671476401331</v>
      </c>
      <c r="J653" s="128">
        <f t="shared" si="66"/>
        <v>102.4103820051135</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4.5603960396039603E-2</v>
      </c>
      <c r="F654" s="128">
        <f t="shared" si="62"/>
        <v>9.2119999999999997</v>
      </c>
      <c r="G654" s="122">
        <f t="shared" si="63"/>
        <v>4.2947687857454196E-2</v>
      </c>
      <c r="H654" s="128">
        <f t="shared" si="64"/>
        <v>6503.0529999999999</v>
      </c>
      <c r="I654" s="122">
        <f t="shared" si="65"/>
        <v>-0.19159840848538251</v>
      </c>
      <c r="J654" s="128">
        <f t="shared" si="66"/>
        <v>106.18490231046134</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0.11615346534653466</v>
      </c>
      <c r="F655" s="128">
        <f t="shared" si="62"/>
        <v>23.463000000000001</v>
      </c>
      <c r="G655" s="122">
        <f t="shared" si="63"/>
        <v>0.10208059147525396</v>
      </c>
      <c r="H655" s="128">
        <f t="shared" si="64"/>
        <v>15456.839000000004</v>
      </c>
      <c r="I655" s="122">
        <f t="shared" si="65"/>
        <v>3.7554186560581029E-2</v>
      </c>
      <c r="J655" s="128">
        <f t="shared" si="66"/>
        <v>113.78604264326995</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1.344059405940594E-2</v>
      </c>
      <c r="F656" s="128">
        <f t="shared" si="62"/>
        <v>2.7149999999999999</v>
      </c>
      <c r="G656" s="122">
        <f t="shared" si="63"/>
        <v>1.0946393427465693E-2</v>
      </c>
      <c r="H656" s="128">
        <f t="shared" si="64"/>
        <v>1657.4810000000004</v>
      </c>
      <c r="I656" s="122">
        <f t="shared" si="65"/>
        <v>0.36515754141337764</v>
      </c>
      <c r="J656" s="128">
        <f t="shared" si="66"/>
        <v>122.78559279334895</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2.1173267326732675E-2</v>
      </c>
      <c r="F657" s="128">
        <f t="shared" si="62"/>
        <v>4.2770000000000001</v>
      </c>
      <c r="G657" s="122">
        <f t="shared" si="63"/>
        <v>1.8418563182712757E-2</v>
      </c>
      <c r="H657" s="128">
        <f t="shared" si="64"/>
        <v>2788.9020000000005</v>
      </c>
      <c r="I657" s="122">
        <f t="shared" si="65"/>
        <v>0.15242188970978246</v>
      </c>
      <c r="J657" s="128">
        <f t="shared" si="66"/>
        <v>114.95612940430348</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0.3898861386138614</v>
      </c>
      <c r="F658" s="128">
        <f t="shared" si="62"/>
        <v>78.757000000000005</v>
      </c>
      <c r="G658" s="122">
        <f t="shared" si="63"/>
        <v>0.35725224213765877</v>
      </c>
      <c r="H658" s="128">
        <f t="shared" si="64"/>
        <v>54094.420000000013</v>
      </c>
      <c r="I658" s="122">
        <f t="shared" si="65"/>
        <v>0.53394245236806981</v>
      </c>
      <c r="J658" s="128">
        <f t="shared" si="66"/>
        <v>109.13469325788805</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0.235490099009901</v>
      </c>
      <c r="F659" s="128">
        <f t="shared" si="62"/>
        <v>47.569000000000003</v>
      </c>
      <c r="G659" s="122">
        <f t="shared" si="63"/>
        <v>0.22097349720640874</v>
      </c>
      <c r="H659" s="128">
        <f t="shared" si="64"/>
        <v>33459.364999999998</v>
      </c>
      <c r="I659" s="122">
        <f t="shared" si="65"/>
        <v>0.18970652202506258</v>
      </c>
      <c r="J659" s="128">
        <f t="shared" si="66"/>
        <v>106.5693859159646</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8.7594059405940602E-2</v>
      </c>
      <c r="F660" s="128">
        <f t="shared" si="62"/>
        <v>17.694000000000003</v>
      </c>
      <c r="G660" s="122">
        <f t="shared" si="63"/>
        <v>7.3390779167602269E-2</v>
      </c>
      <c r="H660" s="128">
        <f t="shared" si="64"/>
        <v>11112.685000000001</v>
      </c>
      <c r="I660" s="122">
        <f t="shared" si="65"/>
        <v>0.44866051714156763</v>
      </c>
      <c r="J660" s="128">
        <f t="shared" si="66"/>
        <v>119.35294923889874</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0.24641089108910894</v>
      </c>
      <c r="F661" s="128">
        <f t="shared" si="62"/>
        <v>49.775000000000006</v>
      </c>
      <c r="G661" s="122">
        <f t="shared" si="63"/>
        <v>0.22546761943758337</v>
      </c>
      <c r="H661" s="128">
        <f t="shared" si="64"/>
        <v>34139.856</v>
      </c>
      <c r="I661" s="122">
        <f t="shared" si="65"/>
        <v>0.70882109317925635</v>
      </c>
      <c r="J661" s="128">
        <f t="shared" si="66"/>
        <v>109.28881570833427</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3.5871287128712868E-2</v>
      </c>
      <c r="F662" s="128">
        <f t="shared" si="62"/>
        <v>7.2459999999999996</v>
      </c>
      <c r="G662" s="122">
        <f t="shared" si="63"/>
        <v>3.0263165541745365E-2</v>
      </c>
      <c r="H662" s="128">
        <f t="shared" si="64"/>
        <v>4582.3879999999999</v>
      </c>
      <c r="I662" s="122">
        <f t="shared" si="65"/>
        <v>0.77331595402853726</v>
      </c>
      <c r="J662" s="128">
        <f t="shared" si="66"/>
        <v>118.53117969179925</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0.20700990099009903</v>
      </c>
      <c r="F663" s="128">
        <f t="shared" si="62"/>
        <v>41.816000000000003</v>
      </c>
      <c r="G663" s="122">
        <f t="shared" si="63"/>
        <v>0.20044363285738817</v>
      </c>
      <c r="H663" s="128">
        <f t="shared" si="64"/>
        <v>30350.774000000001</v>
      </c>
      <c r="I663" s="122">
        <f t="shared" si="65"/>
        <v>0.53105752619853774</v>
      </c>
      <c r="J663" s="128">
        <f t="shared" si="66"/>
        <v>103.27586765371721</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0.16854455445544558</v>
      </c>
      <c r="F664" s="128">
        <f t="shared" si="62"/>
        <v>34.046000000000006</v>
      </c>
      <c r="G664" s="122">
        <f t="shared" si="63"/>
        <v>0.14467229787739899</v>
      </c>
      <c r="H664" s="128">
        <f t="shared" si="64"/>
        <v>21905.99</v>
      </c>
      <c r="I664" s="122">
        <f t="shared" si="65"/>
        <v>0.77440609010405781</v>
      </c>
      <c r="J664" s="128">
        <f t="shared" si="66"/>
        <v>116.50091754143345</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0.13616336633663365</v>
      </c>
      <c r="F665" s="128">
        <f t="shared" si="62"/>
        <v>27.504999999999999</v>
      </c>
      <c r="G665" s="122">
        <f t="shared" si="63"/>
        <v>0.14450697407177487</v>
      </c>
      <c r="H665" s="128">
        <f t="shared" si="64"/>
        <v>21880.957000000006</v>
      </c>
      <c r="I665" s="122">
        <f t="shared" si="65"/>
        <v>-0.42822327525936232</v>
      </c>
      <c r="J665" s="128">
        <f t="shared" si="66"/>
        <v>94.226155665679457</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0.47159405940594057</v>
      </c>
      <c r="F666" s="128">
        <f t="shared" si="62"/>
        <v>95.262</v>
      </c>
      <c r="G666" s="122">
        <f t="shared" si="63"/>
        <v>0.46392083503942733</v>
      </c>
      <c r="H666" s="128">
        <f t="shared" si="64"/>
        <v>70245.965000000011</v>
      </c>
      <c r="I666" s="122">
        <f t="shared" si="65"/>
        <v>0.43530383915325094</v>
      </c>
      <c r="J666" s="128">
        <f t="shared" si="66"/>
        <v>101.65399434277643</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0.32436138613861387</v>
      </c>
      <c r="F667" s="128">
        <f t="shared" si="62"/>
        <v>65.521000000000001</v>
      </c>
      <c r="G667" s="122">
        <f t="shared" si="63"/>
        <v>0.32642891201838614</v>
      </c>
      <c r="H667" s="128">
        <f t="shared" si="64"/>
        <v>49427.212999999996</v>
      </c>
      <c r="I667" s="122">
        <f t="shared" si="65"/>
        <v>-9.9134009469347611E-2</v>
      </c>
      <c r="J667" s="128">
        <f t="shared" si="66"/>
        <v>99.366622929633195</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0.52267326732673269</v>
      </c>
      <c r="F668" s="128">
        <f t="shared" si="62"/>
        <v>105.58</v>
      </c>
      <c r="G668" s="122">
        <f t="shared" si="63"/>
        <v>0.52084329472057478</v>
      </c>
      <c r="H668" s="128">
        <f t="shared" si="64"/>
        <v>78865.049999999988</v>
      </c>
      <c r="I668" s="122">
        <f t="shared" si="65"/>
        <v>0.22860712076140419</v>
      </c>
      <c r="J668" s="128">
        <f t="shared" si="66"/>
        <v>100.35134802054803</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0.11600495049504951</v>
      </c>
      <c r="F669" s="128">
        <f t="shared" si="62"/>
        <v>23.433</v>
      </c>
      <c r="G669" s="122">
        <f t="shared" si="63"/>
        <v>0.12036440185446909</v>
      </c>
      <c r="H669" s="128">
        <f t="shared" si="64"/>
        <v>18225.337</v>
      </c>
      <c r="I669" s="122">
        <f t="shared" si="65"/>
        <v>-0.26815367206569279</v>
      </c>
      <c r="J669" s="128">
        <f t="shared" si="66"/>
        <v>96.37812235822804</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8.363861386138613E-2</v>
      </c>
      <c r="F670" s="128">
        <f t="shared" si="62"/>
        <v>16.895</v>
      </c>
      <c r="G670" s="122">
        <f t="shared" si="63"/>
        <v>9.0592921581317931E-2</v>
      </c>
      <c r="H670" s="128">
        <f t="shared" si="64"/>
        <v>13717.398999999999</v>
      </c>
      <c r="I670" s="122">
        <f t="shared" si="65"/>
        <v>-0.32559610877089773</v>
      </c>
      <c r="J670" s="128">
        <f t="shared" si="66"/>
        <v>92.323563918082186</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0.23751485148514848</v>
      </c>
      <c r="F671" s="128">
        <f t="shared" si="62"/>
        <v>47.977999999999994</v>
      </c>
      <c r="G671" s="122">
        <f t="shared" si="63"/>
        <v>0.23775757175500931</v>
      </c>
      <c r="H671" s="128">
        <f t="shared" si="64"/>
        <v>36000.775999999998</v>
      </c>
      <c r="I671" s="122">
        <f t="shared" si="65"/>
        <v>-0.13936100402836826</v>
      </c>
      <c r="J671" s="128">
        <f t="shared" si="66"/>
        <v>99.897912706598916</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0.15518316831683168</v>
      </c>
      <c r="F672" s="128">
        <f t="shared" si="62"/>
        <v>31.347000000000001</v>
      </c>
      <c r="G672" s="122">
        <f t="shared" si="63"/>
        <v>0.16665863371593864</v>
      </c>
      <c r="H672" s="128">
        <f t="shared" si="64"/>
        <v>25235.116999999998</v>
      </c>
      <c r="I672" s="122">
        <f t="shared" si="65"/>
        <v>-0.51856756436509566</v>
      </c>
      <c r="J672" s="128">
        <f t="shared" si="66"/>
        <v>93.114388889887152</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0.42539108910891088</v>
      </c>
      <c r="F673" s="128">
        <f t="shared" si="62"/>
        <v>85.929000000000002</v>
      </c>
      <c r="G673" s="122">
        <f t="shared" si="63"/>
        <v>0.42436288288050295</v>
      </c>
      <c r="H673" s="128">
        <f t="shared" si="64"/>
        <v>64256.178999999996</v>
      </c>
      <c r="I673" s="122">
        <f t="shared" si="65"/>
        <v>0.11721546323193037</v>
      </c>
      <c r="J673" s="128">
        <f t="shared" si="66"/>
        <v>100.24229410014105</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0.29973762376237623</v>
      </c>
      <c r="F674" s="128">
        <f t="shared" si="62"/>
        <v>60.546999999999997</v>
      </c>
      <c r="G674" s="122">
        <f t="shared" si="63"/>
        <v>0.29921816428694076</v>
      </c>
      <c r="H674" s="128">
        <f t="shared" si="64"/>
        <v>45307.015999999996</v>
      </c>
      <c r="I674" s="122">
        <f t="shared" si="65"/>
        <v>-8.5633680519041452E-2</v>
      </c>
      <c r="J674" s="128">
        <f t="shared" si="66"/>
        <v>100.17360559532653</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0.4963069306930693</v>
      </c>
      <c r="F675" s="128">
        <f t="shared" si="62"/>
        <v>100.254</v>
      </c>
      <c r="G675" s="122">
        <f t="shared" si="63"/>
        <v>0.49680056532248484</v>
      </c>
      <c r="H675" s="128">
        <f t="shared" si="64"/>
        <v>75224.54800000001</v>
      </c>
      <c r="I675" s="122">
        <f t="shared" si="65"/>
        <v>-0.1063446549971676</v>
      </c>
      <c r="J675" s="128">
        <f t="shared" si="66"/>
        <v>99.9006372649566</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8.4173267326732679E-2</v>
      </c>
      <c r="F676" s="128">
        <f t="shared" si="62"/>
        <v>17.003</v>
      </c>
      <c r="G676" s="122">
        <f t="shared" si="63"/>
        <v>8.9014542524666812E-2</v>
      </c>
      <c r="H676" s="128">
        <f t="shared" si="64"/>
        <v>13478.403999999999</v>
      </c>
      <c r="I676" s="122">
        <f t="shared" si="65"/>
        <v>-0.25712789582222428</v>
      </c>
      <c r="J676" s="128">
        <f t="shared" si="66"/>
        <v>94.56125363269426</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9.9688118811881193E-2</v>
      </c>
      <c r="F677" s="128">
        <f t="shared" si="62"/>
        <v>20.137</v>
      </c>
      <c r="G677" s="122">
        <f t="shared" si="63"/>
        <v>0.10434935080373536</v>
      </c>
      <c r="H677" s="128">
        <f t="shared" si="64"/>
        <v>15800.37</v>
      </c>
      <c r="I677" s="122">
        <f t="shared" si="65"/>
        <v>-0.46756535189691956</v>
      </c>
      <c r="J677" s="128">
        <f t="shared" si="66"/>
        <v>95.53305127827656</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0.3038564356435644</v>
      </c>
      <c r="F678" s="128">
        <f t="shared" si="62"/>
        <v>61.379000000000005</v>
      </c>
      <c r="G678" s="122">
        <f t="shared" si="63"/>
        <v>0.30786461979421204</v>
      </c>
      <c r="H678" s="128">
        <f t="shared" si="64"/>
        <v>46616.244999999995</v>
      </c>
      <c r="I678" s="122">
        <f t="shared" si="65"/>
        <v>-5.3467775835332717E-3</v>
      </c>
      <c r="J678" s="128">
        <f t="shared" si="66"/>
        <v>98.698069250917214</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0.13172772277227721</v>
      </c>
      <c r="F679" s="128">
        <f t="shared" si="62"/>
        <v>26.608999999999995</v>
      </c>
      <c r="G679" s="122">
        <f t="shared" si="63"/>
        <v>0.13897343116406238</v>
      </c>
      <c r="H679" s="128">
        <f t="shared" si="64"/>
        <v>21043.078999999998</v>
      </c>
      <c r="I679" s="122">
        <f t="shared" si="65"/>
        <v>-0.32232845997386989</v>
      </c>
      <c r="J679" s="128">
        <f t="shared" si="66"/>
        <v>94.786263582114913</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0.22665346534653466</v>
      </c>
      <c r="F680" s="128">
        <f t="shared" si="62"/>
        <v>45.783999999999999</v>
      </c>
      <c r="G680" s="122">
        <f t="shared" si="63"/>
        <v>0.23104685704473713</v>
      </c>
      <c r="H680" s="128">
        <f t="shared" si="64"/>
        <v>34984.653000000006</v>
      </c>
      <c r="I680" s="122">
        <f t="shared" si="65"/>
        <v>-0.23911671969588247</v>
      </c>
      <c r="J680" s="128">
        <f t="shared" si="66"/>
        <v>98.098484543612813</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0.23824752475247524</v>
      </c>
      <c r="F681" s="128">
        <f t="shared" si="62"/>
        <v>48.125999999999998</v>
      </c>
      <c r="G681" s="122">
        <f t="shared" si="63"/>
        <v>0.24381070942688454</v>
      </c>
      <c r="H681" s="128">
        <f t="shared" si="64"/>
        <v>36917.33</v>
      </c>
      <c r="I681" s="122">
        <f t="shared" si="65"/>
        <v>-0.2664579559071017</v>
      </c>
      <c r="J681" s="128">
        <f t="shared" si="66"/>
        <v>97.718236131839149</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0.4822079207920793</v>
      </c>
      <c r="F682" s="128">
        <f t="shared" si="62"/>
        <v>97.40600000000002</v>
      </c>
      <c r="G682" s="122">
        <f t="shared" si="63"/>
        <v>0.49084280600721192</v>
      </c>
      <c r="H682" s="128">
        <f t="shared" si="64"/>
        <v>74322.436000000016</v>
      </c>
      <c r="I682" s="122">
        <f t="shared" si="65"/>
        <v>-0.37765618582885863</v>
      </c>
      <c r="J682" s="128">
        <f t="shared" si="66"/>
        <v>98.240804365582207</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0.14924752475247524</v>
      </c>
      <c r="F683" s="128">
        <f t="shared" si="62"/>
        <v>30.147999999999996</v>
      </c>
      <c r="G683" s="122">
        <f t="shared" si="63"/>
        <v>0.15294567356589048</v>
      </c>
      <c r="H683" s="128">
        <f t="shared" si="64"/>
        <v>23158.728000000003</v>
      </c>
      <c r="I683" s="122">
        <f t="shared" si="65"/>
        <v>-0.28980524467465651</v>
      </c>
      <c r="J683" s="128">
        <f t="shared" si="66"/>
        <v>97.582050719583094</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9.7707920792079211E-2</v>
      </c>
      <c r="F684" s="128">
        <f t="shared" si="62"/>
        <v>19.737000000000002</v>
      </c>
      <c r="G684" s="122">
        <f t="shared" si="63"/>
        <v>0.10008714287601209</v>
      </c>
      <c r="H684" s="128">
        <f t="shared" si="64"/>
        <v>15154.994999999999</v>
      </c>
      <c r="I684" s="122">
        <f t="shared" si="65"/>
        <v>-0.18123281487645682</v>
      </c>
      <c r="J684" s="128">
        <f t="shared" si="66"/>
        <v>97.622849433437963</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0.30857920792079208</v>
      </c>
      <c r="F685" s="128">
        <f t="shared" si="62"/>
        <v>62.332999999999998</v>
      </c>
      <c r="G685" s="122">
        <f t="shared" si="63"/>
        <v>0.30890505752288366</v>
      </c>
      <c r="H685" s="128">
        <f t="shared" si="64"/>
        <v>46773.786</v>
      </c>
      <c r="I685" s="122">
        <f t="shared" si="65"/>
        <v>0.22009040171707103</v>
      </c>
      <c r="J685" s="128">
        <f t="shared" si="66"/>
        <v>99.894514643203138</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0.12326732673267328</v>
      </c>
      <c r="F686" s="128">
        <f t="shared" si="62"/>
        <v>24.900000000000002</v>
      </c>
      <c r="G686" s="122">
        <f t="shared" si="63"/>
        <v>0.12977416159241306</v>
      </c>
      <c r="H686" s="128">
        <f t="shared" si="64"/>
        <v>19650.144</v>
      </c>
      <c r="I686" s="122">
        <f t="shared" si="65"/>
        <v>-0.30773928523359312</v>
      </c>
      <c r="J686" s="128">
        <f t="shared" si="66"/>
        <v>94.986032057617095</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0.21295544554455448</v>
      </c>
      <c r="F687" s="128">
        <f t="shared" si="62"/>
        <v>43.017000000000003</v>
      </c>
      <c r="G687" s="122">
        <f t="shared" si="63"/>
        <v>0.21741416476244571</v>
      </c>
      <c r="H687" s="128">
        <f t="shared" si="64"/>
        <v>32920.418000000005</v>
      </c>
      <c r="I687" s="122">
        <f t="shared" si="65"/>
        <v>-0.28218979696711632</v>
      </c>
      <c r="J687" s="128">
        <f t="shared" si="66"/>
        <v>97.94920481709967</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0.17265841584158417</v>
      </c>
      <c r="F688" s="128">
        <f t="shared" si="62"/>
        <v>34.877000000000002</v>
      </c>
      <c r="G688" s="122">
        <f t="shared" si="63"/>
        <v>0.17691084943665877</v>
      </c>
      <c r="H688" s="128">
        <f t="shared" si="64"/>
        <v>26787.486999999997</v>
      </c>
      <c r="I688" s="122">
        <f t="shared" si="65"/>
        <v>-0.30626899440021299</v>
      </c>
      <c r="J688" s="128">
        <f t="shared" si="66"/>
        <v>97.596284451397011</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0.67559405940594064</v>
      </c>
      <c r="F689" s="128">
        <f t="shared" si="62"/>
        <v>136.47</v>
      </c>
      <c r="G689" s="122">
        <f t="shared" si="63"/>
        <v>0.67472067389610213</v>
      </c>
      <c r="H689" s="128">
        <f t="shared" si="64"/>
        <v>102164.855</v>
      </c>
      <c r="I689" s="122">
        <f t="shared" si="65"/>
        <v>0.21506221003582981</v>
      </c>
      <c r="J689" s="128">
        <f t="shared" si="66"/>
        <v>100.12944401196353</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8.0148514851485136E-2</v>
      </c>
      <c r="F690" s="128">
        <f t="shared" si="62"/>
        <v>16.189999999999998</v>
      </c>
      <c r="G690" s="122">
        <f t="shared" si="63"/>
        <v>8.4455011953664685E-2</v>
      </c>
      <c r="H690" s="128">
        <f t="shared" si="64"/>
        <v>12788.009</v>
      </c>
      <c r="I690" s="122">
        <f t="shared" si="65"/>
        <v>-0.31596593196818912</v>
      </c>
      <c r="J690" s="128">
        <f t="shared" si="66"/>
        <v>94.900838917005586</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5.5425742574257426E-2</v>
      </c>
      <c r="F691" s="128">
        <f t="shared" si="62"/>
        <v>11.196</v>
      </c>
      <c r="G691" s="122">
        <f t="shared" si="63"/>
        <v>6.3944293280851675E-2</v>
      </c>
      <c r="H691" s="128">
        <f t="shared" si="64"/>
        <v>9682.3169999999991</v>
      </c>
      <c r="I691" s="122">
        <f t="shared" si="65"/>
        <v>-0.38620419720035054</v>
      </c>
      <c r="J691" s="128">
        <f t="shared" si="66"/>
        <v>86.67816896625996</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0.38628712871287124</v>
      </c>
      <c r="F692" s="128">
        <f t="shared" si="62"/>
        <v>78.029999999999987</v>
      </c>
      <c r="G692" s="122">
        <f t="shared" si="63"/>
        <v>0.38332367353947355</v>
      </c>
      <c r="H692" s="128">
        <f t="shared" si="64"/>
        <v>58042.104000000007</v>
      </c>
      <c r="I692" s="122">
        <f t="shared" si="65"/>
        <v>0.23667846919319099</v>
      </c>
      <c r="J692" s="128">
        <f t="shared" si="66"/>
        <v>100.77309474419731</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0.12027722772277229</v>
      </c>
      <c r="F693" s="128">
        <f t="shared" si="62"/>
        <v>24.296000000000003</v>
      </c>
      <c r="G693" s="122">
        <f t="shared" si="63"/>
        <v>0.12258417097042625</v>
      </c>
      <c r="H693" s="128">
        <f t="shared" si="64"/>
        <v>18561.45</v>
      </c>
      <c r="I693" s="122">
        <f t="shared" si="65"/>
        <v>-0.34274926121358507</v>
      </c>
      <c r="J693" s="128">
        <f t="shared" si="66"/>
        <v>98.118074112349689</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0.40092574257425745</v>
      </c>
      <c r="F694" s="128">
        <f t="shared" si="62"/>
        <v>80.987000000000009</v>
      </c>
      <c r="G694" s="122">
        <f t="shared" si="63"/>
        <v>0.39859698318561859</v>
      </c>
      <c r="H694" s="128">
        <f t="shared" si="64"/>
        <v>60354.757999999994</v>
      </c>
      <c r="I694" s="122">
        <f t="shared" si="65"/>
        <v>0.14582005309926441</v>
      </c>
      <c r="J694" s="128">
        <f t="shared" si="66"/>
        <v>100.5842390903281</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0.31446534653465347</v>
      </c>
      <c r="F695" s="128">
        <f t="shared" si="62"/>
        <v>63.522000000000006</v>
      </c>
      <c r="G695" s="122">
        <f t="shared" si="63"/>
        <v>0.31310775469230873</v>
      </c>
      <c r="H695" s="128">
        <f t="shared" si="64"/>
        <v>47410.15</v>
      </c>
      <c r="I695" s="122">
        <f t="shared" si="65"/>
        <v>-6.5409197970114324E-2</v>
      </c>
      <c r="J695" s="128">
        <f t="shared" si="66"/>
        <v>100.43358614470563</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0.32375742574257427</v>
      </c>
      <c r="F696" s="128">
        <f t="shared" si="62"/>
        <v>65.399000000000001</v>
      </c>
      <c r="G696" s="122">
        <f t="shared" si="63"/>
        <v>0.33221966344820303</v>
      </c>
      <c r="H696" s="128">
        <f t="shared" si="64"/>
        <v>50304.037000000004</v>
      </c>
      <c r="I696" s="122">
        <f t="shared" si="65"/>
        <v>-0.2232831376645599</v>
      </c>
      <c r="J696" s="128">
        <f t="shared" si="66"/>
        <v>97.452818530427493</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0.12356435643564356</v>
      </c>
      <c r="F697" s="128">
        <f t="shared" si="62"/>
        <v>24.96</v>
      </c>
      <c r="G697" s="122">
        <f t="shared" si="63"/>
        <v>0.12519890633874442</v>
      </c>
      <c r="H697" s="128">
        <f t="shared" si="64"/>
        <v>18957.368000000002</v>
      </c>
      <c r="I697" s="122">
        <f t="shared" si="65"/>
        <v>-0.2557233169482937</v>
      </c>
      <c r="J697" s="128">
        <f t="shared" si="66"/>
        <v>98.694437554687312</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9.0430693069306942E-2</v>
      </c>
      <c r="F698" s="128">
        <f t="shared" si="62"/>
        <v>18.267000000000003</v>
      </c>
      <c r="G698" s="122">
        <f t="shared" si="63"/>
        <v>8.8963102141092862E-2</v>
      </c>
      <c r="H698" s="128">
        <f t="shared" si="64"/>
        <v>13470.614999999998</v>
      </c>
      <c r="I698" s="122">
        <f t="shared" si="65"/>
        <v>-0.1476625568190727</v>
      </c>
      <c r="J698" s="128">
        <f t="shared" si="66"/>
        <v>101.64966249253149</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0.22321287128712874</v>
      </c>
      <c r="F699" s="128">
        <f t="shared" si="62"/>
        <v>45.089000000000006</v>
      </c>
      <c r="G699" s="122">
        <f t="shared" si="63"/>
        <v>0.22123551361132757</v>
      </c>
      <c r="H699" s="128">
        <f t="shared" si="64"/>
        <v>33499.038999999997</v>
      </c>
      <c r="I699" s="122">
        <f t="shared" si="65"/>
        <v>0.15579230560293739</v>
      </c>
      <c r="J699" s="128">
        <f t="shared" si="66"/>
        <v>100.89377950380745</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0.16222277227722776</v>
      </c>
      <c r="F700" s="128">
        <f t="shared" si="62"/>
        <v>32.769000000000005</v>
      </c>
      <c r="G700" s="122">
        <f t="shared" si="63"/>
        <v>0.1643159531891849</v>
      </c>
      <c r="H700" s="128">
        <f t="shared" si="64"/>
        <v>24880.393</v>
      </c>
      <c r="I700" s="122">
        <f t="shared" si="65"/>
        <v>-0.20109168097307889</v>
      </c>
      <c r="J700" s="128">
        <f t="shared" si="66"/>
        <v>98.726124352912237</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0.38181683168316838</v>
      </c>
      <c r="F701" s="128">
        <f t="shared" si="62"/>
        <v>77.12700000000001</v>
      </c>
      <c r="G701" s="122">
        <f t="shared" si="63"/>
        <v>0.38261084547411794</v>
      </c>
      <c r="H701" s="128">
        <f t="shared" si="64"/>
        <v>57934.168999999994</v>
      </c>
      <c r="I701" s="122">
        <f t="shared" si="65"/>
        <v>3.7380244664825613E-3</v>
      </c>
      <c r="J701" s="128">
        <f t="shared" si="66"/>
        <v>99.792474834327905</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0.27738118811881185</v>
      </c>
      <c r="F702" s="128">
        <f t="shared" si="62"/>
        <v>56.030999999999999</v>
      </c>
      <c r="G702" s="122">
        <f t="shared" si="63"/>
        <v>0.27616393691635083</v>
      </c>
      <c r="H702" s="128">
        <f t="shared" si="64"/>
        <v>41816.191000000006</v>
      </c>
      <c r="I702" s="122">
        <f t="shared" si="65"/>
        <v>8.5041716435656667E-2</v>
      </c>
      <c r="J702" s="128">
        <f t="shared" si="66"/>
        <v>100.44077123756739</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0.39352475247524754</v>
      </c>
      <c r="F703" s="128">
        <f t="shared" si="62"/>
        <v>79.492000000000004</v>
      </c>
      <c r="G703" s="122">
        <f t="shared" si="63"/>
        <v>0.40443441995007201</v>
      </c>
      <c r="H703" s="128">
        <f t="shared" si="64"/>
        <v>61238.651000000005</v>
      </c>
      <c r="I703" s="122">
        <f t="shared" si="65"/>
        <v>-0.42556323442677085</v>
      </c>
      <c r="J703" s="128">
        <f t="shared" si="66"/>
        <v>97.302487885138149</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0.11795544554455448</v>
      </c>
      <c r="F704" s="128">
        <f t="shared" si="62"/>
        <v>23.827000000000005</v>
      </c>
      <c r="G704" s="122">
        <f t="shared" si="63"/>
        <v>0.11963086290929742</v>
      </c>
      <c r="H704" s="128">
        <f t="shared" si="64"/>
        <v>18114.265999999996</v>
      </c>
      <c r="I704" s="122">
        <f t="shared" si="65"/>
        <v>-0.29050324024781021</v>
      </c>
      <c r="J704" s="128">
        <f t="shared" si="66"/>
        <v>98.599510758345673</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0.10076237623762378</v>
      </c>
      <c r="F705" s="128">
        <f t="shared" si="62"/>
        <v>20.354000000000003</v>
      </c>
      <c r="G705" s="122">
        <f t="shared" si="63"/>
        <v>0.10519016893632196</v>
      </c>
      <c r="H705" s="128">
        <f t="shared" si="64"/>
        <v>15927.684999999999</v>
      </c>
      <c r="I705" s="122">
        <f t="shared" si="65"/>
        <v>-0.58342715159029901</v>
      </c>
      <c r="J705" s="128">
        <f t="shared" si="66"/>
        <v>95.790678213114575</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0.27264356435643566</v>
      </c>
      <c r="F706" s="128">
        <f t="shared" si="62"/>
        <v>55.074000000000005</v>
      </c>
      <c r="G706" s="122">
        <f t="shared" si="63"/>
        <v>0.2671565599862632</v>
      </c>
      <c r="H706" s="128">
        <f t="shared" si="64"/>
        <v>40452.311999999998</v>
      </c>
      <c r="I706" s="122">
        <f t="shared" si="65"/>
        <v>0.38825313402784145</v>
      </c>
      <c r="J706" s="128">
        <f t="shared" si="66"/>
        <v>102.05385350464708</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0.1335891089108911</v>
      </c>
      <c r="F707" s="128">
        <f t="shared" si="62"/>
        <v>26.984999999999999</v>
      </c>
      <c r="G707" s="122">
        <f t="shared" si="63"/>
        <v>0.13528277351437742</v>
      </c>
      <c r="H707" s="128">
        <f t="shared" si="64"/>
        <v>20484.246999999999</v>
      </c>
      <c r="I707" s="122">
        <f t="shared" si="65"/>
        <v>-0.30815482036390335</v>
      </c>
      <c r="J707" s="128">
        <f t="shared" si="66"/>
        <v>98.748055972325005</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0.25368811881188119</v>
      </c>
      <c r="F708" s="128">
        <f t="shared" si="62"/>
        <v>51.245000000000005</v>
      </c>
      <c r="G708" s="122">
        <f t="shared" si="63"/>
        <v>0.25977146706468185</v>
      </c>
      <c r="H708" s="128">
        <f t="shared" si="64"/>
        <v>39334.075999999994</v>
      </c>
      <c r="I708" s="122">
        <f t="shared" si="65"/>
        <v>-0.27759559198909345</v>
      </c>
      <c r="J708" s="128">
        <f t="shared" si="66"/>
        <v>97.658192286650973</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0.32800000000000001</v>
      </c>
      <c r="F709" s="128">
        <f t="shared" si="62"/>
        <v>66.256</v>
      </c>
      <c r="G709" s="122">
        <f t="shared" si="63"/>
        <v>0.3279999999999999</v>
      </c>
      <c r="H709" s="128">
        <f t="shared" si="64"/>
        <v>49665.103999999985</v>
      </c>
      <c r="I709" s="122">
        <f t="shared" si="65"/>
        <v>0.14633440197094733</v>
      </c>
      <c r="J709" s="128">
        <f t="shared" si="66"/>
        <v>100.00000000000004</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0.24999999999999997</v>
      </c>
      <c r="F710" s="128">
        <f t="shared" si="62"/>
        <v>50.499999999999993</v>
      </c>
      <c r="G710" s="122">
        <f t="shared" si="63"/>
        <v>0.26457038132850774</v>
      </c>
      <c r="H710" s="128">
        <f t="shared" si="64"/>
        <v>40060.717999999986</v>
      </c>
      <c r="I710" s="122">
        <f t="shared" si="65"/>
        <v>-0.48611896158871737</v>
      </c>
      <c r="J710" s="128">
        <f t="shared" si="66"/>
        <v>94.492814632029337</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0.16714356435643563</v>
      </c>
      <c r="F711" s="128">
        <f t="shared" si="62"/>
        <v>33.762999999999998</v>
      </c>
      <c r="G711" s="122">
        <f t="shared" si="63"/>
        <v>0.18042624390759351</v>
      </c>
      <c r="H711" s="128">
        <f t="shared" si="64"/>
        <v>27319.780999999995</v>
      </c>
      <c r="I711" s="122">
        <f t="shared" si="65"/>
        <v>-0.55787485565941508</v>
      </c>
      <c r="J711" s="128">
        <f t="shared" si="66"/>
        <v>92.638166564083264</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0.1375891089108911</v>
      </c>
      <c r="F712" s="128">
        <f t="shared" si="62"/>
        <v>27.793000000000003</v>
      </c>
      <c r="G712" s="122">
        <f t="shared" si="63"/>
        <v>0.13837495542141623</v>
      </c>
      <c r="H712" s="128">
        <f t="shared" si="64"/>
        <v>20952.459000000003</v>
      </c>
      <c r="I712" s="122">
        <f t="shared" si="65"/>
        <v>-0.17419888141578738</v>
      </c>
      <c r="J712" s="128">
        <f t="shared" si="66"/>
        <v>99.432089059662658</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0.26821782178217823</v>
      </c>
      <c r="F713" s="128">
        <f t="shared" ref="F713:F776" si="68">SUMPRODUCT($K$2:$AI$2,$K713:$AI713)</f>
        <v>54.18</v>
      </c>
      <c r="G713" s="122">
        <f t="shared" ref="G713:G776" si="69">SUMPRODUCT($K$3:$AI$3,$K713:$AI713)/$J$3</f>
        <v>0.26054920815226729</v>
      </c>
      <c r="H713" s="128">
        <f t="shared" ref="H713:H776" si="70">SUMPRODUCT($K$3:$AI$3,$K713:$AI713)</f>
        <v>39451.840000000004</v>
      </c>
      <c r="I713" s="122">
        <f t="shared" ref="I713:I776" si="71">CORREL($K$4:$AI$4,$K713:$AI713)</f>
        <v>0.4137857053923949</v>
      </c>
      <c r="J713" s="128">
        <f t="shared" si="66"/>
        <v>102.94324963959566</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0.12044554455445546</v>
      </c>
      <c r="F714" s="128">
        <f t="shared" si="68"/>
        <v>24.330000000000002</v>
      </c>
      <c r="G714" s="122">
        <f t="shared" si="69"/>
        <v>0.13067077890343293</v>
      </c>
      <c r="H714" s="128">
        <f t="shared" si="70"/>
        <v>19785.908000000007</v>
      </c>
      <c r="I714" s="122">
        <f t="shared" si="71"/>
        <v>-0.44484853279862069</v>
      </c>
      <c r="J714" s="128">
        <f t="shared" ref="J714:J777" si="72">$E714/$G714*100</f>
        <v>92.174811817312246</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0.32166336633663367</v>
      </c>
      <c r="F715" s="128">
        <f t="shared" si="68"/>
        <v>64.975999999999999</v>
      </c>
      <c r="G715" s="122">
        <f t="shared" si="69"/>
        <v>0.32287676498170631</v>
      </c>
      <c r="H715" s="128">
        <f t="shared" si="70"/>
        <v>48889.354000000007</v>
      </c>
      <c r="I715" s="122">
        <f t="shared" si="71"/>
        <v>-0.11601066021672068</v>
      </c>
      <c r="J715" s="128">
        <f t="shared" si="72"/>
        <v>99.624191401588973</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0.19849009900990103</v>
      </c>
      <c r="F716" s="128">
        <f t="shared" si="68"/>
        <v>40.095000000000006</v>
      </c>
      <c r="G716" s="122">
        <f t="shared" si="69"/>
        <v>0.2048079686695109</v>
      </c>
      <c r="H716" s="128">
        <f t="shared" si="70"/>
        <v>31011.613000000001</v>
      </c>
      <c r="I716" s="122">
        <f t="shared" si="71"/>
        <v>-0.46950629454988391</v>
      </c>
      <c r="J716" s="128">
        <f t="shared" si="72"/>
        <v>96.915222732468621</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0.28126237623762379</v>
      </c>
      <c r="F717" s="128">
        <f t="shared" si="68"/>
        <v>56.815000000000005</v>
      </c>
      <c r="G717" s="122">
        <f t="shared" si="69"/>
        <v>0.29666543607761292</v>
      </c>
      <c r="H717" s="128">
        <f t="shared" si="70"/>
        <v>44920.486999999994</v>
      </c>
      <c r="I717" s="122">
        <f t="shared" si="71"/>
        <v>-0.5336510324080056</v>
      </c>
      <c r="J717" s="128">
        <f t="shared" si="72"/>
        <v>94.807935820349684</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6.7430693069306935E-2</v>
      </c>
      <c r="F718" s="128">
        <f t="shared" si="68"/>
        <v>13.621000000000002</v>
      </c>
      <c r="G718" s="122">
        <f t="shared" si="69"/>
        <v>7.7452898598581399E-2</v>
      </c>
      <c r="H718" s="128">
        <f t="shared" si="70"/>
        <v>11727.762999999999</v>
      </c>
      <c r="I718" s="122">
        <f t="shared" si="71"/>
        <v>-0.6798430010281391</v>
      </c>
      <c r="J718" s="128">
        <f t="shared" si="72"/>
        <v>87.060257639656584</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8.2316831683168321E-2</v>
      </c>
      <c r="F719" s="128">
        <f t="shared" si="68"/>
        <v>16.628</v>
      </c>
      <c r="G719" s="122">
        <f t="shared" si="69"/>
        <v>8.593897026773567E-2</v>
      </c>
      <c r="H719" s="128">
        <f t="shared" si="70"/>
        <v>13012.707</v>
      </c>
      <c r="I719" s="122">
        <f t="shared" si="71"/>
        <v>-0.34663091044847677</v>
      </c>
      <c r="J719" s="128">
        <f t="shared" si="72"/>
        <v>95.785219937726879</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0.34137623762376235</v>
      </c>
      <c r="F720" s="128">
        <f t="shared" si="68"/>
        <v>68.957999999999998</v>
      </c>
      <c r="G720" s="122">
        <f t="shared" si="69"/>
        <v>0.33061115587314588</v>
      </c>
      <c r="H720" s="128">
        <f t="shared" si="70"/>
        <v>50060.480000000003</v>
      </c>
      <c r="I720" s="122">
        <f t="shared" si="71"/>
        <v>0.18075202861634687</v>
      </c>
      <c r="J720" s="128">
        <f t="shared" si="72"/>
        <v>103.25611569947959</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0.10398514851485149</v>
      </c>
      <c r="F721" s="128">
        <f t="shared" si="68"/>
        <v>21.005000000000003</v>
      </c>
      <c r="G721" s="122">
        <f t="shared" si="69"/>
        <v>0.1085074561809032</v>
      </c>
      <c r="H721" s="128">
        <f t="shared" si="70"/>
        <v>16429.982</v>
      </c>
      <c r="I721" s="122">
        <f t="shared" si="71"/>
        <v>-0.50598722406519847</v>
      </c>
      <c r="J721" s="128">
        <f t="shared" si="72"/>
        <v>95.832260910704491</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0.34479207920792077</v>
      </c>
      <c r="F722" s="128">
        <f t="shared" si="68"/>
        <v>69.647999999999996</v>
      </c>
      <c r="G722" s="122">
        <f t="shared" si="69"/>
        <v>0.34698722741021543</v>
      </c>
      <c r="H722" s="128">
        <f t="shared" si="70"/>
        <v>52540.112000000001</v>
      </c>
      <c r="I722" s="122">
        <f t="shared" si="71"/>
        <v>-0.15853511774047652</v>
      </c>
      <c r="J722" s="128">
        <f t="shared" si="72"/>
        <v>99.367369162640813</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0.40563366336633655</v>
      </c>
      <c r="F723" s="128">
        <f t="shared" si="68"/>
        <v>81.937999999999988</v>
      </c>
      <c r="G723" s="122">
        <f t="shared" si="69"/>
        <v>0.39920260471014019</v>
      </c>
      <c r="H723" s="128">
        <f t="shared" si="70"/>
        <v>60446.460000000006</v>
      </c>
      <c r="I723" s="122">
        <f t="shared" si="71"/>
        <v>0.42966441286759455</v>
      </c>
      <c r="J723" s="128">
        <f t="shared" si="72"/>
        <v>101.61097612598644</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0.18315346534653465</v>
      </c>
      <c r="F724" s="128">
        <f t="shared" si="68"/>
        <v>36.997</v>
      </c>
      <c r="G724" s="122">
        <f t="shared" si="69"/>
        <v>0.19671301958815995</v>
      </c>
      <c r="H724" s="128">
        <f t="shared" si="70"/>
        <v>29785.892000000003</v>
      </c>
      <c r="I724" s="122">
        <f t="shared" si="71"/>
        <v>-0.47213886595953175</v>
      </c>
      <c r="J724" s="128">
        <f t="shared" si="72"/>
        <v>93.106936048252578</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0.11709900990099008</v>
      </c>
      <c r="F725" s="128">
        <f t="shared" si="68"/>
        <v>23.653999999999996</v>
      </c>
      <c r="G725" s="122">
        <f t="shared" si="69"/>
        <v>0.11830275132414905</v>
      </c>
      <c r="H725" s="128">
        <f t="shared" si="70"/>
        <v>17913.166000000001</v>
      </c>
      <c r="I725" s="122">
        <f t="shared" si="71"/>
        <v>-0.16951867395710682</v>
      </c>
      <c r="J725" s="128">
        <f t="shared" si="72"/>
        <v>98.982490762314796</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5.9430693069306935E-2</v>
      </c>
      <c r="F726" s="128">
        <f t="shared" si="68"/>
        <v>12.005000000000001</v>
      </c>
      <c r="G726" s="122">
        <f t="shared" si="69"/>
        <v>6.469752605370567E-2</v>
      </c>
      <c r="H726" s="128">
        <f t="shared" si="70"/>
        <v>9796.3700000000044</v>
      </c>
      <c r="I726" s="122">
        <f t="shared" si="71"/>
        <v>-0.40366794864683153</v>
      </c>
      <c r="J726" s="128">
        <f t="shared" si="72"/>
        <v>91.859297710971646</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0.25320297029702971</v>
      </c>
      <c r="F727" s="128">
        <f t="shared" si="68"/>
        <v>51.147000000000006</v>
      </c>
      <c r="G727" s="122">
        <f t="shared" si="69"/>
        <v>0.24892236061762804</v>
      </c>
      <c r="H727" s="128">
        <f t="shared" si="70"/>
        <v>37691.326000000001</v>
      </c>
      <c r="I727" s="122">
        <f t="shared" si="71"/>
        <v>0.28370504082267328</v>
      </c>
      <c r="J727" s="128">
        <f t="shared" si="72"/>
        <v>101.71965655025149</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0.13556435643564357</v>
      </c>
      <c r="F728" s="128">
        <f t="shared" si="68"/>
        <v>27.384</v>
      </c>
      <c r="G728" s="122">
        <f t="shared" si="69"/>
        <v>0.14502487815187098</v>
      </c>
      <c r="H728" s="128">
        <f t="shared" si="70"/>
        <v>21959.377</v>
      </c>
      <c r="I728" s="122">
        <f t="shared" si="71"/>
        <v>-0.58644289752734069</v>
      </c>
      <c r="J728" s="128">
        <f t="shared" si="72"/>
        <v>93.476621503298006</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0.17686633663366338</v>
      </c>
      <c r="F729" s="128">
        <f t="shared" si="68"/>
        <v>35.727000000000004</v>
      </c>
      <c r="G729" s="122">
        <f t="shared" si="69"/>
        <v>0.18617647175368846</v>
      </c>
      <c r="H729" s="128">
        <f t="shared" si="70"/>
        <v>28190.468999999997</v>
      </c>
      <c r="I729" s="122">
        <f t="shared" si="71"/>
        <v>-0.49982408949698753</v>
      </c>
      <c r="J729" s="128">
        <f t="shared" si="72"/>
        <v>94.999295543454934</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0.33114851485148511</v>
      </c>
      <c r="F730" s="128">
        <f t="shared" si="68"/>
        <v>66.891999999999996</v>
      </c>
      <c r="G730" s="122">
        <f t="shared" si="69"/>
        <v>0.32989783249019261</v>
      </c>
      <c r="H730" s="128">
        <f t="shared" si="70"/>
        <v>49952.469999999987</v>
      </c>
      <c r="I730" s="122">
        <f t="shared" si="71"/>
        <v>0.24285903953527019</v>
      </c>
      <c r="J730" s="128">
        <f t="shared" si="72"/>
        <v>100.37911202745768</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0.15179207920792082</v>
      </c>
      <c r="F731" s="128">
        <f t="shared" si="68"/>
        <v>30.662000000000003</v>
      </c>
      <c r="G731" s="122">
        <f t="shared" si="69"/>
        <v>0.15986944748973039</v>
      </c>
      <c r="H731" s="128">
        <f t="shared" si="70"/>
        <v>24207.111999999997</v>
      </c>
      <c r="I731" s="122">
        <f t="shared" si="71"/>
        <v>-0.3756627675180918</v>
      </c>
      <c r="J731" s="128">
        <f t="shared" si="72"/>
        <v>94.947522238526247</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0.11884158415841586</v>
      </c>
      <c r="F732" s="128">
        <f t="shared" si="68"/>
        <v>24.006000000000004</v>
      </c>
      <c r="G732" s="122">
        <f t="shared" si="69"/>
        <v>0.12546818079752736</v>
      </c>
      <c r="H732" s="128">
        <f t="shared" si="70"/>
        <v>18998.141</v>
      </c>
      <c r="I732" s="122">
        <f t="shared" si="71"/>
        <v>-0.35394798790868365</v>
      </c>
      <c r="J732" s="128">
        <f t="shared" si="72"/>
        <v>94.718504247857808</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7.6613861386138613E-2</v>
      </c>
      <c r="F733" s="128">
        <f t="shared" si="68"/>
        <v>15.476000000000001</v>
      </c>
      <c r="G733" s="122">
        <f t="shared" si="69"/>
        <v>8.419647598039863E-2</v>
      </c>
      <c r="H733" s="128">
        <f t="shared" si="70"/>
        <v>12748.861999999999</v>
      </c>
      <c r="I733" s="122">
        <f t="shared" si="71"/>
        <v>-0.42219019099974764</v>
      </c>
      <c r="J733" s="128">
        <f t="shared" si="72"/>
        <v>90.99414256242116</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0.28573762376237616</v>
      </c>
      <c r="F734" s="128">
        <f t="shared" si="68"/>
        <v>57.718999999999987</v>
      </c>
      <c r="G734" s="122">
        <f t="shared" si="69"/>
        <v>0.28258459364144289</v>
      </c>
      <c r="H734" s="128">
        <f t="shared" si="70"/>
        <v>42788.394</v>
      </c>
      <c r="I734" s="122">
        <f t="shared" si="71"/>
        <v>0.28516181097496296</v>
      </c>
      <c r="J734" s="128">
        <f t="shared" si="72"/>
        <v>101.11578273971085</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0.12480693069306932</v>
      </c>
      <c r="F735" s="128">
        <f t="shared" si="68"/>
        <v>25.211000000000002</v>
      </c>
      <c r="G735" s="122">
        <f t="shared" si="69"/>
        <v>0.13194385740136577</v>
      </c>
      <c r="H735" s="128">
        <f t="shared" si="70"/>
        <v>19978.675000000003</v>
      </c>
      <c r="I735" s="122">
        <f t="shared" si="71"/>
        <v>-0.53213695443918463</v>
      </c>
      <c r="J735" s="128">
        <f t="shared" si="72"/>
        <v>94.590936744719897</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0.15560396039603958</v>
      </c>
      <c r="F736" s="128">
        <f t="shared" si="68"/>
        <v>31.431999999999995</v>
      </c>
      <c r="G736" s="122">
        <f t="shared" si="69"/>
        <v>0.15833903498923507</v>
      </c>
      <c r="H736" s="128">
        <f t="shared" si="70"/>
        <v>23975.379999999997</v>
      </c>
      <c r="I736" s="122">
        <f t="shared" si="71"/>
        <v>-0.26580979366787172</v>
      </c>
      <c r="J736" s="128">
        <f t="shared" si="72"/>
        <v>98.272646670240576</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0.33862376237623765</v>
      </c>
      <c r="F737" s="128">
        <f t="shared" si="68"/>
        <v>68.402000000000001</v>
      </c>
      <c r="G737" s="122">
        <f t="shared" si="69"/>
        <v>0.34081952608012261</v>
      </c>
      <c r="H737" s="128">
        <f t="shared" si="70"/>
        <v>51606.21100000001</v>
      </c>
      <c r="I737" s="122">
        <f t="shared" si="71"/>
        <v>-0.41281845522294963</v>
      </c>
      <c r="J737" s="128">
        <f t="shared" si="72"/>
        <v>99.355740051299534</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0.12645544554455443</v>
      </c>
      <c r="F738" s="128">
        <f t="shared" si="68"/>
        <v>25.543999999999997</v>
      </c>
      <c r="G738" s="122">
        <f t="shared" si="69"/>
        <v>0.13635696548626974</v>
      </c>
      <c r="H738" s="128">
        <f t="shared" si="70"/>
        <v>20646.898999999994</v>
      </c>
      <c r="I738" s="122">
        <f t="shared" si="71"/>
        <v>-0.46703167578019134</v>
      </c>
      <c r="J738" s="128">
        <f t="shared" si="72"/>
        <v>92.738530146659556</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0.15696534653465349</v>
      </c>
      <c r="F739" s="128">
        <f t="shared" si="68"/>
        <v>31.707000000000004</v>
      </c>
      <c r="G739" s="122">
        <f t="shared" si="69"/>
        <v>0.15690137235995719</v>
      </c>
      <c r="H739" s="128">
        <f t="shared" si="70"/>
        <v>23757.691999999999</v>
      </c>
      <c r="I739" s="122">
        <f t="shared" si="71"/>
        <v>-9.3566000552690973E-2</v>
      </c>
      <c r="J739" s="128">
        <f t="shared" si="72"/>
        <v>100.04077349594466</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9.7301980198019805E-2</v>
      </c>
      <c r="F740" s="128">
        <f t="shared" si="68"/>
        <v>19.655000000000001</v>
      </c>
      <c r="G740" s="122">
        <f t="shared" si="69"/>
        <v>0.10558815332391129</v>
      </c>
      <c r="H740" s="128">
        <f t="shared" si="70"/>
        <v>15987.947</v>
      </c>
      <c r="I740" s="122">
        <f t="shared" si="71"/>
        <v>-0.54730257227211054</v>
      </c>
      <c r="J740" s="128">
        <f t="shared" si="72"/>
        <v>92.152364763429375</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0.24739108910891092</v>
      </c>
      <c r="F741" s="128">
        <f t="shared" si="68"/>
        <v>49.973000000000006</v>
      </c>
      <c r="G741" s="122">
        <f t="shared" si="69"/>
        <v>0.24501748801331411</v>
      </c>
      <c r="H741" s="128">
        <f t="shared" si="70"/>
        <v>37100.057999999997</v>
      </c>
      <c r="I741" s="122">
        <f t="shared" si="71"/>
        <v>0.14537985714818738</v>
      </c>
      <c r="J741" s="128">
        <f t="shared" si="72"/>
        <v>100.96874762485028</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0.11405940594059408</v>
      </c>
      <c r="F742" s="128">
        <f t="shared" si="68"/>
        <v>23.040000000000003</v>
      </c>
      <c r="G742" s="122">
        <f t="shared" si="69"/>
        <v>0.12284762049426093</v>
      </c>
      <c r="H742" s="128">
        <f t="shared" si="70"/>
        <v>18601.341</v>
      </c>
      <c r="I742" s="122">
        <f t="shared" si="71"/>
        <v>-0.50135414359369035</v>
      </c>
      <c r="J742" s="128">
        <f t="shared" si="72"/>
        <v>92.846247637269116</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0.16338613861386136</v>
      </c>
      <c r="F743" s="128">
        <f t="shared" si="68"/>
        <v>33.003999999999998</v>
      </c>
      <c r="G743" s="122">
        <f t="shared" si="69"/>
        <v>0.16399680355043655</v>
      </c>
      <c r="H743" s="128">
        <f t="shared" si="70"/>
        <v>24832.068000000003</v>
      </c>
      <c r="I743" s="122">
        <f t="shared" si="71"/>
        <v>-0.1277346451412715</v>
      </c>
      <c r="J743" s="128">
        <f t="shared" si="72"/>
        <v>99.627636073780309</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0.25425742574257426</v>
      </c>
      <c r="F744" s="128">
        <f t="shared" si="68"/>
        <v>51.36</v>
      </c>
      <c r="G744" s="122">
        <f t="shared" si="69"/>
        <v>0.25529540741523465</v>
      </c>
      <c r="H744" s="128">
        <f t="shared" si="70"/>
        <v>38656.32</v>
      </c>
      <c r="I744" s="122">
        <f t="shared" si="71"/>
        <v>-0.18885481045475194</v>
      </c>
      <c r="J744" s="128">
        <f t="shared" si="72"/>
        <v>99.593419371241524</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0.11014851485148515</v>
      </c>
      <c r="F745" s="128">
        <f t="shared" si="68"/>
        <v>22.25</v>
      </c>
      <c r="G745" s="122">
        <f t="shared" si="69"/>
        <v>0.1139719518155041</v>
      </c>
      <c r="H745" s="128">
        <f t="shared" si="70"/>
        <v>17257.404999999999</v>
      </c>
      <c r="I745" s="122">
        <f t="shared" si="71"/>
        <v>-0.43851364822521199</v>
      </c>
      <c r="J745" s="128">
        <f t="shared" si="72"/>
        <v>96.645282542666052</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7.0049504950495042E-2</v>
      </c>
      <c r="F746" s="128">
        <f t="shared" si="68"/>
        <v>14.149999999999999</v>
      </c>
      <c r="G746" s="122">
        <f t="shared" si="69"/>
        <v>7.5969785626543759E-2</v>
      </c>
      <c r="H746" s="128">
        <f t="shared" si="70"/>
        <v>11503.193000000003</v>
      </c>
      <c r="I746" s="122">
        <f t="shared" si="71"/>
        <v>-0.46403744493211757</v>
      </c>
      <c r="J746" s="128">
        <f t="shared" si="72"/>
        <v>92.207058862648452</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5.6420792079207922E-2</v>
      </c>
      <c r="F747" s="128">
        <f t="shared" si="68"/>
        <v>11.397</v>
      </c>
      <c r="G747" s="122">
        <f t="shared" si="69"/>
        <v>6.706923219168133E-2</v>
      </c>
      <c r="H747" s="128">
        <f t="shared" si="70"/>
        <v>10155.489000000003</v>
      </c>
      <c r="I747" s="122">
        <f t="shared" si="71"/>
        <v>-0.55940953533161941</v>
      </c>
      <c r="J747" s="128">
        <f t="shared" si="72"/>
        <v>84.123211546479965</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0.31469801980198014</v>
      </c>
      <c r="F748" s="128">
        <f t="shared" si="68"/>
        <v>63.568999999999988</v>
      </c>
      <c r="G748" s="122">
        <f t="shared" si="69"/>
        <v>0.31138658547860881</v>
      </c>
      <c r="H748" s="128">
        <f t="shared" si="70"/>
        <v>47149.533999999992</v>
      </c>
      <c r="I748" s="122">
        <f t="shared" si="71"/>
        <v>0.25794973332361409</v>
      </c>
      <c r="J748" s="128">
        <f t="shared" si="72"/>
        <v>101.06344797040039</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0.13575742574257424</v>
      </c>
      <c r="F749" s="128">
        <f t="shared" si="68"/>
        <v>27.422999999999998</v>
      </c>
      <c r="G749" s="122">
        <f t="shared" si="69"/>
        <v>0.14071119681940059</v>
      </c>
      <c r="H749" s="128">
        <f t="shared" si="70"/>
        <v>21306.207999999999</v>
      </c>
      <c r="I749" s="122">
        <f t="shared" si="71"/>
        <v>-0.32340073777524997</v>
      </c>
      <c r="J749" s="128">
        <f t="shared" si="72"/>
        <v>96.479476268555658</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0.36057425742574256</v>
      </c>
      <c r="F750" s="128">
        <f t="shared" si="68"/>
        <v>72.835999999999999</v>
      </c>
      <c r="G750" s="122">
        <f t="shared" si="69"/>
        <v>0.3585599334293148</v>
      </c>
      <c r="H750" s="128">
        <f t="shared" si="70"/>
        <v>54292.427999999993</v>
      </c>
      <c r="I750" s="122">
        <f t="shared" si="71"/>
        <v>0.2034276416305818</v>
      </c>
      <c r="J750" s="128">
        <f t="shared" si="72"/>
        <v>100.56178167403216</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0.36993069306930693</v>
      </c>
      <c r="F751" s="128">
        <f t="shared" si="68"/>
        <v>74.725999999999999</v>
      </c>
      <c r="G751" s="122">
        <f t="shared" si="69"/>
        <v>0.36996916482848802</v>
      </c>
      <c r="H751" s="128">
        <f t="shared" si="70"/>
        <v>56019.990999999995</v>
      </c>
      <c r="I751" s="122">
        <f t="shared" si="71"/>
        <v>0.14771226373045099</v>
      </c>
      <c r="J751" s="128">
        <f t="shared" si="72"/>
        <v>99.989601360643405</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0.19756435643564357</v>
      </c>
      <c r="F752" s="128">
        <f t="shared" si="68"/>
        <v>39.908000000000001</v>
      </c>
      <c r="G752" s="122">
        <f t="shared" si="69"/>
        <v>0.20273890158369545</v>
      </c>
      <c r="H752" s="128">
        <f t="shared" si="70"/>
        <v>30698.319</v>
      </c>
      <c r="I752" s="122">
        <f t="shared" si="71"/>
        <v>-0.19901051199375194</v>
      </c>
      <c r="J752" s="128">
        <f t="shared" si="72"/>
        <v>97.447680189824993</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0.14155940594059407</v>
      </c>
      <c r="F753" s="128">
        <f t="shared" si="68"/>
        <v>28.595000000000002</v>
      </c>
      <c r="G753" s="122">
        <f t="shared" si="69"/>
        <v>0.13691805465664583</v>
      </c>
      <c r="H753" s="128">
        <f t="shared" si="70"/>
        <v>20731.858</v>
      </c>
      <c r="I753" s="122">
        <f t="shared" si="71"/>
        <v>0.51242075839554835</v>
      </c>
      <c r="J753" s="128">
        <f t="shared" si="72"/>
        <v>103.38987527655685</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6.9019801980198026E-2</v>
      </c>
      <c r="F754" s="128">
        <f t="shared" si="68"/>
        <v>13.942000000000002</v>
      </c>
      <c r="G754" s="122">
        <f t="shared" si="69"/>
        <v>7.4997767768693296E-2</v>
      </c>
      <c r="H754" s="128">
        <f t="shared" si="70"/>
        <v>11356.012000000002</v>
      </c>
      <c r="I754" s="122">
        <f t="shared" si="71"/>
        <v>-0.51069703925884391</v>
      </c>
      <c r="J754" s="128">
        <f t="shared" si="72"/>
        <v>92.029141711347464</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0.29250000000000004</v>
      </c>
      <c r="F755" s="128">
        <f t="shared" si="68"/>
        <v>59.085000000000008</v>
      </c>
      <c r="G755" s="122">
        <f t="shared" si="69"/>
        <v>0.29206246285118015</v>
      </c>
      <c r="H755" s="128">
        <f t="shared" si="70"/>
        <v>44223.513999999996</v>
      </c>
      <c r="I755" s="122">
        <f t="shared" si="71"/>
        <v>0.10475871061609669</v>
      </c>
      <c r="J755" s="128">
        <f t="shared" si="72"/>
        <v>100.14980944300358</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0.1889950495049505</v>
      </c>
      <c r="F756" s="128">
        <f t="shared" si="68"/>
        <v>38.177</v>
      </c>
      <c r="G756" s="122">
        <f t="shared" si="69"/>
        <v>0.19363898611789879</v>
      </c>
      <c r="H756" s="128">
        <f t="shared" si="70"/>
        <v>29320.428</v>
      </c>
      <c r="I756" s="122">
        <f t="shared" si="71"/>
        <v>-0.24136689696871494</v>
      </c>
      <c r="J756" s="128">
        <f t="shared" si="72"/>
        <v>97.601755356165327</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0.2534009900990099</v>
      </c>
      <c r="F757" s="128">
        <f t="shared" si="68"/>
        <v>51.187000000000005</v>
      </c>
      <c r="G757" s="122">
        <f t="shared" si="69"/>
        <v>0.26454690987861412</v>
      </c>
      <c r="H757" s="128">
        <f t="shared" si="70"/>
        <v>40057.16399999999</v>
      </c>
      <c r="I757" s="122">
        <f t="shared" si="71"/>
        <v>-0.37237124521000103</v>
      </c>
      <c r="J757" s="128">
        <f t="shared" si="72"/>
        <v>95.78678889701699</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0.28890594059405944</v>
      </c>
      <c r="F758" s="128">
        <f t="shared" si="68"/>
        <v>58.359000000000009</v>
      </c>
      <c r="G758" s="122">
        <f t="shared" si="69"/>
        <v>0.28718946228321596</v>
      </c>
      <c r="H758" s="128">
        <f t="shared" si="70"/>
        <v>43485.653999999995</v>
      </c>
      <c r="I758" s="122">
        <f t="shared" si="71"/>
        <v>-8.5609466807243406E-2</v>
      </c>
      <c r="J758" s="128">
        <f t="shared" si="72"/>
        <v>100.5976815086449</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0.18630198019801977</v>
      </c>
      <c r="F759" s="128">
        <f t="shared" si="68"/>
        <v>37.632999999999996</v>
      </c>
      <c r="G759" s="122">
        <f t="shared" si="69"/>
        <v>0.1913650886948712</v>
      </c>
      <c r="H759" s="128">
        <f t="shared" si="70"/>
        <v>28976.119000000006</v>
      </c>
      <c r="I759" s="122">
        <f t="shared" si="71"/>
        <v>-0.23268835170398047</v>
      </c>
      <c r="J759" s="128">
        <f t="shared" si="72"/>
        <v>97.354215164645581</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0.12385148514851484</v>
      </c>
      <c r="F760" s="128">
        <f t="shared" si="68"/>
        <v>25.017999999999997</v>
      </c>
      <c r="G760" s="122">
        <f t="shared" si="69"/>
        <v>0.1240309210265622</v>
      </c>
      <c r="H760" s="128">
        <f t="shared" si="70"/>
        <v>18780.513999999996</v>
      </c>
      <c r="I760" s="122">
        <f t="shared" si="71"/>
        <v>-0.17674714302901684</v>
      </c>
      <c r="J760" s="128">
        <f t="shared" si="72"/>
        <v>99.855329722167468</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8.020792079207921E-2</v>
      </c>
      <c r="F761" s="128">
        <f t="shared" si="68"/>
        <v>16.202000000000002</v>
      </c>
      <c r="G761" s="122">
        <f t="shared" si="69"/>
        <v>8.364583470921555E-2</v>
      </c>
      <c r="H761" s="128">
        <f t="shared" si="70"/>
        <v>12665.485000000001</v>
      </c>
      <c r="I761" s="122">
        <f t="shared" si="71"/>
        <v>-0.51026495051437315</v>
      </c>
      <c r="J761" s="128">
        <f t="shared" si="72"/>
        <v>95.889916181615234</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0.33184158415841575</v>
      </c>
      <c r="F762" s="128">
        <f t="shared" si="68"/>
        <v>67.031999999999982</v>
      </c>
      <c r="G762" s="122">
        <f t="shared" si="69"/>
        <v>0.32993869949411558</v>
      </c>
      <c r="H762" s="128">
        <f t="shared" si="70"/>
        <v>49958.657999999996</v>
      </c>
      <c r="I762" s="122">
        <f t="shared" si="71"/>
        <v>-5.1670348858245646E-2</v>
      </c>
      <c r="J762" s="128">
        <f t="shared" si="72"/>
        <v>100.57673885094954</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0.1480792079207921</v>
      </c>
      <c r="F763" s="128">
        <f t="shared" si="68"/>
        <v>29.912000000000003</v>
      </c>
      <c r="G763" s="122">
        <f t="shared" si="69"/>
        <v>0.15282156018439022</v>
      </c>
      <c r="H763" s="128">
        <f t="shared" si="70"/>
        <v>23139.934999999998</v>
      </c>
      <c r="I763" s="122">
        <f t="shared" si="71"/>
        <v>-0.28627580883573939</v>
      </c>
      <c r="J763" s="128">
        <f t="shared" si="72"/>
        <v>96.896804182684605</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0.20721782178217824</v>
      </c>
      <c r="F764" s="128">
        <f t="shared" si="68"/>
        <v>41.858000000000004</v>
      </c>
      <c r="G764" s="122">
        <f t="shared" si="69"/>
        <v>0.21794608963267245</v>
      </c>
      <c r="H764" s="128">
        <f t="shared" si="70"/>
        <v>33000.960999999996</v>
      </c>
      <c r="I764" s="122">
        <f t="shared" si="71"/>
        <v>-0.38937228633025972</v>
      </c>
      <c r="J764" s="128">
        <f t="shared" si="72"/>
        <v>95.077558919008041</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0.31731188118811876</v>
      </c>
      <c r="F765" s="128">
        <f t="shared" si="68"/>
        <v>64.096999999999994</v>
      </c>
      <c r="G765" s="122">
        <f t="shared" si="69"/>
        <v>0.32769891294297898</v>
      </c>
      <c r="H765" s="128">
        <f t="shared" si="70"/>
        <v>49619.513999999996</v>
      </c>
      <c r="I765" s="122">
        <f t="shared" si="71"/>
        <v>-0.69063995797572697</v>
      </c>
      <c r="J765" s="128">
        <f t="shared" si="72"/>
        <v>96.830312416487146</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0.15686138613861386</v>
      </c>
      <c r="F766" s="128">
        <f t="shared" si="68"/>
        <v>31.686</v>
      </c>
      <c r="G766" s="122">
        <f t="shared" si="69"/>
        <v>0.16783313740770583</v>
      </c>
      <c r="H766" s="128">
        <f t="shared" si="70"/>
        <v>25412.958000000002</v>
      </c>
      <c r="I766" s="122">
        <f t="shared" si="71"/>
        <v>-0.35451930168845935</v>
      </c>
      <c r="J766" s="128">
        <f t="shared" si="72"/>
        <v>93.462702635154201</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0.19290594059405944</v>
      </c>
      <c r="F767" s="128">
        <f t="shared" si="68"/>
        <v>38.967000000000006</v>
      </c>
      <c r="G767" s="122">
        <f t="shared" si="69"/>
        <v>0.19303152201191406</v>
      </c>
      <c r="H767" s="128">
        <f t="shared" si="70"/>
        <v>29228.447000000004</v>
      </c>
      <c r="I767" s="122">
        <f t="shared" si="71"/>
        <v>-2.2341751135506269E-2</v>
      </c>
      <c r="J767" s="128">
        <f t="shared" si="72"/>
        <v>99.934942533454787</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8.6049504950495043E-2</v>
      </c>
      <c r="F768" s="128">
        <f t="shared" si="68"/>
        <v>17.381999999999998</v>
      </c>
      <c r="G768" s="122">
        <f t="shared" si="69"/>
        <v>8.9247599360710111E-2</v>
      </c>
      <c r="H768" s="128">
        <f t="shared" si="70"/>
        <v>13513.693000000003</v>
      </c>
      <c r="I768" s="122">
        <f t="shared" si="71"/>
        <v>-0.19058021993226082</v>
      </c>
      <c r="J768" s="128">
        <f t="shared" si="72"/>
        <v>96.416604555054306</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0.30953465346534659</v>
      </c>
      <c r="F769" s="128">
        <f t="shared" si="68"/>
        <v>62.52600000000001</v>
      </c>
      <c r="G769" s="122">
        <f t="shared" si="69"/>
        <v>0.31031343037155418</v>
      </c>
      <c r="H769" s="128">
        <f t="shared" si="70"/>
        <v>46987.03899999999</v>
      </c>
      <c r="I769" s="122">
        <f t="shared" si="71"/>
        <v>-0.13536426379000208</v>
      </c>
      <c r="J769" s="128">
        <f t="shared" si="72"/>
        <v>99.749035384876791</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0.13272772277227723</v>
      </c>
      <c r="F770" s="128">
        <f t="shared" si="68"/>
        <v>26.811000000000003</v>
      </c>
      <c r="G770" s="122">
        <f t="shared" si="69"/>
        <v>0.14279175527348137</v>
      </c>
      <c r="H770" s="128">
        <f t="shared" si="70"/>
        <v>21621.242000000002</v>
      </c>
      <c r="I770" s="122">
        <f t="shared" si="71"/>
        <v>-0.64668037834671377</v>
      </c>
      <c r="J770" s="128">
        <f t="shared" si="72"/>
        <v>92.951951265022942</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0.21120792079207923</v>
      </c>
      <c r="F771" s="128">
        <f t="shared" si="68"/>
        <v>42.664000000000001</v>
      </c>
      <c r="G771" s="122">
        <f t="shared" si="69"/>
        <v>0.22564708290956159</v>
      </c>
      <c r="H771" s="128">
        <f t="shared" si="70"/>
        <v>34167.03</v>
      </c>
      <c r="I771" s="122">
        <f t="shared" si="71"/>
        <v>-0.45461319223541263</v>
      </c>
      <c r="J771" s="128">
        <f t="shared" si="72"/>
        <v>93.600997659132361</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0.22954455445544555</v>
      </c>
      <c r="F772" s="128">
        <f t="shared" si="68"/>
        <v>46.368000000000002</v>
      </c>
      <c r="G772" s="122">
        <f t="shared" si="69"/>
        <v>0.23099230606664997</v>
      </c>
      <c r="H772" s="128">
        <f t="shared" si="70"/>
        <v>34976.393000000004</v>
      </c>
      <c r="I772" s="122">
        <f t="shared" si="71"/>
        <v>-0.22831430811376924</v>
      </c>
      <c r="J772" s="128">
        <f t="shared" si="72"/>
        <v>99.37324682546496</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0.12618316831683166</v>
      </c>
      <c r="F773" s="128">
        <f t="shared" si="68"/>
        <v>25.488999999999997</v>
      </c>
      <c r="G773" s="122">
        <f t="shared" si="69"/>
        <v>0.13255797857586288</v>
      </c>
      <c r="H773" s="128">
        <f t="shared" si="70"/>
        <v>20071.664000000004</v>
      </c>
      <c r="I773" s="122">
        <f t="shared" si="71"/>
        <v>-0.49803813116208223</v>
      </c>
      <c r="J773" s="128">
        <f t="shared" si="72"/>
        <v>95.190926772179978</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7.9391089108910892E-2</v>
      </c>
      <c r="F774" s="128">
        <f t="shared" si="68"/>
        <v>16.036999999999999</v>
      </c>
      <c r="G774" s="122">
        <f t="shared" si="69"/>
        <v>8.2454087360815748E-2</v>
      </c>
      <c r="H774" s="128">
        <f t="shared" si="70"/>
        <v>12485.032999999999</v>
      </c>
      <c r="I774" s="122">
        <f t="shared" si="71"/>
        <v>-0.37647536652261804</v>
      </c>
      <c r="J774" s="128">
        <f t="shared" si="72"/>
        <v>96.285207501598677</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6.3E-2</v>
      </c>
      <c r="F775" s="128">
        <f t="shared" si="68"/>
        <v>12.725999999999999</v>
      </c>
      <c r="G775" s="122">
        <f t="shared" si="69"/>
        <v>6.8561571279504394E-2</v>
      </c>
      <c r="H775" s="128">
        <f t="shared" si="70"/>
        <v>10381.455999999996</v>
      </c>
      <c r="I775" s="122">
        <f t="shared" si="71"/>
        <v>-0.41726206424691181</v>
      </c>
      <c r="J775" s="128">
        <f t="shared" si="72"/>
        <v>91.888209129817668</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0.42378217821782177</v>
      </c>
      <c r="F776" s="128">
        <f t="shared" si="68"/>
        <v>85.603999999999999</v>
      </c>
      <c r="G776" s="122">
        <f t="shared" si="69"/>
        <v>0.41867147234806956</v>
      </c>
      <c r="H776" s="128">
        <f t="shared" si="70"/>
        <v>63394.396999999997</v>
      </c>
      <c r="I776" s="122">
        <f t="shared" si="71"/>
        <v>0.46202594595103363</v>
      </c>
      <c r="J776" s="128">
        <f t="shared" si="72"/>
        <v>101.22069598893123</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0.18588118811881188</v>
      </c>
      <c r="F777" s="128">
        <f t="shared" ref="F777:F803" si="74">SUMPRODUCT($K$2:$AI$2,$K777:$AI777)</f>
        <v>37.548000000000002</v>
      </c>
      <c r="G777" s="122">
        <f t="shared" ref="G777:G803" si="75">SUMPRODUCT($K$3:$AI$3,$K777:$AI777)/$J$3</f>
        <v>0.19461741008334543</v>
      </c>
      <c r="H777" s="128">
        <f t="shared" ref="H777:H803" si="76">SUMPRODUCT($K$3:$AI$3,$K777:$AI777)</f>
        <v>29468.578999999998</v>
      </c>
      <c r="I777" s="122">
        <f t="shared" ref="I777:I803" si="77">CORREL($K$4:$AI$4,$K777:$AI777)</f>
        <v>-0.52161828115955799</v>
      </c>
      <c r="J777" s="128">
        <f t="shared" si="72"/>
        <v>95.511078910775637</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0.40002475247524755</v>
      </c>
      <c r="F778" s="128">
        <f t="shared" si="74"/>
        <v>80.805000000000007</v>
      </c>
      <c r="G778" s="122">
        <f t="shared" si="75"/>
        <v>0.39933149295328152</v>
      </c>
      <c r="H778" s="128">
        <f t="shared" si="76"/>
        <v>60465.975999999981</v>
      </c>
      <c r="I778" s="122">
        <f t="shared" si="77"/>
        <v>-1.5621171758433342E-2</v>
      </c>
      <c r="J778" s="128">
        <f t="shared" ref="J778:J803" si="78">$E778/$G778*100</f>
        <v>100.17360502094112</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0.46224752475247521</v>
      </c>
      <c r="F779" s="128">
        <f t="shared" si="74"/>
        <v>93.373999999999995</v>
      </c>
      <c r="G779" s="122">
        <f t="shared" si="75"/>
        <v>0.46218900659102619</v>
      </c>
      <c r="H779" s="128">
        <f t="shared" si="76"/>
        <v>69983.735000000001</v>
      </c>
      <c r="I779" s="122">
        <f t="shared" si="77"/>
        <v>4.7693309567563895E-2</v>
      </c>
      <c r="J779" s="128">
        <f t="shared" si="78"/>
        <v>100.01266108899488</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0.37278712871287123</v>
      </c>
      <c r="F780" s="128">
        <f t="shared" si="74"/>
        <v>75.302999999999983</v>
      </c>
      <c r="G780" s="122">
        <f t="shared" si="75"/>
        <v>0.38533332893051025</v>
      </c>
      <c r="H780" s="128">
        <f t="shared" si="76"/>
        <v>58346.402000000002</v>
      </c>
      <c r="I780" s="122">
        <f t="shared" si="77"/>
        <v>-0.35509462572767408</v>
      </c>
      <c r="J780" s="128">
        <f t="shared" si="78"/>
        <v>96.744065650261575</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0.15691089108910891</v>
      </c>
      <c r="F781" s="128">
        <f t="shared" si="74"/>
        <v>31.695999999999998</v>
      </c>
      <c r="G781" s="122">
        <f t="shared" si="75"/>
        <v>0.16454482954470404</v>
      </c>
      <c r="H781" s="128">
        <f t="shared" si="76"/>
        <v>24915.048999999995</v>
      </c>
      <c r="I781" s="122">
        <f t="shared" si="77"/>
        <v>-0.425384188306762</v>
      </c>
      <c r="J781" s="128">
        <f t="shared" si="78"/>
        <v>95.360572266707948</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0.10434158415841585</v>
      </c>
      <c r="F782" s="128">
        <f t="shared" si="74"/>
        <v>21.077000000000002</v>
      </c>
      <c r="G782" s="122">
        <f t="shared" si="75"/>
        <v>0.11346643067534903</v>
      </c>
      <c r="H782" s="128">
        <f t="shared" si="76"/>
        <v>17180.86</v>
      </c>
      <c r="I782" s="122">
        <f t="shared" si="77"/>
        <v>-0.428921917793538</v>
      </c>
      <c r="J782" s="128">
        <f t="shared" si="78"/>
        <v>91.958109140630967</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0.39143564356435645</v>
      </c>
      <c r="F783" s="128">
        <f t="shared" si="74"/>
        <v>79.070000000000007</v>
      </c>
      <c r="G783" s="122">
        <f t="shared" si="75"/>
        <v>0.38789274722952355</v>
      </c>
      <c r="H783" s="128">
        <f t="shared" si="76"/>
        <v>58733.943999999996</v>
      </c>
      <c r="I783" s="122">
        <f t="shared" si="77"/>
        <v>0.32897221888504496</v>
      </c>
      <c r="J783" s="128">
        <f t="shared" si="78"/>
        <v>100.91337009009258</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0.25542079207920793</v>
      </c>
      <c r="F784" s="128">
        <f t="shared" si="74"/>
        <v>51.594999999999999</v>
      </c>
      <c r="G784" s="122">
        <f t="shared" si="75"/>
        <v>0.25843765602504326</v>
      </c>
      <c r="H784" s="128">
        <f t="shared" si="76"/>
        <v>39132.112999999998</v>
      </c>
      <c r="I784" s="122">
        <f t="shared" si="77"/>
        <v>-0.36684397250885725</v>
      </c>
      <c r="J784" s="128">
        <f t="shared" si="78"/>
        <v>98.832653107818388</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0.37097524752475247</v>
      </c>
      <c r="F785" s="128">
        <f t="shared" si="74"/>
        <v>74.936999999999998</v>
      </c>
      <c r="G785" s="122">
        <f t="shared" si="75"/>
        <v>0.37500073967427905</v>
      </c>
      <c r="H785" s="128">
        <f t="shared" si="76"/>
        <v>56781.861999999986</v>
      </c>
      <c r="I785" s="122">
        <f t="shared" si="77"/>
        <v>-5.0490018980151825E-2</v>
      </c>
      <c r="J785" s="128">
        <f t="shared" si="78"/>
        <v>98.926537544159771</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0.36945049504950489</v>
      </c>
      <c r="F786" s="128">
        <f t="shared" si="74"/>
        <v>74.628999999999991</v>
      </c>
      <c r="G786" s="122">
        <f t="shared" si="75"/>
        <v>0.36859936731432186</v>
      </c>
      <c r="H786" s="128">
        <f t="shared" si="76"/>
        <v>55812.578999999991</v>
      </c>
      <c r="I786" s="122">
        <f t="shared" si="77"/>
        <v>5.668411766412973E-2</v>
      </c>
      <c r="J786" s="128">
        <f t="shared" si="78"/>
        <v>100.23090862618254</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0.38811881188118813</v>
      </c>
      <c r="F787" s="128">
        <f t="shared" si="74"/>
        <v>78.400000000000006</v>
      </c>
      <c r="G787" s="122">
        <f t="shared" si="75"/>
        <v>0.39329735566445206</v>
      </c>
      <c r="H787" s="128">
        <f t="shared" si="76"/>
        <v>59552.298999999999</v>
      </c>
      <c r="I787" s="122">
        <f t="shared" si="77"/>
        <v>-0.24821643860798848</v>
      </c>
      <c r="J787" s="128">
        <f t="shared" si="78"/>
        <v>98.683300635338597</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0.12377227722772279</v>
      </c>
      <c r="F788" s="128">
        <f t="shared" si="74"/>
        <v>25.002000000000002</v>
      </c>
      <c r="G788" s="122">
        <f t="shared" si="75"/>
        <v>0.12696061234463538</v>
      </c>
      <c r="H788" s="128">
        <f t="shared" si="76"/>
        <v>19224.121999999999</v>
      </c>
      <c r="I788" s="122">
        <f t="shared" si="77"/>
        <v>-0.32963890022854769</v>
      </c>
      <c r="J788" s="128">
        <f t="shared" si="78"/>
        <v>97.488721062357641</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0.11166831683168318</v>
      </c>
      <c r="F789" s="128">
        <f t="shared" si="74"/>
        <v>22.557000000000002</v>
      </c>
      <c r="G789" s="122">
        <f t="shared" si="75"/>
        <v>0.11689474170838342</v>
      </c>
      <c r="H789" s="128">
        <f t="shared" si="76"/>
        <v>17699.968000000001</v>
      </c>
      <c r="I789" s="122">
        <f t="shared" si="77"/>
        <v>-0.33203577907780912</v>
      </c>
      <c r="J789" s="128">
        <f t="shared" si="78"/>
        <v>95.528947837757698</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0.44294059405940595</v>
      </c>
      <c r="F790" s="128">
        <f t="shared" si="74"/>
        <v>89.474000000000004</v>
      </c>
      <c r="G790" s="122">
        <f t="shared" si="75"/>
        <v>0.43802681979685376</v>
      </c>
      <c r="H790" s="128">
        <f t="shared" si="76"/>
        <v>66325.145000000004</v>
      </c>
      <c r="I790" s="122">
        <f t="shared" si="77"/>
        <v>0.63758737704723167</v>
      </c>
      <c r="J790" s="128">
        <f t="shared" si="78"/>
        <v>101.12179757961648</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0.21963366336633666</v>
      </c>
      <c r="F791" s="128">
        <f t="shared" si="74"/>
        <v>44.366000000000007</v>
      </c>
      <c r="G791" s="122">
        <f t="shared" si="75"/>
        <v>0.21673351252823309</v>
      </c>
      <c r="H791" s="128">
        <f t="shared" si="76"/>
        <v>32817.354999999996</v>
      </c>
      <c r="I791" s="122">
        <f t="shared" si="77"/>
        <v>-8.0332775742538262E-2</v>
      </c>
      <c r="J791" s="128">
        <f t="shared" si="78"/>
        <v>101.33811832063849</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0.21246039603960393</v>
      </c>
      <c r="F792" s="128">
        <f t="shared" si="74"/>
        <v>42.916999999999994</v>
      </c>
      <c r="G792" s="122">
        <f t="shared" si="75"/>
        <v>0.21998376018703189</v>
      </c>
      <c r="H792" s="128">
        <f t="shared" si="76"/>
        <v>33309.500999999997</v>
      </c>
      <c r="I792" s="122">
        <f t="shared" si="77"/>
        <v>-0.3624497866093947</v>
      </c>
      <c r="J792" s="128">
        <f t="shared" si="78"/>
        <v>96.580036571321656</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0.37914356435643565</v>
      </c>
      <c r="F793" s="128">
        <f t="shared" si="74"/>
        <v>76.587000000000003</v>
      </c>
      <c r="G793" s="122">
        <f t="shared" si="75"/>
        <v>0.38266847402554516</v>
      </c>
      <c r="H793" s="128">
        <f t="shared" si="76"/>
        <v>57942.894999999997</v>
      </c>
      <c r="I793" s="122">
        <f t="shared" si="77"/>
        <v>-0.26291593479250364</v>
      </c>
      <c r="J793" s="128">
        <f t="shared" si="78"/>
        <v>99.078860708845795</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0.29484653465346533</v>
      </c>
      <c r="F794" s="128">
        <f t="shared" si="74"/>
        <v>59.558999999999997</v>
      </c>
      <c r="G794" s="122">
        <f t="shared" si="75"/>
        <v>0.30634093040457544</v>
      </c>
      <c r="H794" s="128">
        <f t="shared" si="76"/>
        <v>46385.531000000003</v>
      </c>
      <c r="I794" s="122">
        <f t="shared" si="77"/>
        <v>-0.3970609766697798</v>
      </c>
      <c r="J794" s="128">
        <f t="shared" si="78"/>
        <v>96.247841992276449</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0.20183663366336635</v>
      </c>
      <c r="F795" s="128">
        <f t="shared" si="74"/>
        <v>40.771000000000001</v>
      </c>
      <c r="G795" s="122">
        <f t="shared" si="75"/>
        <v>0.2030590880872816</v>
      </c>
      <c r="H795" s="128">
        <f t="shared" si="76"/>
        <v>30746.801000000003</v>
      </c>
      <c r="I795" s="122">
        <f t="shared" si="77"/>
        <v>-8.5394708493918961E-2</v>
      </c>
      <c r="J795" s="128">
        <f t="shared" si="78"/>
        <v>99.397980934795797</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0.11771782178217824</v>
      </c>
      <c r="F796" s="128">
        <f t="shared" si="74"/>
        <v>23.779000000000003</v>
      </c>
      <c r="G796" s="122">
        <f t="shared" si="75"/>
        <v>0.12287370061683552</v>
      </c>
      <c r="H796" s="128">
        <f t="shared" si="76"/>
        <v>18605.29</v>
      </c>
      <c r="I796" s="122">
        <f t="shared" si="77"/>
        <v>-0.38716736894159137</v>
      </c>
      <c r="J796" s="128">
        <f t="shared" si="78"/>
        <v>95.803919952948135</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0.37762376237623757</v>
      </c>
      <c r="F797" s="128">
        <f t="shared" si="74"/>
        <v>76.279999999999987</v>
      </c>
      <c r="G797" s="122">
        <f t="shared" si="75"/>
        <v>0.37603564965856107</v>
      </c>
      <c r="H797" s="128">
        <f t="shared" si="76"/>
        <v>56938.565999999999</v>
      </c>
      <c r="I797" s="122">
        <f t="shared" si="77"/>
        <v>-3.6898784356538067E-2</v>
      </c>
      <c r="J797" s="128">
        <f t="shared" si="78"/>
        <v>100.42233036126188</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0.22645544554455446</v>
      </c>
      <c r="F798" s="128">
        <f t="shared" si="74"/>
        <v>45.744</v>
      </c>
      <c r="G798" s="122">
        <f t="shared" si="75"/>
        <v>0.23291065130961972</v>
      </c>
      <c r="H798" s="128">
        <f t="shared" si="76"/>
        <v>35266.864999999998</v>
      </c>
      <c r="I798" s="122">
        <f t="shared" si="77"/>
        <v>-0.44430904703582191</v>
      </c>
      <c r="J798" s="128">
        <f t="shared" si="78"/>
        <v>97.228462619133708</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0.21969306930693069</v>
      </c>
      <c r="F799" s="128">
        <f t="shared" si="74"/>
        <v>44.378</v>
      </c>
      <c r="G799" s="122">
        <f t="shared" si="75"/>
        <v>0.22642294179027592</v>
      </c>
      <c r="H799" s="128">
        <f t="shared" si="76"/>
        <v>34284.508999999998</v>
      </c>
      <c r="I799" s="122">
        <f t="shared" si="77"/>
        <v>-0.31547643913975398</v>
      </c>
      <c r="J799" s="128">
        <f t="shared" si="78"/>
        <v>97.027742670361221</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0.25287128712871287</v>
      </c>
      <c r="F800" s="128">
        <f t="shared" si="74"/>
        <v>51.08</v>
      </c>
      <c r="G800" s="122">
        <f t="shared" si="75"/>
        <v>0.25622429301668237</v>
      </c>
      <c r="H800" s="128">
        <f t="shared" si="76"/>
        <v>38796.970000000008</v>
      </c>
      <c r="I800" s="122">
        <f t="shared" si="77"/>
        <v>-0.32840239623499073</v>
      </c>
      <c r="J800" s="128">
        <f t="shared" si="78"/>
        <v>98.691378616565757</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0.37759405940594065</v>
      </c>
      <c r="F801" s="128">
        <f t="shared" si="74"/>
        <v>76.274000000000015</v>
      </c>
      <c r="G801" s="122">
        <f t="shared" si="75"/>
        <v>0.38361656474131212</v>
      </c>
      <c r="H801" s="128">
        <f t="shared" si="76"/>
        <v>58086.453000000001</v>
      </c>
      <c r="I801" s="122">
        <f t="shared" si="77"/>
        <v>-0.19155800888138794</v>
      </c>
      <c r="J801" s="128">
        <f t="shared" si="78"/>
        <v>98.430071616059465</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9.1653465346534652E-2</v>
      </c>
      <c r="F802" s="128">
        <f t="shared" si="74"/>
        <v>18.513999999999999</v>
      </c>
      <c r="G802" s="122">
        <f t="shared" si="75"/>
        <v>0.10109090068551954</v>
      </c>
      <c r="H802" s="128">
        <f t="shared" si="76"/>
        <v>15306.981999999998</v>
      </c>
      <c r="I802" s="122">
        <f t="shared" si="77"/>
        <v>-0.47079872389819011</v>
      </c>
      <c r="J802" s="128">
        <f t="shared" si="78"/>
        <v>90.664406712189162</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7.3341584158415837E-2</v>
      </c>
      <c r="F803" s="128">
        <f t="shared" si="74"/>
        <v>14.815</v>
      </c>
      <c r="G803" s="122">
        <f t="shared" si="75"/>
        <v>8.5292501551995137E-2</v>
      </c>
      <c r="H803" s="128">
        <f t="shared" si="76"/>
        <v>12914.82</v>
      </c>
      <c r="I803" s="122">
        <f t="shared" si="77"/>
        <v>-0.58697047086224508</v>
      </c>
      <c r="J803" s="128">
        <f t="shared" si="78"/>
        <v>85.988314123611559</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0.52251485148514853</v>
      </c>
      <c r="F804" s="128">
        <f>SUMPRODUCT($K$2:$AI$2,$K804:$AI804)</f>
        <v>105.548</v>
      </c>
      <c r="G804" s="122">
        <f>SUMPRODUCT($K$3:$AI$3,$K804:$AI804)/$J$3</f>
        <v>0.51147432273573823</v>
      </c>
      <c r="H804" s="128">
        <f>SUMPRODUCT($K$3:$AI$3,$K804:$AI804)</f>
        <v>77446.419000000009</v>
      </c>
      <c r="I804" s="122">
        <f>CORREL($K$4:$AI$4,$K804:$AI804)</f>
        <v>0.57263228335954641</v>
      </c>
      <c r="J804" s="128">
        <f>$E804/$G804*100</f>
        <v>102.158569503618</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8FCAB-D7AF-414C-87EC-3A1FE6B8225C}">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B0E9D-E73D-46BE-B77D-B3993508BE0A}">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0</v>
      </c>
    </row>
    <row r="17" spans="13:16" ht="21" customHeight="1">
      <c r="M17" s="139" t="s">
        <v>1706</v>
      </c>
      <c r="N17" s="3"/>
      <c r="O17" s="3"/>
      <c r="P17" s="140">
        <f t="shared" si="0"/>
        <v>52.764040882852768</v>
      </c>
    </row>
    <row r="18" spans="13:16" ht="21" customHeight="1">
      <c r="M18" s="139" t="s">
        <v>1707</v>
      </c>
      <c r="N18" s="3"/>
      <c r="O18" s="3"/>
      <c r="P18" s="140">
        <f t="shared" si="0"/>
        <v>0</v>
      </c>
    </row>
    <row r="19" spans="13:16" ht="21" customHeight="1">
      <c r="M19" s="139" t="s">
        <v>1708</v>
      </c>
      <c r="N19" s="3"/>
      <c r="O19" s="3"/>
      <c r="P19" s="140">
        <f t="shared" si="0"/>
        <v>70.850610512168927</v>
      </c>
    </row>
    <row r="20" spans="13:16" ht="21" customHeight="1" thickBot="1">
      <c r="M20" s="141" t="s">
        <v>1709</v>
      </c>
      <c r="N20" s="142"/>
      <c r="O20" s="142"/>
      <c r="P20" s="143">
        <f t="shared" si="0"/>
        <v>28.997830338589413</v>
      </c>
    </row>
    <row r="21" spans="13:16" ht="21" customHeight="1" thickTop="1">
      <c r="M21" s="144" t="s">
        <v>1710</v>
      </c>
      <c r="N21" s="13"/>
      <c r="O21" s="13"/>
      <c r="P21" s="145">
        <f t="shared" si="0"/>
        <v>0</v>
      </c>
    </row>
    <row r="22" spans="13:16" ht="21" customHeight="1">
      <c r="M22" s="144" t="s">
        <v>1711</v>
      </c>
      <c r="N22" s="13"/>
      <c r="O22" s="13"/>
      <c r="P22" s="145">
        <f t="shared" si="0"/>
        <v>30.541396276970247</v>
      </c>
    </row>
    <row r="23" spans="13:16" ht="21" customHeight="1">
      <c r="M23" s="144" t="s">
        <v>1712</v>
      </c>
      <c r="N23" s="13"/>
      <c r="O23" s="13"/>
      <c r="P23" s="145">
        <f t="shared" si="0"/>
        <v>0</v>
      </c>
    </row>
    <row r="24" spans="13:16" ht="21" customHeight="1">
      <c r="M24" s="144" t="s">
        <v>1713</v>
      </c>
      <c r="N24" s="13"/>
      <c r="O24" s="13"/>
      <c r="P24" s="145">
        <f t="shared" si="0"/>
        <v>39.763193354119167</v>
      </c>
    </row>
    <row r="25" spans="13:16" ht="21" customHeight="1">
      <c r="M25" s="144" t="s">
        <v>1714</v>
      </c>
      <c r="N25" s="13"/>
      <c r="O25" s="13"/>
      <c r="P25" s="145">
        <f t="shared" si="0"/>
        <v>43.048325451101803</v>
      </c>
    </row>
    <row r="26" spans="13:16" ht="21" customHeight="1">
      <c r="M26" s="144" t="s">
        <v>1715</v>
      </c>
      <c r="N26" s="13"/>
      <c r="O26" s="13"/>
      <c r="P26" s="145">
        <f t="shared" si="0"/>
        <v>56.619492457720341</v>
      </c>
    </row>
    <row r="27" spans="13:16" ht="21" customHeight="1">
      <c r="M27" s="144" t="s">
        <v>1716</v>
      </c>
      <c r="N27" s="13"/>
      <c r="O27" s="13"/>
      <c r="P27" s="145">
        <f t="shared" si="0"/>
        <v>83.236297051632064</v>
      </c>
    </row>
    <row r="28" spans="13:16" ht="21" customHeight="1" thickBot="1">
      <c r="M28" s="146" t="s">
        <v>1717</v>
      </c>
      <c r="N28" s="147"/>
      <c r="O28" s="147"/>
      <c r="P28" s="148">
        <f t="shared" si="0"/>
        <v>38.172867566086225</v>
      </c>
    </row>
    <row r="29" spans="13:16" ht="21" customHeight="1" thickTop="1">
      <c r="M29" s="149" t="s">
        <v>1718</v>
      </c>
      <c r="N29" s="22"/>
      <c r="O29" s="22"/>
      <c r="P29" s="150">
        <f t="shared" si="0"/>
        <v>49.254506053488711</v>
      </c>
    </row>
    <row r="30" spans="13:16" ht="21" customHeight="1">
      <c r="M30" s="149" t="s">
        <v>1719</v>
      </c>
      <c r="N30" s="22"/>
      <c r="O30" s="22"/>
      <c r="P30" s="150">
        <f t="shared" si="0"/>
        <v>111.91539046698</v>
      </c>
    </row>
    <row r="31" spans="13:16" ht="21" customHeight="1">
      <c r="M31" s="149" t="s">
        <v>1720</v>
      </c>
      <c r="N31" s="22"/>
      <c r="O31" s="22"/>
      <c r="P31" s="150">
        <f t="shared" si="0"/>
        <v>160.67203129034579</v>
      </c>
    </row>
    <row r="32" spans="13:16" ht="21" customHeight="1">
      <c r="M32" s="149" t="s">
        <v>1721</v>
      </c>
      <c r="N32" s="22"/>
      <c r="O32" s="22"/>
      <c r="P32" s="150">
        <f t="shared" si="0"/>
        <v>54.584151225580072</v>
      </c>
    </row>
    <row r="33" spans="1:16" ht="21" customHeight="1" thickBot="1">
      <c r="M33" s="151" t="s">
        <v>1722</v>
      </c>
      <c r="N33" s="152"/>
      <c r="O33" s="152"/>
      <c r="P33" s="153">
        <f t="shared" si="0"/>
        <v>0</v>
      </c>
    </row>
    <row r="34" spans="1:16" ht="21" customHeight="1" thickTop="1">
      <c r="M34" s="154" t="s">
        <v>1723</v>
      </c>
      <c r="N34" s="29"/>
      <c r="O34" s="29"/>
      <c r="P34" s="155">
        <f t="shared" si="0"/>
        <v>159.02519773816678</v>
      </c>
    </row>
    <row r="35" spans="1:16" ht="21" customHeight="1">
      <c r="M35" s="154" t="s">
        <v>1724</v>
      </c>
      <c r="N35" s="29"/>
      <c r="O35" s="29"/>
      <c r="P35" s="155">
        <f t="shared" si="0"/>
        <v>113.63930950192139</v>
      </c>
    </row>
    <row r="36" spans="1:16" ht="21" customHeight="1">
      <c r="M36" s="154" t="s">
        <v>1725</v>
      </c>
      <c r="N36" s="29"/>
      <c r="O36" s="29"/>
      <c r="P36" s="155">
        <f t="shared" si="0"/>
        <v>55.347847008559469</v>
      </c>
    </row>
    <row r="37" spans="1:16" ht="21" customHeight="1">
      <c r="M37" s="154" t="s">
        <v>1726</v>
      </c>
      <c r="N37" s="29"/>
      <c r="O37" s="29"/>
      <c r="P37" s="155">
        <f t="shared" si="0"/>
        <v>225.37444149212521</v>
      </c>
    </row>
    <row r="38" spans="1:16" ht="21" customHeight="1">
      <c r="M38" s="154" t="s">
        <v>1727</v>
      </c>
      <c r="N38" s="29"/>
      <c r="O38" s="29"/>
      <c r="P38" s="155">
        <f t="shared" si="0"/>
        <v>82.75190840883397</v>
      </c>
    </row>
    <row r="39" spans="1:16" ht="21" customHeight="1">
      <c r="M39" s="154" t="s">
        <v>1728</v>
      </c>
      <c r="N39" s="29"/>
      <c r="O39" s="29"/>
      <c r="P39" s="155">
        <f t="shared" si="0"/>
        <v>198.14896363350087</v>
      </c>
    </row>
    <row r="40" spans="1:16" ht="21" customHeight="1">
      <c r="M40" s="154" t="s">
        <v>1729</v>
      </c>
      <c r="N40" s="29"/>
      <c r="O40" s="29"/>
      <c r="P40" s="155">
        <f t="shared" si="0"/>
        <v>247.97296272575298</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0</v>
      </c>
      <c r="C49" s="158">
        <f>'Wellbeing Acorn Type'!F14</f>
        <v>0</v>
      </c>
      <c r="D49" s="159">
        <f>'Wellbeing Acorn Type'!K14</f>
        <v>0</v>
      </c>
      <c r="E49" s="158">
        <f>IF(C49&gt;0.1,0.1,C49)</f>
        <v>0</v>
      </c>
      <c r="F49" s="159">
        <f>IF(D49&gt;200,200,D49)</f>
        <v>0</v>
      </c>
      <c r="G49" s="156">
        <v>1.1000000000000001</v>
      </c>
    </row>
    <row r="50" spans="1:9" ht="14.5">
      <c r="A50" s="156">
        <v>1.2</v>
      </c>
      <c r="B50" s="157">
        <f>'Wellbeing Acorn Type'!E15</f>
        <v>4</v>
      </c>
      <c r="C50" s="158">
        <f>'Wellbeing Acorn Type'!F15</f>
        <v>1.9801980198019802E-2</v>
      </c>
      <c r="D50" s="159">
        <f>'Wellbeing Acorn Type'!K15</f>
        <v>52.764040882852768</v>
      </c>
      <c r="E50" s="158">
        <f t="shared" ref="E50:E73" si="1">IF(C50&gt;0.1,0.1,C50)</f>
        <v>1.9801980198019802E-2</v>
      </c>
      <c r="F50" s="159">
        <f t="shared" ref="F50:F73" si="2">IF(D50&gt;200,200,D50)</f>
        <v>52.764040882852768</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7</v>
      </c>
      <c r="C52" s="158">
        <f>'Wellbeing Acorn Type'!F17</f>
        <v>3.4653465346534656E-2</v>
      </c>
      <c r="D52" s="159">
        <f>'Wellbeing Acorn Type'!K17</f>
        <v>70.850610512168927</v>
      </c>
      <c r="E52" s="158">
        <f t="shared" si="1"/>
        <v>3.4653465346534656E-2</v>
      </c>
      <c r="F52" s="159">
        <f t="shared" si="2"/>
        <v>70.850610512168927</v>
      </c>
      <c r="G52" s="156">
        <v>1.4</v>
      </c>
      <c r="H52" s="38"/>
    </row>
    <row r="53" spans="1:9" ht="14.5">
      <c r="A53" s="156">
        <v>1.5</v>
      </c>
      <c r="B53" s="157">
        <f>'Wellbeing Acorn Type'!E18</f>
        <v>2</v>
      </c>
      <c r="C53" s="158">
        <f>'Wellbeing Acorn Type'!F18</f>
        <v>9.9009900990099011E-3</v>
      </c>
      <c r="D53" s="159">
        <f>'Wellbeing Acorn Type'!K18</f>
        <v>28.997830338589413</v>
      </c>
      <c r="E53" s="158">
        <f t="shared" si="1"/>
        <v>9.9009900990099011E-3</v>
      </c>
      <c r="F53" s="159">
        <f t="shared" si="2"/>
        <v>28.997830338589413</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1</v>
      </c>
      <c r="C55" s="158">
        <f>'Wellbeing Acorn Type'!F22</f>
        <v>4.9504950495049506E-3</v>
      </c>
      <c r="D55" s="159">
        <f>'Wellbeing Acorn Type'!K22</f>
        <v>30.541396276970247</v>
      </c>
      <c r="E55" s="158">
        <f t="shared" si="1"/>
        <v>4.9504950495049506E-3</v>
      </c>
      <c r="F55" s="159">
        <f t="shared" si="2"/>
        <v>30.541396276970247</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4</v>
      </c>
      <c r="C57" s="158">
        <f>'Wellbeing Acorn Type'!F24</f>
        <v>1.9801980198019802E-2</v>
      </c>
      <c r="D57" s="159">
        <f>'Wellbeing Acorn Type'!K24</f>
        <v>39.763193354119167</v>
      </c>
      <c r="E57" s="158">
        <f t="shared" si="1"/>
        <v>1.9801980198019802E-2</v>
      </c>
      <c r="F57" s="159">
        <f t="shared" si="2"/>
        <v>39.763193354119167</v>
      </c>
      <c r="G57" s="156">
        <v>2.9</v>
      </c>
      <c r="H57" s="38"/>
      <c r="I57" s="48"/>
    </row>
    <row r="58" spans="1:9" ht="14.5">
      <c r="A58" s="160">
        <v>2.1</v>
      </c>
      <c r="B58" s="157">
        <f>'Wellbeing Acorn Type'!E25</f>
        <v>3</v>
      </c>
      <c r="C58" s="158">
        <f>'Wellbeing Acorn Type'!F25</f>
        <v>1.4851485148514851E-2</v>
      </c>
      <c r="D58" s="159">
        <f>'Wellbeing Acorn Type'!K25</f>
        <v>43.048325451101803</v>
      </c>
      <c r="E58" s="158">
        <f t="shared" si="1"/>
        <v>1.4851485148514851E-2</v>
      </c>
      <c r="F58" s="159">
        <f t="shared" si="2"/>
        <v>43.048325451101803</v>
      </c>
      <c r="G58" s="160">
        <v>2.1</v>
      </c>
      <c r="H58" s="38"/>
      <c r="I58" s="48"/>
    </row>
    <row r="59" spans="1:9" ht="14.5">
      <c r="A59" s="156">
        <v>2.11</v>
      </c>
      <c r="B59" s="157">
        <f>'Wellbeing Acorn Type'!E26</f>
        <v>2</v>
      </c>
      <c r="C59" s="158">
        <f>'Wellbeing Acorn Type'!F26</f>
        <v>9.9009900990099011E-3</v>
      </c>
      <c r="D59" s="159">
        <f>'Wellbeing Acorn Type'!K26</f>
        <v>56.619492457720341</v>
      </c>
      <c r="E59" s="158">
        <f t="shared" si="1"/>
        <v>9.9009900990099011E-3</v>
      </c>
      <c r="F59" s="159">
        <f t="shared" si="2"/>
        <v>56.619492457720341</v>
      </c>
      <c r="G59" s="156">
        <v>2.11</v>
      </c>
      <c r="H59" s="38"/>
      <c r="I59" s="48"/>
    </row>
    <row r="60" spans="1:9" ht="14.5">
      <c r="A60" s="156">
        <v>2.12</v>
      </c>
      <c r="B60" s="157">
        <f>'Wellbeing Acorn Type'!E27</f>
        <v>3</v>
      </c>
      <c r="C60" s="158">
        <f>'Wellbeing Acorn Type'!F27</f>
        <v>1.4851485148514851E-2</v>
      </c>
      <c r="D60" s="159">
        <f>'Wellbeing Acorn Type'!K27</f>
        <v>83.236297051632064</v>
      </c>
      <c r="E60" s="158">
        <f t="shared" si="1"/>
        <v>1.4851485148514851E-2</v>
      </c>
      <c r="F60" s="159">
        <f t="shared" si="2"/>
        <v>83.236297051632064</v>
      </c>
      <c r="G60" s="156">
        <v>2.12</v>
      </c>
      <c r="H60" s="38"/>
      <c r="I60" s="48"/>
    </row>
    <row r="61" spans="1:9" ht="14.5">
      <c r="A61" s="156">
        <v>2.13</v>
      </c>
      <c r="B61" s="157">
        <f>'Wellbeing Acorn Type'!E28</f>
        <v>2</v>
      </c>
      <c r="C61" s="158">
        <f>'Wellbeing Acorn Type'!F28</f>
        <v>9.9009900990099011E-3</v>
      </c>
      <c r="D61" s="159">
        <f>'Wellbeing Acorn Type'!K28</f>
        <v>38.172867566086225</v>
      </c>
      <c r="E61" s="158">
        <f t="shared" si="1"/>
        <v>9.9009900990099011E-3</v>
      </c>
      <c r="F61" s="159">
        <f t="shared" si="2"/>
        <v>38.172867566086225</v>
      </c>
      <c r="G61" s="156">
        <v>2.13</v>
      </c>
      <c r="H61" s="38"/>
      <c r="I61" s="48"/>
    </row>
    <row r="62" spans="1:9" ht="14.5">
      <c r="A62" s="156">
        <v>3.14</v>
      </c>
      <c r="B62" s="157">
        <f>'Wellbeing Acorn Type'!E31</f>
        <v>4</v>
      </c>
      <c r="C62" s="158">
        <f>'Wellbeing Acorn Type'!F31</f>
        <v>1.9801980198019802E-2</v>
      </c>
      <c r="D62" s="159">
        <f>'Wellbeing Acorn Type'!K31</f>
        <v>49.254506053488711</v>
      </c>
      <c r="E62" s="158">
        <f t="shared" si="1"/>
        <v>1.9801980198019802E-2</v>
      </c>
      <c r="F62" s="159">
        <f t="shared" si="2"/>
        <v>49.254506053488711</v>
      </c>
      <c r="G62" s="156">
        <v>3.14</v>
      </c>
      <c r="H62" s="38"/>
      <c r="I62" s="48"/>
    </row>
    <row r="63" spans="1:9" ht="14.5">
      <c r="A63" s="156">
        <v>3.15</v>
      </c>
      <c r="B63" s="157">
        <f>'Wellbeing Acorn Type'!E32</f>
        <v>10</v>
      </c>
      <c r="C63" s="158">
        <f>'Wellbeing Acorn Type'!F32</f>
        <v>4.9504950495049507E-2</v>
      </c>
      <c r="D63" s="159">
        <f>'Wellbeing Acorn Type'!K32</f>
        <v>111.91539046698</v>
      </c>
      <c r="E63" s="158">
        <f t="shared" si="1"/>
        <v>4.9504950495049507E-2</v>
      </c>
      <c r="F63" s="159">
        <f t="shared" si="2"/>
        <v>111.91539046698</v>
      </c>
      <c r="G63" s="156">
        <v>3.15</v>
      </c>
      <c r="H63" s="38"/>
      <c r="I63" s="48"/>
    </row>
    <row r="64" spans="1:9" ht="14.5">
      <c r="A64" s="156">
        <v>3.16</v>
      </c>
      <c r="B64" s="157">
        <f>'Wellbeing Acorn Type'!E33</f>
        <v>20</v>
      </c>
      <c r="C64" s="158">
        <f>'Wellbeing Acorn Type'!F33</f>
        <v>9.9009900990099015E-2</v>
      </c>
      <c r="D64" s="159">
        <f>'Wellbeing Acorn Type'!K33</f>
        <v>160.67203129034579</v>
      </c>
      <c r="E64" s="158">
        <f t="shared" si="1"/>
        <v>9.9009900990099015E-2</v>
      </c>
      <c r="F64" s="159">
        <f t="shared" si="2"/>
        <v>160.67203129034579</v>
      </c>
      <c r="G64" s="156">
        <v>3.16</v>
      </c>
      <c r="H64" s="38"/>
      <c r="I64" s="48"/>
    </row>
    <row r="65" spans="1:9" ht="15" customHeight="1">
      <c r="A65" s="156">
        <v>3.17</v>
      </c>
      <c r="B65" s="157">
        <f>'Wellbeing Acorn Type'!E34</f>
        <v>8</v>
      </c>
      <c r="C65" s="158">
        <f>'Wellbeing Acorn Type'!F34</f>
        <v>3.9603960396039604E-2</v>
      </c>
      <c r="D65" s="159">
        <f>'Wellbeing Acorn Type'!K34</f>
        <v>54.584151225580072</v>
      </c>
      <c r="E65" s="158">
        <f t="shared" si="1"/>
        <v>3.9603960396039604E-2</v>
      </c>
      <c r="F65" s="159">
        <f t="shared" si="2"/>
        <v>54.584151225580072</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45</v>
      </c>
      <c r="C67" s="158">
        <f>'Wellbeing Acorn Type'!F38</f>
        <v>0.22277227722772278</v>
      </c>
      <c r="D67" s="159">
        <f>'Wellbeing Acorn Type'!K38</f>
        <v>159.02519773816678</v>
      </c>
      <c r="E67" s="158">
        <f t="shared" si="1"/>
        <v>0.1</v>
      </c>
      <c r="F67" s="159">
        <f t="shared" si="2"/>
        <v>159.02519773816678</v>
      </c>
      <c r="G67" s="156">
        <v>4.1900000000000004</v>
      </c>
      <c r="H67" s="38"/>
      <c r="I67" s="48"/>
    </row>
    <row r="68" spans="1:9" ht="15" customHeight="1">
      <c r="A68" s="160">
        <v>4.2</v>
      </c>
      <c r="B68" s="157">
        <f>'Wellbeing Acorn Type'!E39</f>
        <v>17</v>
      </c>
      <c r="C68" s="158">
        <f>'Wellbeing Acorn Type'!F39</f>
        <v>8.4158415841584164E-2</v>
      </c>
      <c r="D68" s="159">
        <f>'Wellbeing Acorn Type'!K39</f>
        <v>113.63930950192139</v>
      </c>
      <c r="E68" s="158">
        <f t="shared" si="1"/>
        <v>8.4158415841584164E-2</v>
      </c>
      <c r="F68" s="159">
        <f t="shared" si="2"/>
        <v>113.63930950192139</v>
      </c>
      <c r="G68" s="160">
        <v>4.2</v>
      </c>
      <c r="H68" s="38"/>
      <c r="I68" s="48"/>
    </row>
    <row r="69" spans="1:9" ht="15" customHeight="1">
      <c r="A69" s="156">
        <v>4.21</v>
      </c>
      <c r="B69" s="157">
        <f>'Wellbeing Acorn Type'!E40</f>
        <v>2</v>
      </c>
      <c r="C69" s="158">
        <f>'Wellbeing Acorn Type'!F40</f>
        <v>9.9009900990099011E-3</v>
      </c>
      <c r="D69" s="159">
        <f>'Wellbeing Acorn Type'!K40</f>
        <v>55.347847008559469</v>
      </c>
      <c r="E69" s="158">
        <f t="shared" si="1"/>
        <v>9.9009900990099011E-3</v>
      </c>
      <c r="F69" s="159">
        <f t="shared" si="2"/>
        <v>55.347847008559469</v>
      </c>
      <c r="G69" s="156">
        <v>4.21</v>
      </c>
      <c r="H69" s="38"/>
      <c r="I69" s="48"/>
    </row>
    <row r="70" spans="1:9" ht="15" customHeight="1">
      <c r="A70" s="156">
        <v>4.22</v>
      </c>
      <c r="B70" s="157">
        <f>'Wellbeing Acorn Type'!E41</f>
        <v>2</v>
      </c>
      <c r="C70" s="158">
        <f>'Wellbeing Acorn Type'!F41</f>
        <v>9.9009900990099011E-3</v>
      </c>
      <c r="D70" s="159">
        <f>'Wellbeing Acorn Type'!K41</f>
        <v>225.37444149212521</v>
      </c>
      <c r="E70" s="158">
        <f t="shared" si="1"/>
        <v>9.9009900990099011E-3</v>
      </c>
      <c r="F70" s="159">
        <f t="shared" si="2"/>
        <v>200</v>
      </c>
      <c r="G70" s="156">
        <v>4.22</v>
      </c>
      <c r="H70" s="38"/>
      <c r="I70" s="48"/>
    </row>
    <row r="71" spans="1:9" ht="15" customHeight="1">
      <c r="A71" s="156">
        <v>4.2300000000000004</v>
      </c>
      <c r="B71" s="157">
        <f>'Wellbeing Acorn Type'!E42</f>
        <v>7</v>
      </c>
      <c r="C71" s="158">
        <f>'Wellbeing Acorn Type'!F42</f>
        <v>3.4653465346534656E-2</v>
      </c>
      <c r="D71" s="159">
        <f>'Wellbeing Acorn Type'!K42</f>
        <v>82.75190840883397</v>
      </c>
      <c r="E71" s="158">
        <f t="shared" si="1"/>
        <v>3.4653465346534656E-2</v>
      </c>
      <c r="F71" s="159">
        <f t="shared" si="2"/>
        <v>82.75190840883397</v>
      </c>
      <c r="G71" s="156">
        <v>4.2300000000000004</v>
      </c>
      <c r="H71" s="38"/>
      <c r="I71" s="48"/>
    </row>
    <row r="72" spans="1:9" ht="15" customHeight="1">
      <c r="A72" s="156">
        <v>4.24</v>
      </c>
      <c r="B72" s="157">
        <f>'Wellbeing Acorn Type'!E43</f>
        <v>31</v>
      </c>
      <c r="C72" s="158">
        <f>'Wellbeing Acorn Type'!F43</f>
        <v>0.15346534653465346</v>
      </c>
      <c r="D72" s="159">
        <f>'Wellbeing Acorn Type'!K43</f>
        <v>198.14896363350087</v>
      </c>
      <c r="E72" s="158">
        <f t="shared" si="1"/>
        <v>0.1</v>
      </c>
      <c r="F72" s="159">
        <f t="shared" si="2"/>
        <v>198.14896363350087</v>
      </c>
      <c r="G72" s="156">
        <v>4.24</v>
      </c>
      <c r="H72" s="38"/>
      <c r="I72" s="48"/>
    </row>
    <row r="73" spans="1:9" ht="15" customHeight="1">
      <c r="A73" s="156">
        <v>4.25</v>
      </c>
      <c r="B73" s="157">
        <f>'Wellbeing Acorn Type'!E44</f>
        <v>28</v>
      </c>
      <c r="C73" s="158">
        <f>'Wellbeing Acorn Type'!F44</f>
        <v>0.13861386138613863</v>
      </c>
      <c r="D73" s="159">
        <f>'Wellbeing Acorn Type'!K44</f>
        <v>247.97296272575298</v>
      </c>
      <c r="E73" s="158">
        <f t="shared" si="1"/>
        <v>0.1</v>
      </c>
      <c r="F73" s="159">
        <f t="shared" si="2"/>
        <v>200</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6AF21-6EA7-4566-B6B7-3A2C36384B61}">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94.138707682103103</v>
      </c>
      <c r="B19" s="40" t="str">
        <f>'Features Data'!AD18</f>
        <v>Asthma</v>
      </c>
      <c r="C19" s="173"/>
      <c r="D19" s="173"/>
      <c r="E19" s="173"/>
      <c r="F19" s="173"/>
      <c r="G19" s="173"/>
      <c r="H19" s="173"/>
      <c r="K19" s="174">
        <f>'Features Data'!AE18</f>
        <v>94.138707682103103</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90.734407551709154</v>
      </c>
      <c r="B20" s="40" t="str">
        <f>'Features Data'!AD19</f>
        <v>Congestive heart failure</v>
      </c>
      <c r="C20" s="173"/>
      <c r="D20" s="173"/>
      <c r="E20" s="173"/>
      <c r="F20" s="173"/>
      <c r="G20" s="173"/>
      <c r="H20" s="173"/>
      <c r="K20" s="174">
        <f>'Features Data'!AE19</f>
        <v>90.734407551709154</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95.144069330983243</v>
      </c>
      <c r="B21" s="40" t="str">
        <f>'Features Data'!AD20</f>
        <v>Coronary heart disease</v>
      </c>
      <c r="C21" s="173"/>
      <c r="D21" s="173"/>
      <c r="E21" s="173"/>
      <c r="F21" s="173"/>
      <c r="G21" s="173"/>
      <c r="H21" s="173"/>
      <c r="K21" s="174">
        <f>'Features Data'!AE20</f>
        <v>95.144069330983243</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87.05674392523764</v>
      </c>
      <c r="B22" s="40" t="str">
        <f>'Features Data'!AD21</f>
        <v>Angina</v>
      </c>
      <c r="C22" s="173"/>
      <c r="D22" s="173"/>
      <c r="E22" s="173"/>
      <c r="F22" s="173"/>
      <c r="G22" s="173"/>
      <c r="H22" s="173"/>
      <c r="K22" s="174">
        <f>'Features Data'!AE21</f>
        <v>87.05674392523764</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92.066567957833783</v>
      </c>
      <c r="B23" s="40" t="str">
        <f>'Features Data'!AD22</f>
        <v>Heart attack or myocardial infarction</v>
      </c>
      <c r="C23" s="173"/>
      <c r="D23" s="173"/>
      <c r="E23" s="173"/>
      <c r="F23" s="173"/>
      <c r="G23" s="173"/>
      <c r="H23" s="173"/>
      <c r="K23" s="174">
        <f>'Features Data'!AE22</f>
        <v>92.066567957833783</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86.489140484757172</v>
      </c>
      <c r="B24" s="40" t="str">
        <f>'Features Data'!AD23</f>
        <v>Stroke</v>
      </c>
      <c r="C24" s="173"/>
      <c r="D24" s="173"/>
      <c r="E24" s="173"/>
      <c r="F24" s="173"/>
      <c r="G24" s="173"/>
      <c r="H24" s="173"/>
      <c r="K24" s="174">
        <f>'Features Data'!AE23</f>
        <v>86.489140484757172</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84.237726749088353</v>
      </c>
      <c r="B25" s="40" t="str">
        <f>'Features Data'!AD24</f>
        <v>Emphysema</v>
      </c>
      <c r="C25" s="173"/>
      <c r="D25" s="173"/>
      <c r="E25" s="173"/>
      <c r="F25" s="173"/>
      <c r="G25" s="173"/>
      <c r="H25" s="173"/>
      <c r="K25" s="174">
        <f>'Features Data'!AE24</f>
        <v>84.237726749088353</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99.766061211431364</v>
      </c>
      <c r="B26" s="40" t="str">
        <f>'Features Data'!AD25</f>
        <v>Hypothyroidism or an under-active thyroid</v>
      </c>
      <c r="C26" s="173"/>
      <c r="D26" s="173"/>
      <c r="E26" s="173"/>
      <c r="F26" s="173"/>
      <c r="G26" s="173"/>
      <c r="H26" s="173"/>
      <c r="K26" s="174">
        <f>'Features Data'!AE25</f>
        <v>99.766061211431364</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82.826453553579995</v>
      </c>
      <c r="B27" s="40" t="str">
        <f>'Features Data'!AD26</f>
        <v>Chronic bronchitis</v>
      </c>
      <c r="C27" s="173"/>
      <c r="D27" s="173"/>
      <c r="E27" s="173"/>
      <c r="F27" s="173"/>
      <c r="G27" s="173"/>
      <c r="H27" s="173"/>
      <c r="K27" s="174">
        <f>'Features Data'!AE26</f>
        <v>82.826453553579995</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94.068377283233303</v>
      </c>
      <c r="B28" s="40" t="str">
        <f>'Features Data'!AD27</f>
        <v>Any kind of liver condition</v>
      </c>
      <c r="C28" s="173"/>
      <c r="D28" s="173"/>
      <c r="E28" s="173"/>
      <c r="F28" s="173"/>
      <c r="G28" s="173"/>
      <c r="H28" s="173"/>
      <c r="K28" s="174">
        <f>'Features Data'!AE27</f>
        <v>94.068377283233303</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92.444036547118174</v>
      </c>
      <c r="B29" s="40" t="str">
        <f>'Features Data'!AD28</f>
        <v>Epilepsy</v>
      </c>
      <c r="C29" s="173"/>
      <c r="D29" s="173"/>
      <c r="E29" s="173"/>
      <c r="F29" s="173"/>
      <c r="G29" s="173"/>
      <c r="H29" s="173"/>
      <c r="K29" s="174">
        <f>'Features Data'!AE28</f>
        <v>92.444036547118174</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97.501282339478195</v>
      </c>
      <c r="B30" s="40" t="str">
        <f>'Features Data'!AD29</f>
        <v>High blood pressure/hypertension</v>
      </c>
      <c r="C30" s="173"/>
      <c r="D30" s="173"/>
      <c r="E30" s="173"/>
      <c r="F30" s="173"/>
      <c r="G30" s="173"/>
      <c r="H30" s="173"/>
      <c r="K30" s="174">
        <f>'Features Data'!AE29</f>
        <v>97.501282339478195</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98.601990008721458</v>
      </c>
      <c r="B31" s="40" t="str">
        <f>'Features Data'!AD30</f>
        <v>Multiple Sclerosis</v>
      </c>
      <c r="C31" s="173"/>
      <c r="D31" s="173"/>
      <c r="E31" s="173"/>
      <c r="F31" s="173"/>
      <c r="G31" s="173"/>
      <c r="H31" s="173"/>
      <c r="K31" s="174">
        <f>'Features Data'!AE30</f>
        <v>98.601990008721458</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75.834555996768643</v>
      </c>
      <c r="B32" s="40" t="str">
        <f>'Features Data'!AD31</f>
        <v>COPD (Chronic Obstructive Pulmonary Disease)</v>
      </c>
      <c r="C32" s="173"/>
      <c r="D32" s="173"/>
      <c r="E32" s="173"/>
      <c r="F32" s="173"/>
      <c r="G32" s="173"/>
      <c r="H32" s="173"/>
      <c r="K32" s="174">
        <f>'Features Data'!AE31</f>
        <v>75.834555996768643</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94.756993120624941</v>
      </c>
      <c r="B33" s="40" t="str">
        <f>'Features Data'!AD32</f>
        <v>Osteoarthritis</v>
      </c>
      <c r="C33" s="173"/>
      <c r="D33" s="173"/>
      <c r="E33" s="173"/>
      <c r="F33" s="173"/>
      <c r="G33" s="173"/>
      <c r="H33" s="173"/>
      <c r="K33" s="174">
        <f>'Features Data'!AE32</f>
        <v>94.756993120624941</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89.570568239490669</v>
      </c>
      <c r="B34" s="40" t="str">
        <f>'Features Data'!AD33</f>
        <v>Rheumatoid arthritis</v>
      </c>
      <c r="C34" s="173"/>
      <c r="D34" s="173"/>
      <c r="E34" s="173"/>
      <c r="F34" s="173"/>
      <c r="G34" s="173"/>
      <c r="H34" s="173"/>
      <c r="K34" s="174">
        <f>'Features Data'!AE33</f>
        <v>89.570568239490669</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100.16724132412203</v>
      </c>
      <c r="B35" s="40" t="str">
        <f>'Features Data'!AD34</f>
        <v>Other arthritis</v>
      </c>
      <c r="C35" s="173"/>
      <c r="D35" s="173"/>
      <c r="E35" s="173"/>
      <c r="F35" s="173"/>
      <c r="G35" s="173"/>
      <c r="H35" s="173"/>
      <c r="K35" s="174">
        <f>'Features Data'!AE34</f>
        <v>100.16724132412203</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101.8032133148329</v>
      </c>
      <c r="B36" s="40" t="str">
        <f>'Features Data'!AD35</f>
        <v>Bowel/colorectal cancer</v>
      </c>
      <c r="C36" s="173"/>
      <c r="D36" s="173"/>
      <c r="E36" s="173"/>
      <c r="F36" s="173"/>
      <c r="G36" s="173"/>
      <c r="H36" s="173"/>
      <c r="K36" s="174">
        <f>'Features Data'!AE35</f>
        <v>101.8032133148329</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96.461789363708178</v>
      </c>
      <c r="B37" s="40" t="str">
        <f>'Features Data'!AD36</f>
        <v>Lung cancer</v>
      </c>
      <c r="C37" s="173"/>
      <c r="D37" s="173"/>
      <c r="E37" s="173"/>
      <c r="F37" s="173"/>
      <c r="G37" s="173"/>
      <c r="H37" s="173"/>
      <c r="K37" s="174">
        <f>'Features Data'!AE36</f>
        <v>96.461789363708178</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107.72981691236892</v>
      </c>
      <c r="B38" s="40" t="str">
        <f>'Features Data'!AD37</f>
        <v>Breast cancer</v>
      </c>
      <c r="C38" s="173"/>
      <c r="D38" s="173"/>
      <c r="E38" s="173"/>
      <c r="F38" s="173"/>
      <c r="G38" s="173"/>
      <c r="H38" s="173"/>
      <c r="K38" s="174">
        <f>'Features Data'!AE37</f>
        <v>107.72981691236892</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109.40733075384566</v>
      </c>
      <c r="B39" s="40" t="str">
        <f>'Features Data'!AD38</f>
        <v>Prostate cancer</v>
      </c>
      <c r="C39" s="173"/>
      <c r="D39" s="173"/>
      <c r="E39" s="173"/>
      <c r="F39" s="173"/>
      <c r="G39" s="173"/>
      <c r="H39" s="173"/>
      <c r="K39" s="174">
        <f>'Features Data'!AE38</f>
        <v>109.40733075384566</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0</v>
      </c>
      <c r="B40" s="40" t="str">
        <f>'Features Data'!AD39</f>
        <v>Liver cancer</v>
      </c>
      <c r="C40" s="173"/>
      <c r="D40" s="173"/>
      <c r="E40" s="173"/>
      <c r="F40" s="173"/>
      <c r="G40" s="173"/>
      <c r="H40" s="173"/>
      <c r="K40" s="174">
        <f>'Features Data'!AE39</f>
        <v>0</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105.7810950112724</v>
      </c>
      <c r="B41" s="40" t="str">
        <f>'Features Data'!AD40</f>
        <v>Skin cancer or melanoma</v>
      </c>
      <c r="C41" s="173"/>
      <c r="D41" s="173"/>
      <c r="E41" s="173"/>
      <c r="F41" s="173"/>
      <c r="G41" s="173"/>
      <c r="H41" s="173"/>
      <c r="K41" s="174">
        <f>'Features Data'!AE40</f>
        <v>105.7810950112724</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102.90704571924043</v>
      </c>
      <c r="B42" s="40" t="str">
        <f>'Features Data'!AD41</f>
        <v>Other cancer</v>
      </c>
      <c r="C42" s="173"/>
      <c r="D42" s="173"/>
      <c r="E42" s="173"/>
      <c r="F42" s="173"/>
      <c r="G42" s="173"/>
      <c r="H42" s="173"/>
      <c r="K42" s="174">
        <f>'Features Data'!AE41</f>
        <v>102.90704571924043</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99.571062424436718</v>
      </c>
      <c r="B43" s="40" t="str">
        <f>'Features Data'!AD42</f>
        <v>Type 1 diabetes</v>
      </c>
      <c r="C43" s="173"/>
      <c r="D43" s="173"/>
      <c r="E43" s="173"/>
      <c r="F43" s="173"/>
      <c r="G43" s="173"/>
      <c r="H43" s="173"/>
      <c r="K43" s="174">
        <f>'Features Data'!AE42</f>
        <v>99.571062424436718</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88.276816875563938</v>
      </c>
      <c r="B44" s="40" t="str">
        <f>'Features Data'!AD43</f>
        <v>Type 2 diabetes</v>
      </c>
      <c r="C44" s="173"/>
      <c r="D44" s="173"/>
      <c r="E44" s="173"/>
      <c r="F44" s="173"/>
      <c r="G44" s="173"/>
      <c r="H44" s="173"/>
      <c r="K44" s="174">
        <f>'Features Data'!AE43</f>
        <v>88.276816875563938</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100.49321499112105</v>
      </c>
      <c r="B45" s="40" t="str">
        <f>'Features Data'!AD44</f>
        <v>Gestational diabetes/during pregnancy</v>
      </c>
      <c r="C45" s="173"/>
      <c r="D45" s="173"/>
      <c r="E45" s="173"/>
      <c r="F45" s="173"/>
      <c r="G45" s="173"/>
      <c r="H45" s="173"/>
      <c r="K45" s="174">
        <f>'Features Data'!AE44</f>
        <v>100.49321499112105</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90.837371636064461</v>
      </c>
      <c r="B47" s="40" t="str">
        <f>'Features Data'!AD46</f>
        <v>Anxiety</v>
      </c>
      <c r="C47" s="173"/>
      <c r="D47" s="173"/>
      <c r="E47" s="173"/>
      <c r="F47" s="173"/>
      <c r="G47" s="173"/>
      <c r="H47" s="173"/>
      <c r="K47" s="174">
        <f>'Features Data'!AE46</f>
        <v>90.837371636064461</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91.46805903441664</v>
      </c>
      <c r="B48" s="40" t="str">
        <f>'Features Data'!AD47</f>
        <v>Depression</v>
      </c>
      <c r="C48" s="173"/>
      <c r="D48" s="173"/>
      <c r="E48" s="173"/>
      <c r="F48" s="173"/>
      <c r="G48" s="173"/>
      <c r="H48" s="173"/>
      <c r="K48" s="174">
        <f>'Features Data'!AE47</f>
        <v>91.46805903441664</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77.113466468388765</v>
      </c>
      <c r="B49" s="40" t="str">
        <f>'Features Data'!AD48</f>
        <v>Psychosis or schizophrenia</v>
      </c>
      <c r="C49" s="173"/>
      <c r="D49" s="173"/>
      <c r="E49" s="173"/>
      <c r="F49" s="173"/>
      <c r="G49" s="173"/>
      <c r="H49" s="173"/>
      <c r="K49" s="174">
        <f>'Features Data'!AE48</f>
        <v>77.113466468388765</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86.708687642654027</v>
      </c>
      <c r="B50" s="40" t="str">
        <f>'Features Data'!AD49</f>
        <v>Bipolar disorder or manic depression</v>
      </c>
      <c r="C50" s="173"/>
      <c r="D50" s="173"/>
      <c r="E50" s="173"/>
      <c r="F50" s="173"/>
      <c r="G50" s="173"/>
      <c r="H50" s="173"/>
      <c r="K50" s="174">
        <f>'Features Data'!AE49</f>
        <v>86.708687642654027</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98.947783120041805</v>
      </c>
      <c r="B51" s="40" t="str">
        <f>'Features Data'!AD50</f>
        <v>An eating disorder</v>
      </c>
      <c r="C51" s="173"/>
      <c r="D51" s="173"/>
      <c r="E51" s="173"/>
      <c r="F51" s="173"/>
      <c r="G51" s="173"/>
      <c r="H51" s="173"/>
      <c r="K51" s="174">
        <f>'Features Data'!AE50</f>
        <v>98.947783120041805</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84.179648067842592</v>
      </c>
      <c r="B52" s="40" t="str">
        <f>'Features Data'!AD51</f>
        <v>Post-traumatic stress disorder</v>
      </c>
      <c r="C52" s="173"/>
      <c r="D52" s="173"/>
      <c r="E52" s="173"/>
      <c r="F52" s="173"/>
      <c r="G52" s="173"/>
      <c r="H52" s="173"/>
      <c r="K52" s="174">
        <f>'Features Data'!AE51</f>
        <v>84.179648067842592</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97.528007103921254</v>
      </c>
      <c r="B53" s="40" t="str">
        <f>'Features Data'!AD52</f>
        <v>Other emotional, nervous or psychiatric problem</v>
      </c>
      <c r="C53" s="173"/>
      <c r="D53" s="173"/>
      <c r="E53" s="173"/>
      <c r="F53" s="173"/>
      <c r="G53" s="173"/>
      <c r="H53" s="173"/>
      <c r="K53" s="174">
        <f>'Features Data'!AE52</f>
        <v>97.528007103921254</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B3A9882-405E-4DE2-9620-50C5F89D4711}">
          <x14:formula1>
            <xm:f>'Features Data'!$R$2:$R$17</xm:f>
          </x14:formula1>
          <xm:sqref>B14:O14</xm:sqref>
        </x14:dataValidation>
        <x14:dataValidation type="list" allowBlank="1" showInputMessage="1" showErrorMessage="1" xr:uid="{768E64C9-220A-4ABF-9BC9-F9DEDBDF9401}">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2640E-F714-4B38-B1F0-0C1F8020CD20}">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13</v>
      </c>
      <c r="F13" s="189">
        <f>IF($E$19&lt;&gt;0,E13/$E$19,0)</f>
        <v>6.4356435643564358E-2</v>
      </c>
      <c r="G13" s="188">
        <f>SUM('Wellbeing Acorn Type'!$G$14:$G$18)</f>
        <v>29475</v>
      </c>
      <c r="H13" s="189">
        <f>IF($G$19=0,0,G13/$G$19)</f>
        <v>0.19413415180335644</v>
      </c>
      <c r="I13" s="189">
        <f>IF(G13&gt;0,E13/G13,0)</f>
        <v>4.4105173876166244E-4</v>
      </c>
      <c r="J13" s="190">
        <f>IF(AND((SQRT((H13*(1-H13))/$E$19))&gt;0, $E$19&gt;0),(F13-H13)/(SQRT((H13*(1-H13))/$E$19)),0)</f>
        <v>-4.663301176165958</v>
      </c>
      <c r="K13" s="191">
        <f>IF(AND(I13&gt;0,$I$19&gt;0),F13/H13*100,0)</f>
        <v>33.150496729062219</v>
      </c>
      <c r="L13" s="161"/>
      <c r="M13" s="161"/>
      <c r="N13" s="161"/>
    </row>
    <row r="14" spans="1:17" ht="18.75" customHeight="1">
      <c r="B14" s="186" t="s">
        <v>1746</v>
      </c>
      <c r="C14" s="192"/>
      <c r="D14" s="176"/>
      <c r="E14" s="188">
        <f>SUM('Wellbeing Acorn Type'!$E$21:$E$28)</f>
        <v>15</v>
      </c>
      <c r="F14" s="189">
        <f>IF($E$19&lt;&gt;0,E14/$E$19,0)</f>
        <v>7.4257425742574254E-2</v>
      </c>
      <c r="G14" s="188">
        <f>SUM('Wellbeing Acorn Type'!$G$21:$G$28)</f>
        <v>26194</v>
      </c>
      <c r="H14" s="189">
        <f>IF($G$19=0,0,G14/$G$19)</f>
        <v>0.17252417208946966</v>
      </c>
      <c r="I14" s="189">
        <f t="shared" ref="I14:I19" si="0">IF(G14&gt;0,E14/G14,0)</f>
        <v>5.726502252424219E-4</v>
      </c>
      <c r="J14" s="190">
        <f>IF(AND((SQRT((H14*(1-H14))/$E$19))&gt;0, $E$19&gt;0),(F14-H14)/(SQRT((H14*(1-H14))/$E$19)),0)</f>
        <v>-3.6964056662082805</v>
      </c>
      <c r="K14" s="191">
        <f>IF(AND(I14&gt;0,$I$19&gt;0),F14/H14*100,0)</f>
        <v>43.04175168223091</v>
      </c>
      <c r="L14" s="161"/>
      <c r="M14" s="161"/>
      <c r="N14" s="161"/>
      <c r="Q14" s="176"/>
    </row>
    <row r="15" spans="1:17" ht="18.75" customHeight="1">
      <c r="B15" s="186" t="s">
        <v>1747</v>
      </c>
      <c r="C15" s="192"/>
      <c r="D15" s="176"/>
      <c r="E15" s="188">
        <f>SUM('Wellbeing Acorn Type'!$E$31:$E$35)</f>
        <v>42</v>
      </c>
      <c r="F15" s="189">
        <f>IF($E$19&lt;&gt;0,E15/$E$19,0)</f>
        <v>0.20792079207920791</v>
      </c>
      <c r="G15" s="188">
        <f>SUM('Wellbeing Acorn Type'!$G$31:$G$35)</f>
        <v>33249</v>
      </c>
      <c r="H15" s="189">
        <f>IF($G$19=0,0,G15/$G$19)</f>
        <v>0.2189912269146666</v>
      </c>
      <c r="I15" s="189">
        <f t="shared" si="0"/>
        <v>1.263195885590544E-3</v>
      </c>
      <c r="J15" s="190">
        <f>IF(AND((SQRT((H15*(1-H15))/$E$19))&gt;0, $E$19&gt;0),(F15-H15)/(SQRT((H15*(1-H15))/$E$19)),0)</f>
        <v>-0.3804512803862628</v>
      </c>
      <c r="K15" s="191">
        <f>IF(AND(I15&gt;0,$I$19&gt;0),F15/H15*100,0)</f>
        <v>94.944804414574818</v>
      </c>
      <c r="L15" s="161"/>
      <c r="M15" s="161"/>
      <c r="N15" s="161"/>
      <c r="Q15" s="176"/>
    </row>
    <row r="16" spans="1:17" ht="18.75" customHeight="1">
      <c r="B16" s="186" t="s">
        <v>1748</v>
      </c>
      <c r="C16" s="192"/>
      <c r="D16" s="176"/>
      <c r="E16" s="188">
        <f>SUM('Wellbeing Acorn Type'!$E$38:$E$44)</f>
        <v>132</v>
      </c>
      <c r="F16" s="189">
        <f>IF($E$19&lt;&gt;0,E16/$E$19,0)</f>
        <v>0.65346534653465349</v>
      </c>
      <c r="G16" s="188">
        <f>SUM('Wellbeing Acorn Type'!$G$38:$G$44)</f>
        <v>62500</v>
      </c>
      <c r="H16" s="189">
        <f>IF($G$19=0,0,G16/$G$19)</f>
        <v>0.41165002502832154</v>
      </c>
      <c r="I16" s="189">
        <f t="shared" si="0"/>
        <v>2.1120000000000002E-3</v>
      </c>
      <c r="J16" s="190">
        <f>IF(AND((SQRT((H16*(1-H16))/$E$19))&gt;0, $E$19&gt;0),(F16-H16)/(SQRT((H16*(1-H16))/$E$19)),0)</f>
        <v>6.9835710576820933</v>
      </c>
      <c r="K16" s="191">
        <f>IF(AND(I16&gt;0,$I$19&gt;0),F16/H16*100,0)</f>
        <v>158.74293861386138</v>
      </c>
      <c r="L16" s="161"/>
      <c r="M16" s="161"/>
      <c r="N16" s="161"/>
      <c r="Q16" s="176"/>
    </row>
    <row r="17" spans="1:17" ht="18.75" customHeight="1">
      <c r="B17" s="193" t="s">
        <v>1749</v>
      </c>
      <c r="C17" s="192"/>
      <c r="D17" s="176"/>
      <c r="E17" s="188">
        <f>SUM('Wellbeing Acorn Type'!$E$47:$E$48)</f>
        <v>0</v>
      </c>
      <c r="F17" s="189">
        <f>IF($E$19&lt;&gt;0,E17/$E$19,0)</f>
        <v>0</v>
      </c>
      <c r="G17" s="188">
        <f>SUM('Wellbeing Acorn Type'!$G$47:$G$48)</f>
        <v>410</v>
      </c>
      <c r="H17" s="189">
        <f>IF($G$19=0,0,G17/$G$19)</f>
        <v>2.700424164185789E-3</v>
      </c>
      <c r="I17" s="189">
        <f t="shared" si="0"/>
        <v>0</v>
      </c>
      <c r="J17" s="190">
        <f>IF(AND((SQRT((H17*(1-H17))/$E$19))&gt;0, $E$19&gt;0),(F17-H17)/(SQRT((H17*(1-H17))/$E$19)),0)</f>
        <v>-0.73956927497784097</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202</v>
      </c>
      <c r="F19" s="198"/>
      <c r="G19" s="197">
        <f>SUM(G13:G18)</f>
        <v>151828</v>
      </c>
      <c r="H19" s="199"/>
      <c r="I19" s="200">
        <f t="shared" si="0"/>
        <v>1.3304528808915353E-3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6.4356435643564358E-2</v>
      </c>
      <c r="C24" s="38">
        <f>IF($A$23,D24,"")</f>
        <v>0.19413415180335644</v>
      </c>
      <c r="D24" s="39">
        <f>H13</f>
        <v>0.19413415180335644</v>
      </c>
    </row>
    <row r="25" spans="1:17" ht="15" customHeight="1">
      <c r="A25" s="38" t="s">
        <v>1752</v>
      </c>
      <c r="B25" s="39">
        <f>F14</f>
        <v>7.4257425742574254E-2</v>
      </c>
      <c r="C25" s="38">
        <f>IF($A$23,D25,"")</f>
        <v>0.17252417208946966</v>
      </c>
      <c r="D25" s="39">
        <f>H14</f>
        <v>0.17252417208946966</v>
      </c>
    </row>
    <row r="26" spans="1:17" ht="15" customHeight="1">
      <c r="A26" s="38" t="s">
        <v>1753</v>
      </c>
      <c r="B26" s="39">
        <f>F15</f>
        <v>0.20792079207920791</v>
      </c>
      <c r="C26" s="38">
        <f>IF($A$23,D26,"")</f>
        <v>0.2189912269146666</v>
      </c>
      <c r="D26" s="39">
        <f>H15</f>
        <v>0.2189912269146666</v>
      </c>
    </row>
    <row r="27" spans="1:17" ht="15" customHeight="1">
      <c r="A27" s="38" t="s">
        <v>1754</v>
      </c>
      <c r="B27" s="39">
        <f>F16</f>
        <v>0.65346534653465349</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B7C8E-CF82-467F-863A-56A47671F02F}">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0</v>
      </c>
      <c r="F14" s="207">
        <f>IF($E$51=0,0,E14/$E$51)</f>
        <v>0</v>
      </c>
      <c r="G14" s="206">
        <f>'Input Sheet'!C8</f>
        <v>2777</v>
      </c>
      <c r="H14" s="207">
        <f>IF($G$51=0,0,G14/$G$51)</f>
        <v>1.8290433912058382E-2</v>
      </c>
      <c r="I14" s="207">
        <f>IF(G14&gt;0,E14/G14,0)</f>
        <v>0</v>
      </c>
      <c r="J14" s="190">
        <f>IF(AND((SQRT((H14*(1-H14))/$E$51))&gt;0, $E$51&gt;0),(F14-H14)/(SQRT((H14*(1-H14))/$E$51)),0)</f>
        <v>-1.9399751975648925</v>
      </c>
      <c r="K14" s="208">
        <f>IF(AND(I14&gt;0,$I$51&gt;0),F14/H14*100,0)</f>
        <v>0</v>
      </c>
      <c r="P14" s="1">
        <f ca="1">IF(K14="",0,IF($P$11=2,K14+RAND()/1000,F14+RAND()/1000))</f>
        <v>3.8191699647649078E-4</v>
      </c>
      <c r="Q14" s="176">
        <f ca="1">RANK(P14,$P$14:$P$48)+COUNTIF($P14:P$14,P14)-1</f>
        <v>24</v>
      </c>
      <c r="R14" s="40">
        <v>1</v>
      </c>
    </row>
    <row r="15" spans="1:18" ht="14.5">
      <c r="C15" s="205" t="s">
        <v>1757</v>
      </c>
      <c r="D15" s="40" t="s">
        <v>2</v>
      </c>
      <c r="E15" s="206">
        <f>'Input Sheet'!B9</f>
        <v>4</v>
      </c>
      <c r="F15" s="207">
        <f>IF($E$51=0,0,E15/$E$51)</f>
        <v>1.9801980198019802E-2</v>
      </c>
      <c r="G15" s="206">
        <f>'Input Sheet'!C9</f>
        <v>5698</v>
      </c>
      <c r="H15" s="207">
        <f>IF($G$51=0,0,G15/$G$51)</f>
        <v>3.7529309481782014E-2</v>
      </c>
      <c r="I15" s="207">
        <f>IF(G15&gt;0,E15/G15,0)</f>
        <v>7.0200070200070197E-4</v>
      </c>
      <c r="J15" s="190">
        <f>IF(AND((SQRT((H15*(1-H15))/$E$51))&gt;0, $E$51&gt;0),(F15-H15)/(SQRT((H15*(1-H15))/$E$51)),0)</f>
        <v>-1.3256838118715082</v>
      </c>
      <c r="K15" s="208">
        <f>IF(AND(I15&gt;0,$I$51&gt;0),F15/H15*100,0)</f>
        <v>52.764040882852768</v>
      </c>
      <c r="P15" s="1">
        <f t="shared" ref="P15:P48" ca="1" si="0">IF(K15="",0,IF($P$11=2,K15+RAND()/1000,F15+RAND()/1000))</f>
        <v>52.764836447961386</v>
      </c>
      <c r="Q15" s="176">
        <f ca="1">RANK(P15,$P$14:$P$48)+COUNTIF($P$14:P15,P15)-1</f>
        <v>14</v>
      </c>
      <c r="R15" s="40">
        <v>2</v>
      </c>
    </row>
    <row r="16" spans="1:18" ht="14.5">
      <c r="C16" s="205" t="s">
        <v>1758</v>
      </c>
      <c r="D16" s="40" t="s">
        <v>3</v>
      </c>
      <c r="E16" s="206">
        <f>'Input Sheet'!B10</f>
        <v>0</v>
      </c>
      <c r="F16" s="207">
        <f>IF($E$51=0,0,E16/$E$51)</f>
        <v>0</v>
      </c>
      <c r="G16" s="206">
        <f>'Input Sheet'!C10</f>
        <v>8390</v>
      </c>
      <c r="H16" s="207">
        <f>IF($G$51=0,0,G16/$G$51)</f>
        <v>5.5259899359801884E-2</v>
      </c>
      <c r="I16" s="207">
        <f>IF(G16&gt;0,E16/G16,0)</f>
        <v>0</v>
      </c>
      <c r="J16" s="190">
        <f>IF(AND((SQRT((H16*(1-H16))/$E$51))&gt;0, $E$51&gt;0),(F16-H16)/(SQRT((H16*(1-H16))/$E$51)),0)</f>
        <v>-3.4373563254840298</v>
      </c>
      <c r="K16" s="208">
        <f>IF(AND(I16&gt;0,$I$51&gt;0),F16/H16*100,0)</f>
        <v>0</v>
      </c>
      <c r="P16" s="1">
        <f t="shared" ca="1" si="0"/>
        <v>1.5129686624643711E-4</v>
      </c>
      <c r="Q16" s="176">
        <f ca="1">RANK(P16,$P$14:$P$48)+COUNTIF($P$14:P16,P16)-1</f>
        <v>26</v>
      </c>
      <c r="R16" s="40">
        <v>3</v>
      </c>
    </row>
    <row r="17" spans="1:18" ht="14.5">
      <c r="C17" s="205" t="s">
        <v>1759</v>
      </c>
      <c r="D17" s="40" t="s">
        <v>4</v>
      </c>
      <c r="E17" s="206">
        <f>'Input Sheet'!B11</f>
        <v>7</v>
      </c>
      <c r="F17" s="207">
        <f>IF($E$51=0,0,E17/$E$51)</f>
        <v>3.4653465346534656E-2</v>
      </c>
      <c r="G17" s="206">
        <f>'Input Sheet'!C11</f>
        <v>7426</v>
      </c>
      <c r="H17" s="207">
        <f>IF($G$51=0,0,G17/$G$51)</f>
        <v>4.8910609373765047E-2</v>
      </c>
      <c r="I17" s="207">
        <f>IF(G17&gt;0,E17/G17,0)</f>
        <v>9.4263398868839213E-4</v>
      </c>
      <c r="J17" s="190">
        <f>IF(AND((SQRT((H17*(1-H17))/$E$51))&gt;0, $E$51&gt;0),(F17-H17)/(SQRT((H17*(1-H17))/$E$51)),0)</f>
        <v>-0.9394983381132519</v>
      </c>
      <c r="K17" s="208">
        <f>IF(AND(I17&gt;0,$I$51&gt;0),F17/H17*100,0)</f>
        <v>70.850610512168927</v>
      </c>
      <c r="P17" s="1">
        <f t="shared" ca="1" si="0"/>
        <v>70.851489827445292</v>
      </c>
      <c r="Q17" s="176">
        <f ca="1">RANK(P17,$P$14:$P$48)+COUNTIF($P$14:P17,P17)-1</f>
        <v>10</v>
      </c>
      <c r="R17" s="40">
        <v>4</v>
      </c>
    </row>
    <row r="18" spans="1:18" ht="14.5">
      <c r="C18" s="205" t="s">
        <v>1760</v>
      </c>
      <c r="D18" s="40" t="s">
        <v>5</v>
      </c>
      <c r="E18" s="206">
        <f>'Input Sheet'!B12</f>
        <v>2</v>
      </c>
      <c r="F18" s="207">
        <f>IF($E$51=0,0,E18/$E$51)</f>
        <v>9.9009900990099011E-3</v>
      </c>
      <c r="G18" s="206">
        <f>'Input Sheet'!C12</f>
        <v>5184</v>
      </c>
      <c r="H18" s="207">
        <f>IF($G$51=0,0,G18/$G$51)</f>
        <v>3.4143899675949101E-2</v>
      </c>
      <c r="I18" s="207">
        <f>IF(G18&gt;0,E18/G18,0)</f>
        <v>3.8580246913580245E-4</v>
      </c>
      <c r="J18" s="190">
        <f>IF(AND((SQRT((H18*(1-H18))/$E$51))&gt;0, $E$51&gt;0),(F18-H18)/(SQRT((H18*(1-H18))/$E$51)),0)</f>
        <v>-1.8973508750972312</v>
      </c>
      <c r="K18" s="208">
        <f>IF(AND(I18&gt;0,$I$51&gt;0),F18/H18*100,0)</f>
        <v>28.997830338589413</v>
      </c>
      <c r="P18" s="1">
        <f t="shared" ca="1" si="0"/>
        <v>28.998011172749948</v>
      </c>
      <c r="Q18" s="176">
        <f ca="1">RANK(P18,$P$14:$P$48)+COUNTIF($P$14:P18,P18)-1</f>
        <v>20</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-1.4815167929444826</v>
      </c>
      <c r="K21" s="208">
        <f t="shared" ref="K21:K28" si="5">IF(AND(I21&gt;0,$I$51&gt;0),F21/H21*100,0)</f>
        <v>0</v>
      </c>
      <c r="P21" s="1">
        <f t="shared" ca="1" si="0"/>
        <v>9.0870801014381248E-4</v>
      </c>
      <c r="Q21" s="176">
        <f ca="1">RANK(P21,$P$14:$P$48)+COUNTIF($P$14:P21,P21)-1</f>
        <v>21</v>
      </c>
      <c r="R21" s="40">
        <v>6</v>
      </c>
    </row>
    <row r="22" spans="1:18" ht="14.5">
      <c r="C22" s="205" t="s">
        <v>1762</v>
      </c>
      <c r="D22" s="40" t="s">
        <v>8</v>
      </c>
      <c r="E22" s="206">
        <f>'Input Sheet'!B14</f>
        <v>1</v>
      </c>
      <c r="F22" s="207">
        <f t="shared" si="1"/>
        <v>4.9504950495049506E-3</v>
      </c>
      <c r="G22" s="206">
        <f>'Input Sheet'!C14</f>
        <v>2461</v>
      </c>
      <c r="H22" s="207">
        <f t="shared" si="2"/>
        <v>1.6209131385515187E-2</v>
      </c>
      <c r="I22" s="207">
        <f t="shared" si="3"/>
        <v>4.0633888663145062E-4</v>
      </c>
      <c r="J22" s="190">
        <f t="shared" si="4"/>
        <v>-1.2671563700212916</v>
      </c>
      <c r="K22" s="208">
        <f t="shared" si="5"/>
        <v>30.541396276970247</v>
      </c>
      <c r="P22" s="1">
        <f t="shared" ca="1" si="0"/>
        <v>30.542179682308991</v>
      </c>
      <c r="Q22" s="176">
        <f ca="1">RANK(P22,$P$14:$P$48)+COUNTIF($P$14:P22,P22)-1</f>
        <v>19</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7.9186900196152226E-4</v>
      </c>
      <c r="Q23" s="176">
        <f ca="1">RANK(P23,$P$14:$P$48)+COUNTIF($P$14:P23,P23)-1</f>
        <v>22</v>
      </c>
      <c r="R23" s="40">
        <v>8</v>
      </c>
    </row>
    <row r="24" spans="1:18" ht="14.5">
      <c r="C24" s="205" t="s">
        <v>1764</v>
      </c>
      <c r="D24" s="40" t="s">
        <v>10</v>
      </c>
      <c r="E24" s="206">
        <f>'Input Sheet'!B16</f>
        <v>4</v>
      </c>
      <c r="F24" s="207">
        <f t="shared" si="1"/>
        <v>1.9801980198019802E-2</v>
      </c>
      <c r="G24" s="206">
        <f>'Input Sheet'!C16</f>
        <v>7561</v>
      </c>
      <c r="H24" s="207">
        <f t="shared" si="2"/>
        <v>4.9799773427826224E-2</v>
      </c>
      <c r="I24" s="207">
        <f t="shared" si="3"/>
        <v>5.2903055151434992E-4</v>
      </c>
      <c r="J24" s="190">
        <f t="shared" si="4"/>
        <v>-1.9599443654435669</v>
      </c>
      <c r="K24" s="208">
        <f t="shared" si="5"/>
        <v>39.763193354119167</v>
      </c>
      <c r="P24" s="1">
        <f t="shared" ca="1" si="0"/>
        <v>39.763468140067999</v>
      </c>
      <c r="Q24" s="176">
        <f ca="1">RANK(P24,$P$14:$P$48)+COUNTIF($P$14:P24,P24)-1</f>
        <v>17</v>
      </c>
      <c r="R24" s="40">
        <v>9</v>
      </c>
    </row>
    <row r="25" spans="1:18" ht="14.5">
      <c r="C25" s="213" t="s">
        <v>1765</v>
      </c>
      <c r="D25" s="40" t="s">
        <v>11</v>
      </c>
      <c r="E25" s="206">
        <f>'Input Sheet'!B17</f>
        <v>3</v>
      </c>
      <c r="F25" s="207">
        <f t="shared" si="1"/>
        <v>1.4851485148514851E-2</v>
      </c>
      <c r="G25" s="206">
        <f>'Input Sheet'!C17</f>
        <v>5238</v>
      </c>
      <c r="H25" s="207">
        <f t="shared" si="2"/>
        <v>3.4499565297573573E-2</v>
      </c>
      <c r="I25" s="207">
        <f t="shared" si="3"/>
        <v>5.7273768613974802E-4</v>
      </c>
      <c r="J25" s="190">
        <f t="shared" si="4"/>
        <v>-1.5300751347967572</v>
      </c>
      <c r="K25" s="208">
        <f t="shared" si="5"/>
        <v>43.048325451101803</v>
      </c>
      <c r="P25" s="1">
        <f t="shared" ca="1" si="0"/>
        <v>43.048783636034422</v>
      </c>
      <c r="Q25" s="176">
        <f ca="1">RANK(P25,$P$14:$P$48)+COUNTIF($P$14:P25,P25)-1</f>
        <v>16</v>
      </c>
      <c r="R25" s="40">
        <v>10</v>
      </c>
    </row>
    <row r="26" spans="1:18" ht="14.5">
      <c r="C26" s="213" t="s">
        <v>1766</v>
      </c>
      <c r="D26" s="40" t="s">
        <v>12</v>
      </c>
      <c r="E26" s="206">
        <f>'Input Sheet'!B18</f>
        <v>2</v>
      </c>
      <c r="F26" s="207">
        <f t="shared" si="1"/>
        <v>9.9009900990099011E-3</v>
      </c>
      <c r="G26" s="206">
        <f>'Input Sheet'!C18</f>
        <v>2655</v>
      </c>
      <c r="H26" s="207">
        <f t="shared" si="2"/>
        <v>1.7486893063203099E-2</v>
      </c>
      <c r="I26" s="207">
        <f t="shared" si="3"/>
        <v>7.5329566854990583E-4</v>
      </c>
      <c r="J26" s="190">
        <f t="shared" si="4"/>
        <v>-0.82254082869897061</v>
      </c>
      <c r="K26" s="208">
        <f t="shared" si="5"/>
        <v>56.619492457720341</v>
      </c>
      <c r="P26" s="1">
        <f t="shared" ca="1" si="0"/>
        <v>56.619931027266468</v>
      </c>
      <c r="Q26" s="176">
        <f ca="1">RANK(P26,$P$14:$P$48)+COUNTIF($P$14:P26,P26)-1</f>
        <v>11</v>
      </c>
      <c r="R26" s="40">
        <v>11</v>
      </c>
    </row>
    <row r="27" spans="1:18" ht="14.5">
      <c r="C27" s="213" t="s">
        <v>1767</v>
      </c>
      <c r="D27" s="40" t="s">
        <v>13</v>
      </c>
      <c r="E27" s="206">
        <f>'Input Sheet'!B19</f>
        <v>3</v>
      </c>
      <c r="F27" s="207">
        <f t="shared" si="1"/>
        <v>1.4851485148514851E-2</v>
      </c>
      <c r="G27" s="206">
        <f>'Input Sheet'!C19</f>
        <v>2709</v>
      </c>
      <c r="H27" s="207">
        <f t="shared" si="2"/>
        <v>1.7842558684827568E-2</v>
      </c>
      <c r="I27" s="207">
        <f t="shared" si="3"/>
        <v>1.1074197120708748E-3</v>
      </c>
      <c r="J27" s="190">
        <f t="shared" si="4"/>
        <v>-0.32113205058660871</v>
      </c>
      <c r="K27" s="208">
        <f t="shared" si="5"/>
        <v>83.236297051632064</v>
      </c>
      <c r="P27" s="1">
        <f t="shared" ca="1" si="0"/>
        <v>83.236692262943123</v>
      </c>
      <c r="Q27" s="176">
        <f ca="1">RANK(P27,$P$14:$P$48)+COUNTIF($P$14:P27,P27)-1</f>
        <v>8</v>
      </c>
      <c r="R27" s="40">
        <v>12</v>
      </c>
    </row>
    <row r="28" spans="1:18" ht="14.5">
      <c r="C28" s="213" t="s">
        <v>1768</v>
      </c>
      <c r="D28" s="40" t="s">
        <v>14</v>
      </c>
      <c r="E28" s="206">
        <f>'Input Sheet'!B20</f>
        <v>2</v>
      </c>
      <c r="F28" s="207">
        <f t="shared" si="1"/>
        <v>9.9009900990099011E-3</v>
      </c>
      <c r="G28" s="206">
        <f>'Input Sheet'!C20</f>
        <v>3938</v>
      </c>
      <c r="H28" s="207">
        <f t="shared" si="2"/>
        <v>2.5937244776984482E-2</v>
      </c>
      <c r="I28" s="207">
        <f t="shared" si="3"/>
        <v>5.0787201625190448E-4</v>
      </c>
      <c r="J28" s="190">
        <f t="shared" si="4"/>
        <v>-1.4339144469819689</v>
      </c>
      <c r="K28" s="208">
        <f t="shared" si="5"/>
        <v>38.172867566086225</v>
      </c>
      <c r="P28" s="1">
        <f t="shared" ca="1" si="0"/>
        <v>38.173560877325791</v>
      </c>
      <c r="Q28" s="176">
        <f ca="1">RANK(P28,$P$14:$P$48)+COUNTIF($P$14:P28,P28)-1</f>
        <v>18</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4</v>
      </c>
      <c r="F31" s="207">
        <f>IF($E$51=0,0,E31/$E$51)</f>
        <v>1.9801980198019802E-2</v>
      </c>
      <c r="G31" s="206">
        <f>'Input Sheet'!C21</f>
        <v>6104</v>
      </c>
      <c r="H31" s="207">
        <f>IF($G$51=0,0,G31/$G$51)</f>
        <v>4.020338804436599E-2</v>
      </c>
      <c r="I31" s="207">
        <f>IF(G31&gt;0,E31/G31,0)</f>
        <v>6.5530799475753605E-4</v>
      </c>
      <c r="J31" s="190">
        <f>IF(AND((SQRT((H31*(1-H31))/$E$51))&gt;0, $E$51&gt;0),(F31-H31)/(SQRT((H31*(1-H31))/$E$51)),0)</f>
        <v>-1.4760969726070226</v>
      </c>
      <c r="K31" s="208">
        <f>IF(AND(I31&gt;0,$I$51&gt;0),F31/H31*100,0)</f>
        <v>49.254506053488711</v>
      </c>
      <c r="P31" s="1">
        <f t="shared" ca="1" si="0"/>
        <v>49.254882157111886</v>
      </c>
      <c r="Q31" s="176">
        <f ca="1">RANK(P31,$P$14:$P$48)+COUNTIF($P$14:P31,P31)-1</f>
        <v>15</v>
      </c>
      <c r="R31" s="40">
        <v>14</v>
      </c>
    </row>
    <row r="32" spans="1:18" ht="14.5">
      <c r="C32" s="213" t="s">
        <v>1771</v>
      </c>
      <c r="D32" s="40" t="s">
        <v>17</v>
      </c>
      <c r="E32" s="206">
        <f>'Input Sheet'!B22</f>
        <v>10</v>
      </c>
      <c r="F32" s="207">
        <f>IF($E$51=0,0,E32/$E$51)</f>
        <v>4.9504950495049507E-2</v>
      </c>
      <c r="G32" s="206">
        <f>'Input Sheet'!C22</f>
        <v>6716</v>
      </c>
      <c r="H32" s="207">
        <f>IF($G$51=0,0,G32/$G$51)</f>
        <v>4.4234265089443316E-2</v>
      </c>
      <c r="I32" s="207">
        <f>IF(G32&gt;0,E32/G32,0)</f>
        <v>1.4889815366289458E-3</v>
      </c>
      <c r="J32" s="190">
        <f>IF(AND((SQRT((H32*(1-H32))/$E$51))&gt;0, $E$51&gt;0),(F32-H32)/(SQRT((H32*(1-H32))/$E$51)),0)</f>
        <v>0.3643238840420534</v>
      </c>
      <c r="K32" s="208">
        <f>IF(AND(I32&gt;0,$I$51&gt;0),F32/H32*100,0)</f>
        <v>111.91539046698</v>
      </c>
      <c r="P32" s="1">
        <f t="shared" ca="1" si="0"/>
        <v>111.91605776486381</v>
      </c>
      <c r="Q32" s="176">
        <f ca="1">RANK(P32,$P$14:$P$48)+COUNTIF($P$14:P32,P32)-1</f>
        <v>7</v>
      </c>
      <c r="R32" s="40">
        <v>15</v>
      </c>
    </row>
    <row r="33" spans="1:18" ht="14.5">
      <c r="C33" s="213" t="s">
        <v>1772</v>
      </c>
      <c r="D33" s="40" t="s">
        <v>18</v>
      </c>
      <c r="E33" s="206">
        <f>'Input Sheet'!B23</f>
        <v>20</v>
      </c>
      <c r="F33" s="207">
        <f>IF($E$51=0,0,E33/$E$51)</f>
        <v>9.9009900990099015E-2</v>
      </c>
      <c r="G33" s="206">
        <f>'Input Sheet'!C23</f>
        <v>9356</v>
      </c>
      <c r="H33" s="207">
        <f>IF($G$51=0,0,G33/$G$51)</f>
        <v>6.1622362146639617E-2</v>
      </c>
      <c r="I33" s="207">
        <f>IF(G33&gt;0,E33/G33,0)</f>
        <v>2.1376656690893546E-3</v>
      </c>
      <c r="J33" s="190">
        <f>IF(AND((SQRT((H33*(1-H33))/$E$51))&gt;0, $E$51&gt;0),(F33-H33)/(SQRT((H33*(1-H33))/$E$51)),0)</f>
        <v>2.209757243328681</v>
      </c>
      <c r="K33" s="208">
        <f>IF(AND(I33&gt;0,$I$51&gt;0),F33/H33*100,0)</f>
        <v>160.67203129034579</v>
      </c>
      <c r="P33" s="1">
        <f t="shared" ca="1" si="0"/>
        <v>160.67265830220055</v>
      </c>
      <c r="Q33" s="176">
        <f ca="1">RANK(P33,$P$14:$P$48)+COUNTIF($P$14:P33,P33)-1</f>
        <v>4</v>
      </c>
      <c r="R33" s="40">
        <v>16</v>
      </c>
    </row>
    <row r="34" spans="1:18" ht="14.5">
      <c r="C34" s="213" t="s">
        <v>1773</v>
      </c>
      <c r="D34" s="40" t="s">
        <v>19</v>
      </c>
      <c r="E34" s="206">
        <f>'Input Sheet'!B24</f>
        <v>8</v>
      </c>
      <c r="F34" s="207">
        <f>IF($E$51=0,0,E34/$E$51)</f>
        <v>3.9603960396039604E-2</v>
      </c>
      <c r="G34" s="206">
        <f>'Input Sheet'!C24</f>
        <v>11016</v>
      </c>
      <c r="H34" s="207">
        <f>IF($G$51=0,0,G34/$G$51)</f>
        <v>7.255578681139184E-2</v>
      </c>
      <c r="I34" s="207">
        <f>IF(G34&gt;0,E34/G34,0)</f>
        <v>7.2621641249092229E-4</v>
      </c>
      <c r="J34" s="190">
        <f>IF(AND((SQRT((H34*(1-H34))/$E$51))&gt;0, $E$51&gt;0),(F34-H34)/(SQRT((H34*(1-H34))/$E$51)),0)</f>
        <v>-1.8054075320320631</v>
      </c>
      <c r="K34" s="208">
        <f>IF(AND(I34&gt;0,$I$51&gt;0),F34/H34*100,0)</f>
        <v>54.584151225580072</v>
      </c>
      <c r="P34" s="1">
        <f t="shared" ca="1" si="0"/>
        <v>54.58416503350675</v>
      </c>
      <c r="Q34" s="176">
        <f ca="1">RANK(P34,$P$14:$P$48)+COUNTIF($P$14:P34,P34)-1</f>
        <v>13</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-0.27543473918613348</v>
      </c>
      <c r="K35" s="208">
        <f>IF(AND(I35&gt;0,$I$51&gt;0),F35/H35*100,0)</f>
        <v>0</v>
      </c>
      <c r="P35" s="1">
        <f t="shared" ca="1" si="0"/>
        <v>2.0036621758633366E-4</v>
      </c>
      <c r="Q35" s="176">
        <f ca="1">RANK(P35,$P$14:$P$48)+COUNTIF($P$14:P35,P35)-1</f>
        <v>25</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45</v>
      </c>
      <c r="F38" s="207">
        <f t="shared" ref="F38:F44" si="6">IF($E$51=0,0,E38/$E$51)</f>
        <v>0.22277227722772278</v>
      </c>
      <c r="G38" s="206">
        <f>'Input Sheet'!C26</f>
        <v>21269</v>
      </c>
      <c r="H38" s="207">
        <f t="shared" ref="H38:H44" si="7">IF($G$51=0,0,G38/$G$51)</f>
        <v>0.14008615011723793</v>
      </c>
      <c r="I38" s="207">
        <f t="shared" ref="I38:I44" si="8">IF(G38&gt;0,E38/G38,0)</f>
        <v>2.1157553246509003E-3</v>
      </c>
      <c r="J38" s="190">
        <f t="shared" ref="J38:J44" si="9">IF(AND((SQRT((H38*(1-H38))/$E$51))&gt;0, $E$51&gt;0),(F38-H38)/(SQRT((H38*(1-H38))/$E$51)),0)</f>
        <v>3.3859712288474921</v>
      </c>
      <c r="K38" s="208">
        <f t="shared" ref="K38:K44" si="10">IF(AND(I38&gt;0,$I$51&gt;0),F38/H38*100,0)</f>
        <v>159.02519773816678</v>
      </c>
      <c r="P38" s="1">
        <f t="shared" ca="1" si="0"/>
        <v>159.02593115763284</v>
      </c>
      <c r="Q38" s="176">
        <f ca="1">RANK(P38,$P$14:$P$48)+COUNTIF($P$14:P38,P38)-1</f>
        <v>5</v>
      </c>
      <c r="R38" s="40">
        <v>19</v>
      </c>
    </row>
    <row r="39" spans="1:18" ht="14.5">
      <c r="C39" s="213" t="s">
        <v>1777</v>
      </c>
      <c r="D39" s="40" t="s">
        <v>23</v>
      </c>
      <c r="E39" s="206">
        <f>'Input Sheet'!B27</f>
        <v>17</v>
      </c>
      <c r="F39" s="207">
        <f t="shared" si="6"/>
        <v>8.4158415841584164E-2</v>
      </c>
      <c r="G39" s="206">
        <f>'Input Sheet'!C27</f>
        <v>11244</v>
      </c>
      <c r="H39" s="207">
        <f t="shared" si="7"/>
        <v>7.405748610269515E-2</v>
      </c>
      <c r="I39" s="207">
        <f t="shared" si="8"/>
        <v>1.5119174670935611E-3</v>
      </c>
      <c r="J39" s="190">
        <f t="shared" si="9"/>
        <v>0.54822715028249458</v>
      </c>
      <c r="K39" s="208">
        <f t="shared" si="10"/>
        <v>113.63930950192139</v>
      </c>
      <c r="P39" s="1">
        <f t="shared" ca="1" si="0"/>
        <v>113.63975652449585</v>
      </c>
      <c r="Q39" s="176">
        <f ca="1">RANK(P39,$P$14:$P$48)+COUNTIF($P$14:P39,P39)-1</f>
        <v>6</v>
      </c>
      <c r="R39" s="40">
        <v>20</v>
      </c>
    </row>
    <row r="40" spans="1:18" ht="14.5">
      <c r="C40" s="213" t="s">
        <v>1778</v>
      </c>
      <c r="D40" s="40" t="s">
        <v>24</v>
      </c>
      <c r="E40" s="206">
        <f>'Input Sheet'!B28</f>
        <v>2</v>
      </c>
      <c r="F40" s="207">
        <f t="shared" si="6"/>
        <v>9.9009900990099011E-3</v>
      </c>
      <c r="G40" s="206">
        <f>'Input Sheet'!C28</f>
        <v>2716</v>
      </c>
      <c r="H40" s="207">
        <f t="shared" si="7"/>
        <v>1.788866348763074E-2</v>
      </c>
      <c r="I40" s="207">
        <f t="shared" si="8"/>
        <v>7.3637702503681884E-4</v>
      </c>
      <c r="J40" s="190">
        <f t="shared" si="9"/>
        <v>-0.85649863261350767</v>
      </c>
      <c r="K40" s="208">
        <f t="shared" si="10"/>
        <v>55.347847008559469</v>
      </c>
      <c r="P40" s="1">
        <f t="shared" ca="1" si="0"/>
        <v>55.348614147851528</v>
      </c>
      <c r="Q40" s="176">
        <f ca="1">RANK(P40,$P$14:$P$48)+COUNTIF($P$14:P40,P40)-1</f>
        <v>12</v>
      </c>
      <c r="R40" s="40">
        <v>21</v>
      </c>
    </row>
    <row r="41" spans="1:18" ht="14.5">
      <c r="C41" s="213" t="s">
        <v>1779</v>
      </c>
      <c r="D41" s="40" t="s">
        <v>25</v>
      </c>
      <c r="E41" s="206">
        <f>'Input Sheet'!B29</f>
        <v>2</v>
      </c>
      <c r="F41" s="207">
        <f t="shared" si="6"/>
        <v>9.9009900990099011E-3</v>
      </c>
      <c r="G41" s="206">
        <f>'Input Sheet'!C29</f>
        <v>667</v>
      </c>
      <c r="H41" s="207">
        <f t="shared" si="7"/>
        <v>4.3931290671022473E-3</v>
      </c>
      <c r="I41" s="207">
        <f t="shared" si="8"/>
        <v>2.9985007496251873E-3</v>
      </c>
      <c r="J41" s="190">
        <f t="shared" si="9"/>
        <v>1.183662080531368</v>
      </c>
      <c r="K41" s="208">
        <f t="shared" si="10"/>
        <v>225.37444149212521</v>
      </c>
      <c r="P41" s="1">
        <f t="shared" ca="1" si="0"/>
        <v>225.37506564391146</v>
      </c>
      <c r="Q41" s="176">
        <f ca="1">RANK(P41,$P$14:$P$48)+COUNTIF($P$14:P41,P41)-1</f>
        <v>2</v>
      </c>
      <c r="R41" s="40">
        <v>22</v>
      </c>
    </row>
    <row r="42" spans="1:18" ht="14.5">
      <c r="C42" s="213" t="s">
        <v>1780</v>
      </c>
      <c r="D42" s="40" t="s">
        <v>26</v>
      </c>
      <c r="E42" s="206">
        <f>'Input Sheet'!B30</f>
        <v>7</v>
      </c>
      <c r="F42" s="207">
        <f t="shared" si="6"/>
        <v>3.4653465346534656E-2</v>
      </c>
      <c r="G42" s="206">
        <f>'Input Sheet'!C30</f>
        <v>6358</v>
      </c>
      <c r="H42" s="207">
        <f t="shared" si="7"/>
        <v>4.1876333746081094E-2</v>
      </c>
      <c r="I42" s="207">
        <f t="shared" si="8"/>
        <v>1.100975149418056E-3</v>
      </c>
      <c r="J42" s="190">
        <f t="shared" si="9"/>
        <v>-0.51249576010231546</v>
      </c>
      <c r="K42" s="208">
        <f t="shared" si="10"/>
        <v>82.75190840883397</v>
      </c>
      <c r="P42" s="1">
        <f t="shared" ca="1" si="0"/>
        <v>82.752106705007265</v>
      </c>
      <c r="Q42" s="176">
        <f ca="1">RANK(P42,$P$14:$P$48)+COUNTIF($P$14:P42,P42)-1</f>
        <v>9</v>
      </c>
      <c r="R42" s="40">
        <v>23</v>
      </c>
    </row>
    <row r="43" spans="1:18" ht="14.5">
      <c r="C43" s="213" t="s">
        <v>1781</v>
      </c>
      <c r="D43" s="40" t="s">
        <v>27</v>
      </c>
      <c r="E43" s="206">
        <f>'Input Sheet'!B31</f>
        <v>31</v>
      </c>
      <c r="F43" s="207">
        <f t="shared" si="6"/>
        <v>0.15346534653465346</v>
      </c>
      <c r="G43" s="206">
        <f>'Input Sheet'!C31</f>
        <v>11759</v>
      </c>
      <c r="H43" s="207">
        <f t="shared" si="7"/>
        <v>7.7449482308928522E-2</v>
      </c>
      <c r="I43" s="207">
        <f t="shared" si="8"/>
        <v>2.6362785951186325E-3</v>
      </c>
      <c r="J43" s="190">
        <f t="shared" si="9"/>
        <v>4.0418071148767858</v>
      </c>
      <c r="K43" s="208">
        <f t="shared" si="10"/>
        <v>198.14896363350087</v>
      </c>
      <c r="P43" s="1">
        <f t="shared" ca="1" si="0"/>
        <v>198.14939614350439</v>
      </c>
      <c r="Q43" s="176">
        <f ca="1">RANK(P43,$P$14:$P$48)+COUNTIF($P$14:P43,P43)-1</f>
        <v>3</v>
      </c>
      <c r="R43" s="40">
        <v>24</v>
      </c>
    </row>
    <row r="44" spans="1:18" ht="14.5">
      <c r="C44" s="213" t="s">
        <v>1782</v>
      </c>
      <c r="D44" s="40" t="s">
        <v>28</v>
      </c>
      <c r="E44" s="206">
        <f>'Input Sheet'!B32</f>
        <v>28</v>
      </c>
      <c r="F44" s="207">
        <f t="shared" si="6"/>
        <v>0.13861386138613863</v>
      </c>
      <c r="G44" s="206">
        <f>'Input Sheet'!C32</f>
        <v>8487</v>
      </c>
      <c r="H44" s="207">
        <f t="shared" si="7"/>
        <v>5.5898780198645838E-2</v>
      </c>
      <c r="I44" s="207">
        <f t="shared" si="8"/>
        <v>3.2991634264168727E-3</v>
      </c>
      <c r="J44" s="190">
        <f t="shared" si="9"/>
        <v>5.1174067802759104</v>
      </c>
      <c r="K44" s="208">
        <f t="shared" si="10"/>
        <v>247.97296272575298</v>
      </c>
      <c r="P44" s="1">
        <f t="shared" ca="1" si="0"/>
        <v>247.97390399238273</v>
      </c>
      <c r="Q44" s="176">
        <f ca="1">RANK(P44,$P$14:$P$48)+COUNTIF($P$14:P44,P44)-1</f>
        <v>1</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-0.30741884939896058</v>
      </c>
      <c r="K47" s="208">
        <f>IF(AND(I47&gt;0,$I$51&gt;0),F47/H47*100,0)</f>
        <v>0</v>
      </c>
      <c r="P47" s="1">
        <f t="shared" ca="1" si="0"/>
        <v>6.7862415084484363E-4</v>
      </c>
      <c r="Q47" s="176">
        <f ca="1">RANK(P47,$P$14:$P$48)+COUNTIF($P$14:P47,P47)-1</f>
        <v>23</v>
      </c>
      <c r="R47" s="40">
        <v>60</v>
      </c>
    </row>
    <row r="48" spans="1:18" ht="14.5">
      <c r="C48" s="205" t="s">
        <v>1785</v>
      </c>
      <c r="D48" s="40" t="s">
        <v>1786</v>
      </c>
      <c r="E48" s="206">
        <f>'Input Sheet'!B34</f>
        <v>0</v>
      </c>
      <c r="F48" s="207">
        <f>IF($E$51=0,0,E48/$E$51)</f>
        <v>0</v>
      </c>
      <c r="G48" s="206">
        <f>'Input Sheet'!C34</f>
        <v>339</v>
      </c>
      <c r="H48" s="207">
        <f>IF($G$51=0,0,G48/$G$51)</f>
        <v>2.2327897357536158E-3</v>
      </c>
      <c r="I48" s="207">
        <f>IF(G48&gt;0,E48/G48,0)</f>
        <v>0</v>
      </c>
      <c r="J48" s="190">
        <f>IF(AND((SQRT((H48*(1-H48))/$E$51))&gt;0, $E$51&gt;0),(F48-H48)/(SQRT((H48*(1-H48))/$E$51)),0)</f>
        <v>-0.67233386116190919</v>
      </c>
      <c r="K48" s="208">
        <f>IF(AND(I48&gt;0,$I$51&gt;0),F48/H48*100,0)</f>
        <v>0</v>
      </c>
      <c r="P48" s="1">
        <f t="shared" ca="1" si="0"/>
        <v>1.3989730420815749E-4</v>
      </c>
      <c r="Q48" s="176">
        <f ca="1">RANK(P48,$P$14:$P$48)+COUNTIF($P$14:P48,P48)-1</f>
        <v>27</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202</v>
      </c>
      <c r="F51" s="42"/>
      <c r="G51" s="220">
        <f>SUM(G14:G48)</f>
        <v>151828</v>
      </c>
      <c r="H51" s="17"/>
      <c r="I51" s="221">
        <f>IF(G51&gt;0,E51/G51,0)</f>
        <v>1.3304528808915353E-3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80F92-84D8-4433-9234-BD2D5B0DBEFA}">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31</v>
      </c>
      <c r="C13" s="226" t="str">
        <f ca="1">INDEX('Wellbeing Acorn Type'!$C$14:$C$48,'Type Sorted'!B13)</f>
        <v>4.25</v>
      </c>
      <c r="D13" s="40" t="str">
        <f ca="1">INDEX('Wellbeing Acorn Type'!D$14:D$48,'Type Sorted'!$B13)</f>
        <v>Healthy, Wealthy &amp; Wine</v>
      </c>
      <c r="E13" s="40"/>
      <c r="F13" s="40"/>
      <c r="G13" s="40"/>
      <c r="H13" s="40"/>
      <c r="I13" s="40"/>
      <c r="J13" s="40"/>
      <c r="K13" s="40"/>
      <c r="L13" s="40"/>
      <c r="M13" s="40"/>
      <c r="N13" s="40"/>
      <c r="O13" s="40"/>
      <c r="P13" s="206">
        <f ca="1">INDEX('Wellbeing Acorn Type'!E$14:E$48,'Type Sorted'!$B13)</f>
        <v>28</v>
      </c>
      <c r="Q13" s="207">
        <f ca="1">INDEX('Wellbeing Acorn Type'!F$14:F$48,'Type Sorted'!$B13)</f>
        <v>0.13861386138613863</v>
      </c>
      <c r="R13" s="206">
        <f ca="1">INDEX('Wellbeing Acorn Type'!G$14:G$48,'Type Sorted'!$B13)</f>
        <v>8487</v>
      </c>
      <c r="S13" s="207">
        <f ca="1">INDEX('Wellbeing Acorn Type'!H$14:H$48,'Type Sorted'!$B13)</f>
        <v>5.5898780198645838E-2</v>
      </c>
      <c r="T13" s="207">
        <f ca="1">INDEX('Wellbeing Acorn Type'!I$14:I$48,'Type Sorted'!$B13)</f>
        <v>3.2991634264168727E-3</v>
      </c>
      <c r="U13" s="227">
        <f ca="1">INDEX('Wellbeing Acorn Type'!J$14:J$48,'Type Sorted'!$B13)</f>
        <v>5.1174067802759104</v>
      </c>
      <c r="V13" s="208">
        <f ca="1">INDEX('Wellbeing Acorn Type'!K$14:K$48,'Type Sorted'!$B13)</f>
        <v>247.97296272575298</v>
      </c>
      <c r="W13" s="208"/>
    </row>
    <row r="14" spans="1:28" ht="20.149999999999999" customHeight="1">
      <c r="A14" s="225">
        <v>2</v>
      </c>
      <c r="B14" s="225">
        <f ca="1">MATCH(A14,'Wellbeing Acorn Type'!$Q$14:$Q$48,0)</f>
        <v>28</v>
      </c>
      <c r="C14" s="226" t="str">
        <f ca="1">INDEX('Wellbeing Acorn Type'!$C$14:$C$48,'Type Sorted'!B14)</f>
        <v>4.22</v>
      </c>
      <c r="D14" s="40" t="str">
        <f ca="1">INDEX('Wellbeing Acorn Type'!D$14:D$48,'Type Sorted'!$B14)</f>
        <v>Gym &amp; Juices</v>
      </c>
      <c r="E14" s="40"/>
      <c r="F14" s="40"/>
      <c r="G14" s="40"/>
      <c r="H14" s="40"/>
      <c r="I14" s="40"/>
      <c r="J14" s="40"/>
      <c r="K14" s="40"/>
      <c r="L14" s="40"/>
      <c r="M14" s="40"/>
      <c r="N14" s="40"/>
      <c r="O14" s="40"/>
      <c r="P14" s="206">
        <f ca="1">INDEX('Wellbeing Acorn Type'!E$14:E$48,'Type Sorted'!$B14)</f>
        <v>2</v>
      </c>
      <c r="Q14" s="207">
        <f ca="1">INDEX('Wellbeing Acorn Type'!F$14:F$48,'Type Sorted'!$B14)</f>
        <v>9.9009900990099011E-3</v>
      </c>
      <c r="R14" s="206">
        <f ca="1">INDEX('Wellbeing Acorn Type'!G$14:G$48,'Type Sorted'!$B14)</f>
        <v>667</v>
      </c>
      <c r="S14" s="207">
        <f ca="1">INDEX('Wellbeing Acorn Type'!H$14:H$48,'Type Sorted'!$B14)</f>
        <v>4.3931290671022473E-3</v>
      </c>
      <c r="T14" s="207">
        <f ca="1">INDEX('Wellbeing Acorn Type'!I$14:I$48,'Type Sorted'!$B14)</f>
        <v>2.9985007496251873E-3</v>
      </c>
      <c r="U14" s="227">
        <f ca="1">INDEX('Wellbeing Acorn Type'!J$14:J$48,'Type Sorted'!$B14)</f>
        <v>1.183662080531368</v>
      </c>
      <c r="V14" s="208">
        <f ca="1">INDEX('Wellbeing Acorn Type'!K$14:K$48,'Type Sorted'!$B14)</f>
        <v>225.37444149212521</v>
      </c>
      <c r="W14" s="208"/>
    </row>
    <row r="15" spans="1:28" ht="20.149999999999999" customHeight="1">
      <c r="A15" s="225">
        <v>3</v>
      </c>
      <c r="B15" s="225">
        <f ca="1">MATCH(A15,'Wellbeing Acorn Type'!$Q$14:$Q$48,0)</f>
        <v>30</v>
      </c>
      <c r="C15" s="226" t="str">
        <f ca="1">INDEX('Wellbeing Acorn Type'!$C$14:$C$48,'Type Sorted'!B15)</f>
        <v>4.24</v>
      </c>
      <c r="D15" s="40" t="str">
        <f ca="1">INDEX('Wellbeing Acorn Type'!D$14:D$48,'Type Sorted'!$B15)</f>
        <v>Five-A-Day Greys</v>
      </c>
      <c r="E15" s="40"/>
      <c r="F15" s="40"/>
      <c r="G15" s="40"/>
      <c r="H15" s="40"/>
      <c r="I15" s="40"/>
      <c r="J15" s="40"/>
      <c r="K15" s="40"/>
      <c r="L15" s="40"/>
      <c r="M15" s="40"/>
      <c r="N15" s="40"/>
      <c r="O15" s="40"/>
      <c r="P15" s="206">
        <f ca="1">INDEX('Wellbeing Acorn Type'!E$14:E$48,'Type Sorted'!$B15)</f>
        <v>31</v>
      </c>
      <c r="Q15" s="207">
        <f ca="1">INDEX('Wellbeing Acorn Type'!F$14:F$48,'Type Sorted'!$B15)</f>
        <v>0.15346534653465346</v>
      </c>
      <c r="R15" s="206">
        <f ca="1">INDEX('Wellbeing Acorn Type'!G$14:G$48,'Type Sorted'!$B15)</f>
        <v>11759</v>
      </c>
      <c r="S15" s="207">
        <f ca="1">INDEX('Wellbeing Acorn Type'!H$14:H$48,'Type Sorted'!$B15)</f>
        <v>7.7449482308928522E-2</v>
      </c>
      <c r="T15" s="207">
        <f ca="1">INDEX('Wellbeing Acorn Type'!I$14:I$48,'Type Sorted'!$B15)</f>
        <v>2.6362785951186325E-3</v>
      </c>
      <c r="U15" s="227">
        <f ca="1">INDEX('Wellbeing Acorn Type'!J$14:J$48,'Type Sorted'!$B15)</f>
        <v>4.0418071148767858</v>
      </c>
      <c r="V15" s="208">
        <f ca="1">INDEX('Wellbeing Acorn Type'!K$14:K$48,'Type Sorted'!$B15)</f>
        <v>198.14896363350087</v>
      </c>
      <c r="W15" s="208"/>
    </row>
    <row r="16" spans="1:28" ht="20.149999999999999" customHeight="1">
      <c r="A16" s="225">
        <v>4</v>
      </c>
      <c r="B16" s="225">
        <f ca="1">MATCH(A16,'Wellbeing Acorn Type'!$Q$14:$Q$48,0)</f>
        <v>20</v>
      </c>
      <c r="C16" s="226" t="str">
        <f ca="1">INDEX('Wellbeing Acorn Type'!$C$14:$C$48,'Type Sorted'!B16)</f>
        <v>3.16</v>
      </c>
      <c r="D16" s="40" t="str">
        <f ca="1">INDEX('Wellbeing Acorn Type'!D$14:D$48,'Type Sorted'!$B16)</f>
        <v>Countryside Concerns</v>
      </c>
      <c r="E16" s="40"/>
      <c r="F16" s="40"/>
      <c r="G16" s="40"/>
      <c r="H16" s="40"/>
      <c r="I16" s="40"/>
      <c r="J16" s="40"/>
      <c r="K16" s="40"/>
      <c r="L16" s="40"/>
      <c r="M16" s="40"/>
      <c r="N16" s="40"/>
      <c r="O16" s="40"/>
      <c r="P16" s="206">
        <f ca="1">INDEX('Wellbeing Acorn Type'!E$14:E$48,'Type Sorted'!$B16)</f>
        <v>20</v>
      </c>
      <c r="Q16" s="207">
        <f ca="1">INDEX('Wellbeing Acorn Type'!F$14:F$48,'Type Sorted'!$B16)</f>
        <v>9.9009900990099015E-2</v>
      </c>
      <c r="R16" s="206">
        <f ca="1">INDEX('Wellbeing Acorn Type'!G$14:G$48,'Type Sorted'!$B16)</f>
        <v>9356</v>
      </c>
      <c r="S16" s="207">
        <f ca="1">INDEX('Wellbeing Acorn Type'!H$14:H$48,'Type Sorted'!$B16)</f>
        <v>6.1622362146639617E-2</v>
      </c>
      <c r="T16" s="207">
        <f ca="1">INDEX('Wellbeing Acorn Type'!I$14:I$48,'Type Sorted'!$B16)</f>
        <v>2.1376656690893546E-3</v>
      </c>
      <c r="U16" s="227">
        <f ca="1">INDEX('Wellbeing Acorn Type'!J$14:J$48,'Type Sorted'!$B16)</f>
        <v>2.209757243328681</v>
      </c>
      <c r="V16" s="208">
        <f ca="1">INDEX('Wellbeing Acorn Type'!K$14:K$48,'Type Sorted'!$B16)</f>
        <v>160.67203129034579</v>
      </c>
      <c r="W16" s="208"/>
    </row>
    <row r="17" spans="1:23" ht="20.149999999999999" customHeight="1">
      <c r="A17" s="225">
        <v>5</v>
      </c>
      <c r="B17" s="225">
        <f ca="1">MATCH(A17,'Wellbeing Acorn Type'!$Q$14:$Q$48,0)</f>
        <v>25</v>
      </c>
      <c r="C17" s="226" t="str">
        <f ca="1">INDEX('Wellbeing Acorn Type'!$C$14:$C$48,'Type Sorted'!B17)</f>
        <v>4.19</v>
      </c>
      <c r="D17" s="40" t="str">
        <f ca="1">INDEX('Wellbeing Acorn Type'!D$14:D$48,'Type Sorted'!$B17)</f>
        <v>Relishing Retirement</v>
      </c>
      <c r="E17" s="40"/>
      <c r="F17" s="40"/>
      <c r="G17" s="40"/>
      <c r="H17" s="40"/>
      <c r="I17" s="40"/>
      <c r="J17" s="40"/>
      <c r="K17" s="40"/>
      <c r="L17" s="40"/>
      <c r="M17" s="40"/>
      <c r="N17" s="40"/>
      <c r="O17" s="40"/>
      <c r="P17" s="206">
        <f ca="1">INDEX('Wellbeing Acorn Type'!E$14:E$48,'Type Sorted'!$B17)</f>
        <v>45</v>
      </c>
      <c r="Q17" s="207">
        <f ca="1">INDEX('Wellbeing Acorn Type'!F$14:F$48,'Type Sorted'!$B17)</f>
        <v>0.22277227722772278</v>
      </c>
      <c r="R17" s="206">
        <f ca="1">INDEX('Wellbeing Acorn Type'!G$14:G$48,'Type Sorted'!$B17)</f>
        <v>21269</v>
      </c>
      <c r="S17" s="207">
        <f ca="1">INDEX('Wellbeing Acorn Type'!H$14:H$48,'Type Sorted'!$B17)</f>
        <v>0.14008615011723793</v>
      </c>
      <c r="T17" s="207">
        <f ca="1">INDEX('Wellbeing Acorn Type'!I$14:I$48,'Type Sorted'!$B17)</f>
        <v>2.1157553246509003E-3</v>
      </c>
      <c r="U17" s="227">
        <f ca="1">INDEX('Wellbeing Acorn Type'!J$14:J$48,'Type Sorted'!$B17)</f>
        <v>3.3859712288474921</v>
      </c>
      <c r="V17" s="208">
        <f ca="1">INDEX('Wellbeing Acorn Type'!K$14:K$48,'Type Sorted'!$B17)</f>
        <v>159.02519773816678</v>
      </c>
      <c r="W17" s="208"/>
    </row>
    <row r="18" spans="1:23" ht="20.149999999999999" customHeight="1">
      <c r="A18" s="225">
        <v>6</v>
      </c>
      <c r="B18" s="225">
        <f ca="1">MATCH(A18,'Wellbeing Acorn Type'!$Q$14:$Q$48,0)</f>
        <v>26</v>
      </c>
      <c r="C18" s="226" t="str">
        <f ca="1">INDEX('Wellbeing Acorn Type'!$C$14:$C$48,'Type Sorted'!B18)</f>
        <v>4.20</v>
      </c>
      <c r="D18" s="40" t="str">
        <f ca="1">INDEX('Wellbeing Acorn Type'!D$14:D$48,'Type Sorted'!$B18)</f>
        <v>Perky Pensioners</v>
      </c>
      <c r="E18" s="40"/>
      <c r="F18" s="40"/>
      <c r="G18" s="40"/>
      <c r="H18" s="40"/>
      <c r="I18" s="40"/>
      <c r="J18" s="40"/>
      <c r="K18" s="40"/>
      <c r="L18" s="40"/>
      <c r="M18" s="40"/>
      <c r="N18" s="40"/>
      <c r="O18" s="40"/>
      <c r="P18" s="206">
        <f ca="1">INDEX('Wellbeing Acorn Type'!E$14:E$48,'Type Sorted'!$B18)</f>
        <v>17</v>
      </c>
      <c r="Q18" s="207">
        <f ca="1">INDEX('Wellbeing Acorn Type'!F$14:F$48,'Type Sorted'!$B18)</f>
        <v>8.4158415841584164E-2</v>
      </c>
      <c r="R18" s="206">
        <f ca="1">INDEX('Wellbeing Acorn Type'!G$14:G$48,'Type Sorted'!$B18)</f>
        <v>11244</v>
      </c>
      <c r="S18" s="207">
        <f ca="1">INDEX('Wellbeing Acorn Type'!H$14:H$48,'Type Sorted'!$B18)</f>
        <v>7.405748610269515E-2</v>
      </c>
      <c r="T18" s="207">
        <f ca="1">INDEX('Wellbeing Acorn Type'!I$14:I$48,'Type Sorted'!$B18)</f>
        <v>1.5119174670935611E-3</v>
      </c>
      <c r="U18" s="227">
        <f ca="1">INDEX('Wellbeing Acorn Type'!J$14:J$48,'Type Sorted'!$B18)</f>
        <v>0.54822715028249458</v>
      </c>
      <c r="V18" s="208">
        <f ca="1">INDEX('Wellbeing Acorn Type'!K$14:K$48,'Type Sorted'!$B18)</f>
        <v>113.63930950192139</v>
      </c>
      <c r="W18" s="208"/>
    </row>
    <row r="19" spans="1:23" ht="20.149999999999999" customHeight="1">
      <c r="A19" s="225">
        <v>7</v>
      </c>
      <c r="B19" s="225">
        <f ca="1">MATCH(A19,'Wellbeing Acorn Type'!$Q$14:$Q$48,0)</f>
        <v>19</v>
      </c>
      <c r="C19" s="226" t="str">
        <f ca="1">INDEX('Wellbeing Acorn Type'!$C$14:$C$48,'Type Sorted'!B19)</f>
        <v>3.15</v>
      </c>
      <c r="D19" s="40" t="str">
        <f ca="1">INDEX('Wellbeing Acorn Type'!D$14:D$48,'Type Sorted'!$B19)</f>
        <v>Borderline Behaviours</v>
      </c>
      <c r="E19" s="40"/>
      <c r="F19" s="40"/>
      <c r="G19" s="40"/>
      <c r="H19" s="40"/>
      <c r="I19" s="40"/>
      <c r="J19" s="40"/>
      <c r="K19" s="40"/>
      <c r="L19" s="40"/>
      <c r="M19" s="40"/>
      <c r="N19" s="40"/>
      <c r="O19" s="40"/>
      <c r="P19" s="206">
        <f ca="1">INDEX('Wellbeing Acorn Type'!E$14:E$48,'Type Sorted'!$B19)</f>
        <v>10</v>
      </c>
      <c r="Q19" s="207">
        <f ca="1">INDEX('Wellbeing Acorn Type'!F$14:F$48,'Type Sorted'!$B19)</f>
        <v>4.9504950495049507E-2</v>
      </c>
      <c r="R19" s="206">
        <f ca="1">INDEX('Wellbeing Acorn Type'!G$14:G$48,'Type Sorted'!$B19)</f>
        <v>6716</v>
      </c>
      <c r="S19" s="207">
        <f ca="1">INDEX('Wellbeing Acorn Type'!H$14:H$48,'Type Sorted'!$B19)</f>
        <v>4.4234265089443316E-2</v>
      </c>
      <c r="T19" s="207">
        <f ca="1">INDEX('Wellbeing Acorn Type'!I$14:I$48,'Type Sorted'!$B19)</f>
        <v>1.4889815366289458E-3</v>
      </c>
      <c r="U19" s="227">
        <f ca="1">INDEX('Wellbeing Acorn Type'!J$14:J$48,'Type Sorted'!$B19)</f>
        <v>0.3643238840420534</v>
      </c>
      <c r="V19" s="208">
        <f ca="1">INDEX('Wellbeing Acorn Type'!K$14:K$48,'Type Sorted'!$B19)</f>
        <v>111.91539046698</v>
      </c>
      <c r="W19" s="208"/>
    </row>
    <row r="20" spans="1:23" ht="20.149999999999999" customHeight="1">
      <c r="A20" s="225">
        <v>8</v>
      </c>
      <c r="B20" s="225">
        <f ca="1">MATCH(A20,'Wellbeing Acorn Type'!$Q$14:$Q$48,0)</f>
        <v>14</v>
      </c>
      <c r="C20" s="226" t="str">
        <f ca="1">INDEX('Wellbeing Acorn Type'!$C$14:$C$48,'Type Sorted'!B20)</f>
        <v>2.12</v>
      </c>
      <c r="D20" s="40" t="str">
        <f ca="1">INDEX('Wellbeing Acorn Type'!D$14:D$48,'Type Sorted'!$B20)</f>
        <v>Perilous Futures</v>
      </c>
      <c r="E20" s="40"/>
      <c r="F20" s="40"/>
      <c r="G20" s="40"/>
      <c r="H20" s="40"/>
      <c r="I20" s="40"/>
      <c r="J20" s="40"/>
      <c r="K20" s="40"/>
      <c r="L20" s="40"/>
      <c r="M20" s="40"/>
      <c r="N20" s="40"/>
      <c r="O20" s="40"/>
      <c r="P20" s="206">
        <f ca="1">INDEX('Wellbeing Acorn Type'!E$14:E$48,'Type Sorted'!$B20)</f>
        <v>3</v>
      </c>
      <c r="Q20" s="207">
        <f ca="1">INDEX('Wellbeing Acorn Type'!F$14:F$48,'Type Sorted'!$B20)</f>
        <v>1.4851485148514851E-2</v>
      </c>
      <c r="R20" s="206">
        <f ca="1">INDEX('Wellbeing Acorn Type'!G$14:G$48,'Type Sorted'!$B20)</f>
        <v>2709</v>
      </c>
      <c r="S20" s="207">
        <f ca="1">INDEX('Wellbeing Acorn Type'!H$14:H$48,'Type Sorted'!$B20)</f>
        <v>1.7842558684827568E-2</v>
      </c>
      <c r="T20" s="207">
        <f ca="1">INDEX('Wellbeing Acorn Type'!I$14:I$48,'Type Sorted'!$B20)</f>
        <v>1.1074197120708748E-3</v>
      </c>
      <c r="U20" s="227">
        <f ca="1">INDEX('Wellbeing Acorn Type'!J$14:J$48,'Type Sorted'!$B20)</f>
        <v>-0.32113205058660871</v>
      </c>
      <c r="V20" s="208">
        <f ca="1">INDEX('Wellbeing Acorn Type'!K$14:K$48,'Type Sorted'!$B20)</f>
        <v>83.236297051632064</v>
      </c>
      <c r="W20" s="208"/>
    </row>
    <row r="21" spans="1:23" ht="20.149999999999999" customHeight="1">
      <c r="A21" s="225">
        <v>9</v>
      </c>
      <c r="B21" s="225">
        <f ca="1">MATCH(A21,'Wellbeing Acorn Type'!$Q$14:$Q$48,0)</f>
        <v>29</v>
      </c>
      <c r="C21" s="226" t="str">
        <f ca="1">INDEX('Wellbeing Acorn Type'!$C$14:$C$48,'Type Sorted'!B21)</f>
        <v>4.23</v>
      </c>
      <c r="D21" s="40" t="str">
        <f ca="1">INDEX('Wellbeing Acorn Type'!D$14:D$48,'Type Sorted'!$B21)</f>
        <v>Happy Families</v>
      </c>
      <c r="E21" s="40"/>
      <c r="F21" s="40"/>
      <c r="G21" s="40"/>
      <c r="H21" s="40"/>
      <c r="I21" s="40"/>
      <c r="J21" s="40"/>
      <c r="K21" s="40"/>
      <c r="L21" s="40"/>
      <c r="M21" s="40"/>
      <c r="N21" s="40"/>
      <c r="O21" s="40"/>
      <c r="P21" s="206">
        <f ca="1">INDEX('Wellbeing Acorn Type'!E$14:E$48,'Type Sorted'!$B21)</f>
        <v>7</v>
      </c>
      <c r="Q21" s="207">
        <f ca="1">INDEX('Wellbeing Acorn Type'!F$14:F$48,'Type Sorted'!$B21)</f>
        <v>3.4653465346534656E-2</v>
      </c>
      <c r="R21" s="206">
        <f ca="1">INDEX('Wellbeing Acorn Type'!G$14:G$48,'Type Sorted'!$B21)</f>
        <v>6358</v>
      </c>
      <c r="S21" s="207">
        <f ca="1">INDEX('Wellbeing Acorn Type'!H$14:H$48,'Type Sorted'!$B21)</f>
        <v>4.1876333746081094E-2</v>
      </c>
      <c r="T21" s="207">
        <f ca="1">INDEX('Wellbeing Acorn Type'!I$14:I$48,'Type Sorted'!$B21)</f>
        <v>1.100975149418056E-3</v>
      </c>
      <c r="U21" s="227">
        <f ca="1">INDEX('Wellbeing Acorn Type'!J$14:J$48,'Type Sorted'!$B21)</f>
        <v>-0.51249576010231546</v>
      </c>
      <c r="V21" s="208">
        <f ca="1">INDEX('Wellbeing Acorn Type'!K$14:K$48,'Type Sorted'!$B21)</f>
        <v>82.75190840883397</v>
      </c>
      <c r="W21" s="208"/>
    </row>
    <row r="22" spans="1:23" ht="20.149999999999999" customHeight="1">
      <c r="A22" s="225">
        <v>10</v>
      </c>
      <c r="B22" s="225">
        <f ca="1">MATCH(A22,'Wellbeing Acorn Type'!$Q$14:$Q$48,0)</f>
        <v>4</v>
      </c>
      <c r="C22" s="226" t="str">
        <f ca="1">INDEX('Wellbeing Acorn Type'!$C$14:$C$48,'Type Sorted'!B22)</f>
        <v>1.4</v>
      </c>
      <c r="D22" s="40" t="str">
        <f ca="1">INDEX('Wellbeing Acorn Type'!D$14:D$48,'Type Sorted'!$B22)</f>
        <v>Elderly Ailments</v>
      </c>
      <c r="E22" s="40"/>
      <c r="F22" s="40"/>
      <c r="G22" s="40"/>
      <c r="H22" s="40"/>
      <c r="I22" s="40"/>
      <c r="J22" s="40"/>
      <c r="K22" s="40"/>
      <c r="L22" s="40"/>
      <c r="M22" s="40"/>
      <c r="N22" s="40"/>
      <c r="O22" s="40"/>
      <c r="P22" s="206">
        <f ca="1">INDEX('Wellbeing Acorn Type'!E$14:E$48,'Type Sorted'!$B22)</f>
        <v>7</v>
      </c>
      <c r="Q22" s="207">
        <f ca="1">INDEX('Wellbeing Acorn Type'!F$14:F$48,'Type Sorted'!$B22)</f>
        <v>3.4653465346534656E-2</v>
      </c>
      <c r="R22" s="206">
        <f ca="1">INDEX('Wellbeing Acorn Type'!G$14:G$48,'Type Sorted'!$B22)</f>
        <v>7426</v>
      </c>
      <c r="S22" s="207">
        <f ca="1">INDEX('Wellbeing Acorn Type'!H$14:H$48,'Type Sorted'!$B22)</f>
        <v>4.8910609373765047E-2</v>
      </c>
      <c r="T22" s="207">
        <f ca="1">INDEX('Wellbeing Acorn Type'!I$14:I$48,'Type Sorted'!$B22)</f>
        <v>9.4263398868839213E-4</v>
      </c>
      <c r="U22" s="227">
        <f ca="1">INDEX('Wellbeing Acorn Type'!J$14:J$48,'Type Sorted'!$B22)</f>
        <v>-0.9394983381132519</v>
      </c>
      <c r="V22" s="208">
        <f ca="1">INDEX('Wellbeing Acorn Type'!K$14:K$48,'Type Sorted'!$B22)</f>
        <v>70.850610512168927</v>
      </c>
      <c r="W22" s="208"/>
    </row>
    <row r="23" spans="1:23" ht="20.149999999999999" customHeight="1">
      <c r="A23" s="225">
        <v>11</v>
      </c>
      <c r="B23" s="225">
        <f ca="1">MATCH(A23,'Wellbeing Acorn Type'!$Q$14:$Q$48,0)</f>
        <v>13</v>
      </c>
      <c r="C23" s="226" t="str">
        <f ca="1">INDEX('Wellbeing Acorn Type'!$C$14:$C$48,'Type Sorted'!B23)</f>
        <v>2.11</v>
      </c>
      <c r="D23" s="40" t="str">
        <f ca="1">INDEX('Wellbeing Acorn Type'!D$14:D$48,'Type Sorted'!$B23)</f>
        <v>Anxious Adversity</v>
      </c>
      <c r="E23" s="40"/>
      <c r="F23" s="40"/>
      <c r="G23" s="40"/>
      <c r="H23" s="40"/>
      <c r="I23" s="40"/>
      <c r="J23" s="40"/>
      <c r="K23" s="40"/>
      <c r="L23" s="40"/>
      <c r="M23" s="40"/>
      <c r="N23" s="40"/>
      <c r="O23" s="40"/>
      <c r="P23" s="206">
        <f ca="1">INDEX('Wellbeing Acorn Type'!E$14:E$48,'Type Sorted'!$B23)</f>
        <v>2</v>
      </c>
      <c r="Q23" s="207">
        <f ca="1">INDEX('Wellbeing Acorn Type'!F$14:F$48,'Type Sorted'!$B23)</f>
        <v>9.9009900990099011E-3</v>
      </c>
      <c r="R23" s="206">
        <f ca="1">INDEX('Wellbeing Acorn Type'!G$14:G$48,'Type Sorted'!$B23)</f>
        <v>2655</v>
      </c>
      <c r="S23" s="207">
        <f ca="1">INDEX('Wellbeing Acorn Type'!H$14:H$48,'Type Sorted'!$B23)</f>
        <v>1.7486893063203099E-2</v>
      </c>
      <c r="T23" s="207">
        <f ca="1">INDEX('Wellbeing Acorn Type'!I$14:I$48,'Type Sorted'!$B23)</f>
        <v>7.5329566854990583E-4</v>
      </c>
      <c r="U23" s="227">
        <f ca="1">INDEX('Wellbeing Acorn Type'!J$14:J$48,'Type Sorted'!$B23)</f>
        <v>-0.82254082869897061</v>
      </c>
      <c r="V23" s="208">
        <f ca="1">INDEX('Wellbeing Acorn Type'!K$14:K$48,'Type Sorted'!$B23)</f>
        <v>56.619492457720341</v>
      </c>
      <c r="W23" s="208"/>
    </row>
    <row r="24" spans="1:23" ht="20.149999999999999" customHeight="1">
      <c r="A24" s="225">
        <v>12</v>
      </c>
      <c r="B24" s="225">
        <f ca="1">MATCH(A24,'Wellbeing Acorn Type'!$Q$14:$Q$48,0)</f>
        <v>27</v>
      </c>
      <c r="C24" s="226" t="str">
        <f ca="1">INDEX('Wellbeing Acorn Type'!$C$14:$C$48,'Type Sorted'!B24)</f>
        <v>4.21</v>
      </c>
      <c r="D24" s="40" t="str">
        <f ca="1">INDEX('Wellbeing Acorn Type'!D$14:D$48,'Type Sorted'!$B24)</f>
        <v>Sensible Seniors</v>
      </c>
      <c r="E24" s="40"/>
      <c r="F24" s="40"/>
      <c r="G24" s="40"/>
      <c r="H24" s="40"/>
      <c r="I24" s="40"/>
      <c r="J24" s="40"/>
      <c r="K24" s="40"/>
      <c r="L24" s="40"/>
      <c r="M24" s="40"/>
      <c r="N24" s="40"/>
      <c r="O24" s="40"/>
      <c r="P24" s="206">
        <f ca="1">INDEX('Wellbeing Acorn Type'!E$14:E$48,'Type Sorted'!$B24)</f>
        <v>2</v>
      </c>
      <c r="Q24" s="207">
        <f ca="1">INDEX('Wellbeing Acorn Type'!F$14:F$48,'Type Sorted'!$B24)</f>
        <v>9.9009900990099011E-3</v>
      </c>
      <c r="R24" s="206">
        <f ca="1">INDEX('Wellbeing Acorn Type'!G$14:G$48,'Type Sorted'!$B24)</f>
        <v>2716</v>
      </c>
      <c r="S24" s="207">
        <f ca="1">INDEX('Wellbeing Acorn Type'!H$14:H$48,'Type Sorted'!$B24)</f>
        <v>1.788866348763074E-2</v>
      </c>
      <c r="T24" s="207">
        <f ca="1">INDEX('Wellbeing Acorn Type'!I$14:I$48,'Type Sorted'!$B24)</f>
        <v>7.3637702503681884E-4</v>
      </c>
      <c r="U24" s="227">
        <f ca="1">INDEX('Wellbeing Acorn Type'!J$14:J$48,'Type Sorted'!$B24)</f>
        <v>-0.85649863261350767</v>
      </c>
      <c r="V24" s="208">
        <f ca="1">INDEX('Wellbeing Acorn Type'!K$14:K$48,'Type Sorted'!$B24)</f>
        <v>55.347847008559469</v>
      </c>
      <c r="W24" s="208"/>
    </row>
    <row r="25" spans="1:23" ht="20.149999999999999" customHeight="1">
      <c r="A25" s="225">
        <v>13</v>
      </c>
      <c r="B25" s="225">
        <f ca="1">MATCH(A25,'Wellbeing Acorn Type'!$Q$14:$Q$48,0)</f>
        <v>21</v>
      </c>
      <c r="C25" s="226" t="str">
        <f ca="1">INDEX('Wellbeing Acorn Type'!$C$14:$C$48,'Type Sorted'!B25)</f>
        <v>3.17</v>
      </c>
      <c r="D25" s="40" t="str">
        <f ca="1">INDEX('Wellbeing Acorn Type'!D$14:D$48,'Type Sorted'!$B25)</f>
        <v>Everthing in Moderation</v>
      </c>
      <c r="E25" s="40"/>
      <c r="F25" s="40"/>
      <c r="G25" s="40"/>
      <c r="H25" s="40"/>
      <c r="I25" s="40"/>
      <c r="J25" s="40"/>
      <c r="K25" s="40"/>
      <c r="L25" s="40"/>
      <c r="M25" s="40"/>
      <c r="N25" s="40"/>
      <c r="O25" s="40"/>
      <c r="P25" s="206">
        <f ca="1">INDEX('Wellbeing Acorn Type'!E$14:E$48,'Type Sorted'!$B25)</f>
        <v>8</v>
      </c>
      <c r="Q25" s="207">
        <f ca="1">INDEX('Wellbeing Acorn Type'!F$14:F$48,'Type Sorted'!$B25)</f>
        <v>3.9603960396039604E-2</v>
      </c>
      <c r="R25" s="206">
        <f ca="1">INDEX('Wellbeing Acorn Type'!G$14:G$48,'Type Sorted'!$B25)</f>
        <v>11016</v>
      </c>
      <c r="S25" s="207">
        <f ca="1">INDEX('Wellbeing Acorn Type'!H$14:H$48,'Type Sorted'!$B25)</f>
        <v>7.255578681139184E-2</v>
      </c>
      <c r="T25" s="207">
        <f ca="1">INDEX('Wellbeing Acorn Type'!I$14:I$48,'Type Sorted'!$B25)</f>
        <v>7.2621641249092229E-4</v>
      </c>
      <c r="U25" s="227">
        <f ca="1">INDEX('Wellbeing Acorn Type'!J$14:J$48,'Type Sorted'!$B25)</f>
        <v>-1.8054075320320631</v>
      </c>
      <c r="V25" s="208">
        <f ca="1">INDEX('Wellbeing Acorn Type'!K$14:K$48,'Type Sorted'!$B25)</f>
        <v>54.584151225580072</v>
      </c>
      <c r="W25" s="208"/>
    </row>
    <row r="26" spans="1:23" ht="20.149999999999999" customHeight="1">
      <c r="A26" s="225">
        <v>14</v>
      </c>
      <c r="B26" s="225">
        <f ca="1">MATCH(A26,'Wellbeing Acorn Type'!$Q$14:$Q$48,0)</f>
        <v>2</v>
      </c>
      <c r="C26" s="226" t="str">
        <f ca="1">INDEX('Wellbeing Acorn Type'!$C$14:$C$48,'Type Sorted'!B26)</f>
        <v>1.2</v>
      </c>
      <c r="D26" s="40" t="str">
        <f ca="1">INDEX('Wellbeing Acorn Type'!D$14:D$48,'Type Sorted'!$B26)</f>
        <v>Poorly Pensioners</v>
      </c>
      <c r="E26" s="40"/>
      <c r="F26" s="40"/>
      <c r="G26" s="40"/>
      <c r="H26" s="40"/>
      <c r="I26" s="40"/>
      <c r="J26" s="40"/>
      <c r="K26" s="40"/>
      <c r="L26" s="40"/>
      <c r="M26" s="40"/>
      <c r="N26" s="40"/>
      <c r="O26" s="40"/>
      <c r="P26" s="206">
        <f ca="1">INDEX('Wellbeing Acorn Type'!E$14:E$48,'Type Sorted'!$B26)</f>
        <v>4</v>
      </c>
      <c r="Q26" s="207">
        <f ca="1">INDEX('Wellbeing Acorn Type'!F$14:F$48,'Type Sorted'!$B26)</f>
        <v>1.9801980198019802E-2</v>
      </c>
      <c r="R26" s="206">
        <f ca="1">INDEX('Wellbeing Acorn Type'!G$14:G$48,'Type Sorted'!$B26)</f>
        <v>5698</v>
      </c>
      <c r="S26" s="207">
        <f ca="1">INDEX('Wellbeing Acorn Type'!H$14:H$48,'Type Sorted'!$B26)</f>
        <v>3.7529309481782014E-2</v>
      </c>
      <c r="T26" s="207">
        <f ca="1">INDEX('Wellbeing Acorn Type'!I$14:I$48,'Type Sorted'!$B26)</f>
        <v>7.0200070200070197E-4</v>
      </c>
      <c r="U26" s="227">
        <f ca="1">INDEX('Wellbeing Acorn Type'!J$14:J$48,'Type Sorted'!$B26)</f>
        <v>-1.3256838118715082</v>
      </c>
      <c r="V26" s="208">
        <f ca="1">INDEX('Wellbeing Acorn Type'!K$14:K$48,'Type Sorted'!$B26)</f>
        <v>52.764040882852768</v>
      </c>
      <c r="W26" s="208"/>
    </row>
    <row r="27" spans="1:23" ht="20.149999999999999" customHeight="1">
      <c r="A27" s="225">
        <v>15</v>
      </c>
      <c r="B27" s="225">
        <f ca="1">MATCH(A27,'Wellbeing Acorn Type'!$Q$14:$Q$48,0)</f>
        <v>18</v>
      </c>
      <c r="C27" s="226" t="str">
        <f ca="1">INDEX('Wellbeing Acorn Type'!$C$14:$C$48,'Type Sorted'!B27)</f>
        <v>3.14</v>
      </c>
      <c r="D27" s="40" t="str">
        <f ca="1">INDEX('Wellbeing Acorn Type'!D$14:D$48,'Type Sorted'!$B27)</f>
        <v>Rooted Routines</v>
      </c>
      <c r="E27" s="40"/>
      <c r="F27" s="40"/>
      <c r="G27" s="40"/>
      <c r="H27" s="40"/>
      <c r="I27" s="40"/>
      <c r="J27" s="40"/>
      <c r="K27" s="40"/>
      <c r="L27" s="40"/>
      <c r="M27" s="40"/>
      <c r="N27" s="40"/>
      <c r="O27" s="40"/>
      <c r="P27" s="206">
        <f ca="1">INDEX('Wellbeing Acorn Type'!E$14:E$48,'Type Sorted'!$B27)</f>
        <v>4</v>
      </c>
      <c r="Q27" s="207">
        <f ca="1">INDEX('Wellbeing Acorn Type'!F$14:F$48,'Type Sorted'!$B27)</f>
        <v>1.9801980198019802E-2</v>
      </c>
      <c r="R27" s="206">
        <f ca="1">INDEX('Wellbeing Acorn Type'!G$14:G$48,'Type Sorted'!$B27)</f>
        <v>6104</v>
      </c>
      <c r="S27" s="207">
        <f ca="1">INDEX('Wellbeing Acorn Type'!H$14:H$48,'Type Sorted'!$B27)</f>
        <v>4.020338804436599E-2</v>
      </c>
      <c r="T27" s="207">
        <f ca="1">INDEX('Wellbeing Acorn Type'!I$14:I$48,'Type Sorted'!$B27)</f>
        <v>6.5530799475753605E-4</v>
      </c>
      <c r="U27" s="227">
        <f ca="1">INDEX('Wellbeing Acorn Type'!J$14:J$48,'Type Sorted'!$B27)</f>
        <v>-1.4760969726070226</v>
      </c>
      <c r="V27" s="208">
        <f ca="1">INDEX('Wellbeing Acorn Type'!K$14:K$48,'Type Sorted'!$B27)</f>
        <v>49.254506053488711</v>
      </c>
      <c r="W27" s="208"/>
    </row>
    <row r="28" spans="1:23" ht="20.149999999999999" customHeight="1">
      <c r="A28" s="225">
        <v>16</v>
      </c>
      <c r="B28" s="225">
        <f ca="1">MATCH(A28,'Wellbeing Acorn Type'!$Q$14:$Q$48,0)</f>
        <v>12</v>
      </c>
      <c r="C28" s="226" t="str">
        <f ca="1">INDEX('Wellbeing Acorn Type'!$C$14:$C$48,'Type Sorted'!B28)</f>
        <v>2.10</v>
      </c>
      <c r="D28" s="40" t="str">
        <f ca="1">INDEX('Wellbeing Acorn Type'!D$14:D$48,'Type Sorted'!$B28)</f>
        <v>Respiratory Risks</v>
      </c>
      <c r="E28" s="40"/>
      <c r="F28" s="40"/>
      <c r="G28" s="40"/>
      <c r="H28" s="40"/>
      <c r="I28" s="40"/>
      <c r="J28" s="40"/>
      <c r="K28" s="40"/>
      <c r="L28" s="40"/>
      <c r="M28" s="40"/>
      <c r="N28" s="40"/>
      <c r="O28" s="40"/>
      <c r="P28" s="206">
        <f ca="1">INDEX('Wellbeing Acorn Type'!E$14:E$48,'Type Sorted'!$B28)</f>
        <v>3</v>
      </c>
      <c r="Q28" s="207">
        <f ca="1">INDEX('Wellbeing Acorn Type'!F$14:F$48,'Type Sorted'!$B28)</f>
        <v>1.4851485148514851E-2</v>
      </c>
      <c r="R28" s="206">
        <f ca="1">INDEX('Wellbeing Acorn Type'!G$14:G$48,'Type Sorted'!$B28)</f>
        <v>5238</v>
      </c>
      <c r="S28" s="207">
        <f ca="1">INDEX('Wellbeing Acorn Type'!H$14:H$48,'Type Sorted'!$B28)</f>
        <v>3.4499565297573573E-2</v>
      </c>
      <c r="T28" s="207">
        <f ca="1">INDEX('Wellbeing Acorn Type'!I$14:I$48,'Type Sorted'!$B28)</f>
        <v>5.7273768613974802E-4</v>
      </c>
      <c r="U28" s="227">
        <f ca="1">INDEX('Wellbeing Acorn Type'!J$14:J$48,'Type Sorted'!$B28)</f>
        <v>-1.5300751347967572</v>
      </c>
      <c r="V28" s="208">
        <f ca="1">INDEX('Wellbeing Acorn Type'!K$14:K$48,'Type Sorted'!$B28)</f>
        <v>43.048325451101803</v>
      </c>
      <c r="W28" s="208"/>
    </row>
    <row r="29" spans="1:23" ht="20.149999999999999" customHeight="1">
      <c r="A29" s="225">
        <v>17</v>
      </c>
      <c r="B29" s="225">
        <f ca="1">MATCH(A29,'Wellbeing Acorn Type'!$Q$14:$Q$48,0)</f>
        <v>11</v>
      </c>
      <c r="C29" s="226" t="str">
        <f ca="1">INDEX('Wellbeing Acorn Type'!$C$14:$C$48,'Type Sorted'!B29)</f>
        <v>2.9</v>
      </c>
      <c r="D29" s="40" t="str">
        <f ca="1">INDEX('Wellbeing Acorn Type'!D$14:D$48,'Type Sorted'!$B29)</f>
        <v>Everyday Excesses</v>
      </c>
      <c r="E29" s="40"/>
      <c r="F29" s="40"/>
      <c r="G29" s="40"/>
      <c r="H29" s="40"/>
      <c r="I29" s="40"/>
      <c r="J29" s="40"/>
      <c r="K29" s="40"/>
      <c r="L29" s="40"/>
      <c r="M29" s="40"/>
      <c r="N29" s="40"/>
      <c r="O29" s="40"/>
      <c r="P29" s="206">
        <f ca="1">INDEX('Wellbeing Acorn Type'!E$14:E$48,'Type Sorted'!$B29)</f>
        <v>4</v>
      </c>
      <c r="Q29" s="207">
        <f ca="1">INDEX('Wellbeing Acorn Type'!F$14:F$48,'Type Sorted'!$B29)</f>
        <v>1.9801980198019802E-2</v>
      </c>
      <c r="R29" s="206">
        <f ca="1">INDEX('Wellbeing Acorn Type'!G$14:G$48,'Type Sorted'!$B29)</f>
        <v>7561</v>
      </c>
      <c r="S29" s="207">
        <f ca="1">INDEX('Wellbeing Acorn Type'!H$14:H$48,'Type Sorted'!$B29)</f>
        <v>4.9799773427826224E-2</v>
      </c>
      <c r="T29" s="207">
        <f ca="1">INDEX('Wellbeing Acorn Type'!I$14:I$48,'Type Sorted'!$B29)</f>
        <v>5.2903055151434992E-4</v>
      </c>
      <c r="U29" s="227">
        <f ca="1">INDEX('Wellbeing Acorn Type'!J$14:J$48,'Type Sorted'!$B29)</f>
        <v>-1.9599443654435669</v>
      </c>
      <c r="V29" s="208">
        <f ca="1">INDEX('Wellbeing Acorn Type'!K$14:K$48,'Type Sorted'!$B29)</f>
        <v>39.763193354119167</v>
      </c>
      <c r="W29" s="208"/>
    </row>
    <row r="30" spans="1:23" ht="20.149999999999999" customHeight="1">
      <c r="A30" s="225">
        <v>18</v>
      </c>
      <c r="B30" s="225">
        <f ca="1">MATCH(A30,'Wellbeing Acorn Type'!$Q$14:$Q$48,0)</f>
        <v>15</v>
      </c>
      <c r="C30" s="226" t="str">
        <f ca="1">INDEX('Wellbeing Acorn Type'!$C$14:$C$48,'Type Sorted'!B30)</f>
        <v>2.13</v>
      </c>
      <c r="D30" s="40" t="str">
        <f ca="1">INDEX('Wellbeing Acorn Type'!D$14:D$48,'Type Sorted'!$B30)</f>
        <v>Regular Revellers</v>
      </c>
      <c r="E30" s="40"/>
      <c r="F30" s="40"/>
      <c r="G30" s="40"/>
      <c r="H30" s="40"/>
      <c r="I30" s="40"/>
      <c r="J30" s="40"/>
      <c r="K30" s="40"/>
      <c r="L30" s="40"/>
      <c r="M30" s="40"/>
      <c r="N30" s="40"/>
      <c r="O30" s="40"/>
      <c r="P30" s="206">
        <f ca="1">INDEX('Wellbeing Acorn Type'!E$14:E$48,'Type Sorted'!$B30)</f>
        <v>2</v>
      </c>
      <c r="Q30" s="207">
        <f ca="1">INDEX('Wellbeing Acorn Type'!F$14:F$48,'Type Sorted'!$B30)</f>
        <v>9.9009900990099011E-3</v>
      </c>
      <c r="R30" s="206">
        <f ca="1">INDEX('Wellbeing Acorn Type'!G$14:G$48,'Type Sorted'!$B30)</f>
        <v>3938</v>
      </c>
      <c r="S30" s="207">
        <f ca="1">INDEX('Wellbeing Acorn Type'!H$14:H$48,'Type Sorted'!$B30)</f>
        <v>2.5937244776984482E-2</v>
      </c>
      <c r="T30" s="207">
        <f ca="1">INDEX('Wellbeing Acorn Type'!I$14:I$48,'Type Sorted'!$B30)</f>
        <v>5.0787201625190448E-4</v>
      </c>
      <c r="U30" s="227">
        <f ca="1">INDEX('Wellbeing Acorn Type'!J$14:J$48,'Type Sorted'!$B30)</f>
        <v>-1.4339144469819689</v>
      </c>
      <c r="V30" s="208">
        <f ca="1">INDEX('Wellbeing Acorn Type'!K$14:K$48,'Type Sorted'!$B30)</f>
        <v>38.172867566086225</v>
      </c>
      <c r="W30" s="208"/>
    </row>
    <row r="31" spans="1:23" ht="20.149999999999999" customHeight="1">
      <c r="A31" s="225">
        <v>19</v>
      </c>
      <c r="B31" s="225">
        <f ca="1">MATCH(A31,'Wellbeing Acorn Type'!$Q$14:$Q$48,0)</f>
        <v>9</v>
      </c>
      <c r="C31" s="226" t="str">
        <f ca="1">INDEX('Wellbeing Acorn Type'!$C$14:$C$48,'Type Sorted'!B31)</f>
        <v>2.7</v>
      </c>
      <c r="D31" s="40" t="str">
        <f ca="1">INDEX('Wellbeing Acorn Type'!D$14:D$48,'Type Sorted'!$B31)</f>
        <v>Struggling Smokers</v>
      </c>
      <c r="E31" s="40"/>
      <c r="F31" s="40"/>
      <c r="G31" s="40"/>
      <c r="H31" s="40"/>
      <c r="I31" s="40"/>
      <c r="J31" s="40"/>
      <c r="K31" s="40"/>
      <c r="L31" s="40"/>
      <c r="M31" s="40"/>
      <c r="N31" s="40"/>
      <c r="O31" s="40"/>
      <c r="P31" s="206">
        <f ca="1">INDEX('Wellbeing Acorn Type'!E$14:E$48,'Type Sorted'!$B31)</f>
        <v>1</v>
      </c>
      <c r="Q31" s="207">
        <f ca="1">INDEX('Wellbeing Acorn Type'!F$14:F$48,'Type Sorted'!$B31)</f>
        <v>4.9504950495049506E-3</v>
      </c>
      <c r="R31" s="206">
        <f ca="1">INDEX('Wellbeing Acorn Type'!G$14:G$48,'Type Sorted'!$B31)</f>
        <v>2461</v>
      </c>
      <c r="S31" s="207">
        <f ca="1">INDEX('Wellbeing Acorn Type'!H$14:H$48,'Type Sorted'!$B31)</f>
        <v>1.6209131385515187E-2</v>
      </c>
      <c r="T31" s="207">
        <f ca="1">INDEX('Wellbeing Acorn Type'!I$14:I$48,'Type Sorted'!$B31)</f>
        <v>4.0633888663145062E-4</v>
      </c>
      <c r="U31" s="227">
        <f ca="1">INDEX('Wellbeing Acorn Type'!J$14:J$48,'Type Sorted'!$B31)</f>
        <v>-1.2671563700212916</v>
      </c>
      <c r="V31" s="208">
        <f ca="1">INDEX('Wellbeing Acorn Type'!K$14:K$48,'Type Sorted'!$B31)</f>
        <v>30.541396276970247</v>
      </c>
      <c r="W31" s="208"/>
    </row>
    <row r="32" spans="1:23" ht="20.149999999999999" customHeight="1">
      <c r="A32" s="225">
        <v>20</v>
      </c>
      <c r="B32" s="225">
        <f ca="1">MATCH(A32,'Wellbeing Acorn Type'!$Q$14:$Q$48,0)</f>
        <v>5</v>
      </c>
      <c r="C32" s="226" t="str">
        <f ca="1">INDEX('Wellbeing Acorn Type'!$C$14:$C$48,'Type Sorted'!B32)</f>
        <v>1.5</v>
      </c>
      <c r="D32" s="40" t="str">
        <f ca="1">INDEX('Wellbeing Acorn Type'!D$14:D$48,'Type Sorted'!$B32)</f>
        <v>Countryside Complacency</v>
      </c>
      <c r="E32" s="40"/>
      <c r="F32" s="40"/>
      <c r="G32" s="40"/>
      <c r="H32" s="40"/>
      <c r="I32" s="40"/>
      <c r="J32" s="40"/>
      <c r="K32" s="40"/>
      <c r="L32" s="40"/>
      <c r="M32" s="40"/>
      <c r="N32" s="40"/>
      <c r="O32" s="40"/>
      <c r="P32" s="206">
        <f ca="1">INDEX('Wellbeing Acorn Type'!E$14:E$48,'Type Sorted'!$B32)</f>
        <v>2</v>
      </c>
      <c r="Q32" s="207">
        <f ca="1">INDEX('Wellbeing Acorn Type'!F$14:F$48,'Type Sorted'!$B32)</f>
        <v>9.9009900990099011E-3</v>
      </c>
      <c r="R32" s="206">
        <f ca="1">INDEX('Wellbeing Acorn Type'!G$14:G$48,'Type Sorted'!$B32)</f>
        <v>5184</v>
      </c>
      <c r="S32" s="207">
        <f ca="1">INDEX('Wellbeing Acorn Type'!H$14:H$48,'Type Sorted'!$B32)</f>
        <v>3.4143899675949101E-2</v>
      </c>
      <c r="T32" s="207">
        <f ca="1">INDEX('Wellbeing Acorn Type'!I$14:I$48,'Type Sorted'!$B32)</f>
        <v>3.8580246913580245E-4</v>
      </c>
      <c r="U32" s="227">
        <f ca="1">INDEX('Wellbeing Acorn Type'!J$14:J$48,'Type Sorted'!$B32)</f>
        <v>-1.8973508750972312</v>
      </c>
      <c r="V32" s="208">
        <f ca="1">INDEX('Wellbeing Acorn Type'!K$14:K$48,'Type Sorted'!$B32)</f>
        <v>28.997830338589413</v>
      </c>
      <c r="W32" s="208"/>
    </row>
    <row r="33" spans="1:28" ht="20.149999999999999" customHeight="1">
      <c r="A33" s="225">
        <v>21</v>
      </c>
      <c r="B33" s="225">
        <f ca="1">MATCH(A33,'Wellbeing Acorn Type'!$Q$14:$Q$48,0)</f>
        <v>8</v>
      </c>
      <c r="C33" s="226" t="str">
        <f ca="1">INDEX('Wellbeing Acorn Type'!$C$14:$C$48,'Type Sorted'!B33)</f>
        <v>2.6</v>
      </c>
      <c r="D33" s="40" t="str">
        <f ca="1">INDEX('Wellbeing Acorn Type'!D$14:D$48,'Type Sorted'!$B33)</f>
        <v>Dangerous Dependencies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1632</v>
      </c>
      <c r="S33" s="207">
        <f ca="1">INDEX('Wellbeing Acorn Type'!H$14:H$48,'Type Sorted'!$B33)</f>
        <v>1.0749005453539531E-2</v>
      </c>
      <c r="T33" s="207">
        <f ca="1">INDEX('Wellbeing Acorn Type'!I$14:I$48,'Type Sorted'!$B33)</f>
        <v>0</v>
      </c>
      <c r="U33" s="227">
        <f ca="1">INDEX('Wellbeing Acorn Type'!J$14:J$48,'Type Sorted'!$B33)</f>
        <v>-1.4815167929444826</v>
      </c>
      <c r="V33" s="208">
        <f ca="1">INDEX('Wellbeing Acorn Type'!K$14:K$48,'Type Sorted'!$B33)</f>
        <v>0</v>
      </c>
      <c r="W33" s="208"/>
    </row>
    <row r="34" spans="1:28" ht="20.149999999999999" customHeight="1">
      <c r="A34" s="225">
        <v>22</v>
      </c>
      <c r="B34" s="225">
        <f ca="1">MATCH(A34,'Wellbeing Acorn Type'!$Q$14:$Q$48,0)</f>
        <v>10</v>
      </c>
      <c r="C34" s="226" t="str">
        <f ca="1">INDEX('Wellbeing Acorn Type'!$C$14:$C$48,'Type Sorted'!B34)</f>
        <v>2.8</v>
      </c>
      <c r="D34" s="40" t="str">
        <f ca="1">INDEX('Wellbeing Acorn Type'!D$14:D$48,'Type Sorted'!$B34)</f>
        <v>Despondent Diversity</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0</v>
      </c>
      <c r="S34" s="207">
        <f ca="1">INDEX('Wellbeing Acorn Type'!H$14:H$48,'Type Sorted'!$B34)</f>
        <v>0</v>
      </c>
      <c r="T34" s="207">
        <f ca="1">INDEX('Wellbeing Acorn Type'!I$14:I$48,'Type Sorted'!$B34)</f>
        <v>0</v>
      </c>
      <c r="U34" s="227">
        <f ca="1">INDEX('Wellbeing Acorn Type'!J$14:J$48,'Type Sorted'!$B34)</f>
        <v>0</v>
      </c>
      <c r="V34" s="208">
        <f ca="1">INDEX('Wellbeing Acorn Type'!K$14:K$48,'Type Sorted'!$B34)</f>
        <v>0</v>
      </c>
      <c r="W34" s="208"/>
    </row>
    <row r="35" spans="1:28" ht="20.149999999999999" customHeight="1">
      <c r="A35" s="225">
        <v>23</v>
      </c>
      <c r="B35" s="225">
        <f ca="1">MATCH(A35,'Wellbeing Acorn Type'!$Q$14:$Q$48,0)</f>
        <v>34</v>
      </c>
      <c r="C35" s="226" t="str">
        <f ca="1">INDEX('Wellbeing Acorn Type'!$C$14:$C$48,'Type Sorted'!B35)</f>
        <v>60</v>
      </c>
      <c r="D35" s="40" t="str">
        <f ca="1">INDEX('Wellbeing Acorn Type'!D$14:D$48,'Type Sorted'!$B35)</f>
        <v>Active Communal Population</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71</v>
      </c>
      <c r="S35" s="207">
        <f ca="1">INDEX('Wellbeing Acorn Type'!H$14:H$48,'Type Sorted'!$B35)</f>
        <v>4.6763442843217323E-4</v>
      </c>
      <c r="T35" s="207">
        <f ca="1">INDEX('Wellbeing Acorn Type'!I$14:I$48,'Type Sorted'!$B35)</f>
        <v>0</v>
      </c>
      <c r="U35" s="227">
        <f ca="1">INDEX('Wellbeing Acorn Type'!J$14:J$48,'Type Sorted'!$B35)</f>
        <v>-0.30741884939896058</v>
      </c>
      <c r="V35" s="208">
        <f ca="1">INDEX('Wellbeing Acorn Type'!K$14:K$48,'Type Sorted'!$B35)</f>
        <v>0</v>
      </c>
      <c r="W35" s="208"/>
    </row>
    <row r="36" spans="1:28" ht="20.149999999999999" customHeight="1">
      <c r="A36" s="225">
        <v>24</v>
      </c>
      <c r="B36" s="225">
        <f ca="1">MATCH(A36,'Wellbeing Acorn Type'!$Q$14:$Q$48,0)</f>
        <v>1</v>
      </c>
      <c r="C36" s="226" t="str">
        <f ca="1">INDEX('Wellbeing Acorn Type'!$C$14:$C$48,'Type Sorted'!B36)</f>
        <v>1.1</v>
      </c>
      <c r="D36" s="40" t="str">
        <f ca="1">INDEX('Wellbeing Acorn Type'!D$14:D$48,'Type Sorted'!$B36)</f>
        <v>Limited Living</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2777</v>
      </c>
      <c r="S36" s="207">
        <f ca="1">INDEX('Wellbeing Acorn Type'!H$14:H$48,'Type Sorted'!$B36)</f>
        <v>1.8290433912058382E-2</v>
      </c>
      <c r="T36" s="207">
        <f ca="1">INDEX('Wellbeing Acorn Type'!I$14:I$48,'Type Sorted'!$B36)</f>
        <v>0</v>
      </c>
      <c r="U36" s="227">
        <f ca="1">INDEX('Wellbeing Acorn Type'!J$14:J$48,'Type Sorted'!$B36)</f>
        <v>-1.9399751975648925</v>
      </c>
      <c r="V36" s="208">
        <f ca="1">INDEX('Wellbeing Acorn Type'!K$14:K$48,'Type Sorted'!$B36)</f>
        <v>0</v>
      </c>
      <c r="W36" s="208"/>
    </row>
    <row r="37" spans="1:28" ht="20.149999999999999" customHeight="1">
      <c r="A37" s="225">
        <v>25</v>
      </c>
      <c r="B37" s="225">
        <f ca="1">MATCH(A37,'Wellbeing Acorn Type'!$Q$14:$Q$48,0)</f>
        <v>22</v>
      </c>
      <c r="C37" s="226" t="str">
        <f ca="1">INDEX('Wellbeing Acorn Type'!$C$14:$C$48,'Type Sorted'!B37)</f>
        <v>3.18</v>
      </c>
      <c r="D37" s="40" t="str">
        <f ca="1">INDEX('Wellbeing Acorn Type'!D$14:D$48,'Type Sorted'!$B37)</f>
        <v>Cultural Concerns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57</v>
      </c>
      <c r="S37" s="207">
        <f ca="1">INDEX('Wellbeing Acorn Type'!H$14:H$48,'Type Sorted'!$B37)</f>
        <v>3.7542482282582924E-4</v>
      </c>
      <c r="T37" s="207">
        <f ca="1">INDEX('Wellbeing Acorn Type'!I$14:I$48,'Type Sorted'!$B37)</f>
        <v>0</v>
      </c>
      <c r="U37" s="227">
        <f ca="1">INDEX('Wellbeing Acorn Type'!J$14:J$48,'Type Sorted'!$B37)</f>
        <v>-0.27543473918613348</v>
      </c>
      <c r="V37" s="208">
        <f ca="1">INDEX('Wellbeing Acorn Type'!K$14:K$48,'Type Sorted'!$B37)</f>
        <v>0</v>
      </c>
      <c r="W37" s="208"/>
    </row>
    <row r="38" spans="1:28" ht="20.149999999999999" customHeight="1">
      <c r="A38" s="225">
        <v>26</v>
      </c>
      <c r="B38" s="225">
        <f ca="1">MATCH(A38,'Wellbeing Acorn Type'!$Q$14:$Q$48,0)</f>
        <v>3</v>
      </c>
      <c r="C38" s="226" t="str">
        <f ca="1">INDEX('Wellbeing Acorn Type'!$C$14:$C$48,'Type Sorted'!B38)</f>
        <v>1.3</v>
      </c>
      <c r="D38" s="40" t="str">
        <f ca="1">INDEX('Wellbeing Acorn Type'!D$14:D$48,'Type Sorted'!$B38)</f>
        <v>Hardship Heartlands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8390</v>
      </c>
      <c r="S38" s="207">
        <f ca="1">INDEX('Wellbeing Acorn Type'!H$14:H$48,'Type Sorted'!$B38)</f>
        <v>5.5259899359801884E-2</v>
      </c>
      <c r="T38" s="207">
        <f ca="1">INDEX('Wellbeing Acorn Type'!I$14:I$48,'Type Sorted'!$B38)</f>
        <v>0</v>
      </c>
      <c r="U38" s="227">
        <f ca="1">INDEX('Wellbeing Acorn Type'!J$14:J$48,'Type Sorted'!$B38)</f>
        <v>-3.4373563254840298</v>
      </c>
      <c r="V38" s="208">
        <f ca="1">INDEX('Wellbeing Acorn Type'!K$14:K$48,'Type Sorted'!$B38)</f>
        <v>0</v>
      </c>
      <c r="W38" s="208"/>
    </row>
    <row r="39" spans="1:28" ht="20.149999999999999" customHeight="1">
      <c r="A39" s="225">
        <v>27</v>
      </c>
      <c r="B39" s="225">
        <f ca="1">MATCH(A39,'Wellbeing Acorn Type'!$Q$14:$Q$48,0)</f>
        <v>35</v>
      </c>
      <c r="C39" s="226" t="str">
        <f ca="1">INDEX('Wellbeing Acorn Type'!$C$14:$C$48,'Type Sorted'!B39)</f>
        <v>61</v>
      </c>
      <c r="D39" s="40" t="str">
        <f ca="1">INDEX('Wellbeing Acorn Type'!D$14:D$48,'Type Sorted'!$B39)</f>
        <v>Inactive Communal Population</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339</v>
      </c>
      <c r="S39" s="207">
        <f ca="1">INDEX('Wellbeing Acorn Type'!H$14:H$48,'Type Sorted'!$B39)</f>
        <v>2.2327897357536158E-3</v>
      </c>
      <c r="T39" s="207">
        <f ca="1">INDEX('Wellbeing Acorn Type'!I$14:I$48,'Type Sorted'!$B39)</f>
        <v>0</v>
      </c>
      <c r="U39" s="227">
        <f ca="1">INDEX('Wellbeing Acorn Type'!J$14:J$48,'Type Sorted'!$B39)</f>
        <v>-0.67233386116190919</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202</v>
      </c>
      <c r="Q41" s="230"/>
      <c r="R41" s="229">
        <f ca="1">SUM(R13:R40)</f>
        <v>151828</v>
      </c>
      <c r="S41" s="17"/>
      <c r="T41" s="221">
        <f ca="1">IF(R41&gt;0,P41/R41,0)</f>
        <v>1.3304528808915353E-3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25</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247.97296272575298</v>
      </c>
      <c r="AA53" s="231">
        <f t="shared" ca="1" si="0"/>
        <v>100</v>
      </c>
      <c r="AB53" s="231">
        <f t="shared" ca="1" si="0"/>
        <v>100</v>
      </c>
    </row>
    <row r="54" spans="1:28" ht="15" hidden="1" customHeight="1">
      <c r="A54" s="231">
        <f ca="1">INDEX('Wellbeing Acorn Type'!$R$14:$R$48,'Type Sorted'!B14)</f>
        <v>22</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225.37444149212521</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24</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198.14896363350087</v>
      </c>
      <c r="Z55" s="231">
        <f t="shared" ca="1" si="1"/>
        <v>100</v>
      </c>
      <c r="AA55" s="231">
        <f t="shared" ca="1" si="1"/>
        <v>100</v>
      </c>
      <c r="AB55" s="231">
        <f t="shared" ca="1" si="1"/>
        <v>100</v>
      </c>
    </row>
    <row r="56" spans="1:28" ht="15" hidden="1" customHeight="1">
      <c r="A56" s="231">
        <f ca="1">INDEX('Wellbeing Acorn Type'!$R$14:$R$48,'Type Sorted'!B16)</f>
        <v>16</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160.67203129034579</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19</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159.02519773816678</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20</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113.63930950192139</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15</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111.91539046698</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12</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83.236297051632064</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23</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82.75190840883397</v>
      </c>
      <c r="Y61" s="231">
        <f t="shared" ca="1" si="1"/>
        <v>100</v>
      </c>
      <c r="Z61" s="231">
        <f t="shared" ca="1" si="1"/>
        <v>100</v>
      </c>
      <c r="AA61" s="231">
        <f t="shared" ca="1" si="1"/>
        <v>100</v>
      </c>
      <c r="AB61" s="231">
        <f t="shared" ca="1" si="1"/>
        <v>100</v>
      </c>
    </row>
    <row r="62" spans="1:28" ht="15" hidden="1" customHeight="1">
      <c r="A62" s="231">
        <f ca="1">INDEX('Wellbeing Acorn Type'!$R$14:$R$48,'Type Sorted'!B22)</f>
        <v>4</v>
      </c>
      <c r="B62" s="231">
        <f t="shared" ca="1" si="1"/>
        <v>100</v>
      </c>
      <c r="C62" s="231">
        <f t="shared" ca="1" si="1"/>
        <v>100</v>
      </c>
      <c r="D62" s="231">
        <f t="shared" ca="1" si="1"/>
        <v>100</v>
      </c>
      <c r="E62" s="231">
        <f t="shared" ca="1" si="1"/>
        <v>70.850610512168927</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11</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56.619492457720341</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21</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55.347847008559469</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17</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54.584151225580072</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2</v>
      </c>
      <c r="B66" s="231">
        <f t="shared" ca="1" si="3"/>
        <v>100</v>
      </c>
      <c r="C66" s="231">
        <f t="shared" ca="1" si="3"/>
        <v>52.764040882852768</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14</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49.254506053488711</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10</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43.048325451101803</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9</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39.763193354119167</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13</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38.172867566086225</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7</v>
      </c>
      <c r="B71" s="231">
        <f t="shared" ca="1" si="3"/>
        <v>100</v>
      </c>
      <c r="C71" s="231">
        <f t="shared" ca="1" si="3"/>
        <v>100</v>
      </c>
      <c r="D71" s="231">
        <f t="shared" ca="1" si="3"/>
        <v>100</v>
      </c>
      <c r="E71" s="231">
        <f t="shared" ca="1" si="3"/>
        <v>100</v>
      </c>
      <c r="F71" s="231">
        <f t="shared" ca="1" si="3"/>
        <v>100</v>
      </c>
      <c r="G71" s="231">
        <f t="shared" ca="1" si="3"/>
        <v>100</v>
      </c>
      <c r="H71" s="231">
        <f t="shared" ca="1" si="3"/>
        <v>30.541396276970247</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5</v>
      </c>
      <c r="B72" s="231">
        <f t="shared" ca="1" si="3"/>
        <v>100</v>
      </c>
      <c r="C72" s="231">
        <f t="shared" ca="1" si="3"/>
        <v>100</v>
      </c>
      <c r="D72" s="231">
        <f t="shared" ca="1" si="3"/>
        <v>100</v>
      </c>
      <c r="E72" s="231">
        <f t="shared" ca="1" si="3"/>
        <v>100</v>
      </c>
      <c r="F72" s="231">
        <f t="shared" ca="1" si="3"/>
        <v>28.997830338589413</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6</v>
      </c>
      <c r="B73" s="231">
        <f t="shared" ca="1" si="3"/>
        <v>100</v>
      </c>
      <c r="C73" s="231">
        <f t="shared" ca="1" si="3"/>
        <v>100</v>
      </c>
      <c r="D73" s="231">
        <f t="shared" ca="1" si="3"/>
        <v>100</v>
      </c>
      <c r="E73" s="231">
        <f t="shared" ca="1" si="3"/>
        <v>100</v>
      </c>
      <c r="F73" s="231">
        <f t="shared" ca="1" si="3"/>
        <v>100</v>
      </c>
      <c r="G73" s="231">
        <f t="shared" ca="1" si="3"/>
        <v>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8</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60</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0</v>
      </c>
      <c r="AB75" s="231">
        <f t="shared" ca="1" si="5"/>
        <v>100</v>
      </c>
    </row>
    <row r="76" spans="1:28" ht="15" hidden="1" customHeight="1">
      <c r="A76" s="231">
        <f ca="1">INDEX('Wellbeing Acorn Type'!$R$14:$R$48,'Type Sorted'!B36)</f>
        <v>1</v>
      </c>
      <c r="B76" s="231">
        <f t="shared" ca="1" si="5"/>
        <v>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18</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3</v>
      </c>
      <c r="B78" s="231">
        <f t="shared" ca="1" si="5"/>
        <v>100</v>
      </c>
      <c r="C78" s="231">
        <f t="shared" ca="1" si="5"/>
        <v>100</v>
      </c>
      <c r="D78" s="231">
        <f t="shared" ca="1" si="5"/>
        <v>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61</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EFC17-2098-421E-BD3D-EF6AB5236646}">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69403-2774-424E-BA99-613A4E128ED0}">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0.1228168316831683</v>
      </c>
      <c r="H2" s="245" cm="1">
        <f t="array" ref="H2:H797">INDEX('Data - Knowledge'!J:J,MATCH(_xlfn.ANCHORARRAY('Features Data'!A2),'Data - Knowledge'!A:A,0))</f>
        <v>94.138707682103103</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6.5346534653465335E-3</v>
      </c>
      <c r="H3" s="245">
        <v>90.734407551709154</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1.7945544554455448E-2</v>
      </c>
      <c r="H4" s="245">
        <v>95.144069330983243</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1.7970297029702969E-2</v>
      </c>
      <c r="H5" s="245">
        <v>87.05674392523764</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1.7945544554455448E-2</v>
      </c>
      <c r="H6" s="245">
        <v>92.066567957833783</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1.725247524752475E-2</v>
      </c>
      <c r="H7" s="245">
        <v>86.489140484757172</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4.3514851485148519E-3</v>
      </c>
      <c r="H8" s="245">
        <v>84.237726749088353</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3.9039603960396033E-2</v>
      </c>
      <c r="H9" s="245">
        <v>99.766061211431364</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7.5544554455445542E-3</v>
      </c>
      <c r="H10" s="245">
        <v>82.826453553579995</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1.3589108910891089E-2</v>
      </c>
      <c r="H11" s="245">
        <v>94.068377283233303</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1.022772277227723E-2</v>
      </c>
      <c r="H12" s="245">
        <v>92.444036547118174</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0.17212376237623764</v>
      </c>
      <c r="H13" s="245">
        <v>97.501282339478195</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3.00990099009901E-3</v>
      </c>
      <c r="H14" s="245">
        <v>98.601990008721458</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2.1029702970297031E-2</v>
      </c>
      <c r="H15" s="245">
        <v>75.834555996768643</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8.6108910891089116E-2</v>
      </c>
      <c r="H16" s="245">
        <v>94.756993120624941</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2.2688118811881184E-2</v>
      </c>
      <c r="H17" s="245">
        <v>89.570568239490669</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1.0955445544554457E-2</v>
      </c>
      <c r="H18" s="245">
        <v>100.16724132412203</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94.138707682103103</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5.1584158415841595E-3</v>
      </c>
      <c r="H19" s="245">
        <v>101.8032133148329</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90.734407551709154</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1E-3</v>
      </c>
      <c r="H20" s="245">
        <v>96.461789363708178</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95.144069330983243</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1.2381188118811878E-2</v>
      </c>
      <c r="H21" s="245">
        <v>107.72981691236892</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87.05674392523764</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8.2029702970297033E-3</v>
      </c>
      <c r="H22" s="245">
        <v>109.40733075384566</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92.066567957833783</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0</v>
      </c>
      <c r="H23" s="245">
        <v>0</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86.489140484757172</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1.0143564356435646E-2</v>
      </c>
      <c r="H24" s="245">
        <v>105.7810950112724</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84.237726749088353</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1.6663366336633664E-2</v>
      </c>
      <c r="H25" s="245">
        <v>102.90704571924043</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99.766061211431364</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7.9801980198019803E-3</v>
      </c>
      <c r="H26" s="245">
        <v>99.571062424436718</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82.826453553579995</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5.2455445544554453E-2</v>
      </c>
      <c r="H27" s="245">
        <v>88.276816875563938</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94.068377283233303</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1.0495049504950496E-3</v>
      </c>
      <c r="H28" s="245">
        <v>100.49321499112105</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92.444036547118174</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97.501282339478195</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4.0673267326732668E-2</v>
      </c>
      <c r="H30" s="245">
        <v>90.837371636064461</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98.601990008721458</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4.4207920792079206E-2</v>
      </c>
      <c r="H31" s="245">
        <v>91.46805903441664</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75.834555996768643</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2.0891089108910892E-3</v>
      </c>
      <c r="H32" s="245">
        <v>77.113466468388765</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94.756993120624941</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2.5297029702970298E-3</v>
      </c>
      <c r="H33" s="245">
        <v>86.708687642654027</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89.570568239490669</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2.9950495049504951E-3</v>
      </c>
      <c r="H34" s="245">
        <v>98.947783120041805</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100.16724132412203</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5.430693069306932E-3</v>
      </c>
      <c r="H35" s="245">
        <v>84.179648067842592</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101.8032133148329</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5.6039603960396046E-3</v>
      </c>
      <c r="H36" s="245">
        <v>97.528007103921254</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96.461789363708178</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0.13465841584158417</v>
      </c>
      <c r="H37" s="245">
        <v>70.67542937810309</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107.72981691236892</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0.19607425742574258</v>
      </c>
      <c r="H38" s="245">
        <v>89.925317835774592</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109.40733075384566</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0.28848514851485146</v>
      </c>
      <c r="H39" s="245">
        <v>103.42174979282022</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0</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0.31752475247524753</v>
      </c>
      <c r="H40" s="245">
        <v>105.98396188740043</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105.7810950112724</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0.42122277227722765</v>
      </c>
      <c r="H41" s="245">
        <v>100.3517823149452</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102.90704571924043</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3.4930693069306934E-2</v>
      </c>
      <c r="H42" s="245">
        <v>86.878649346272041</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99.571062424436718</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1.1727722772277231E-2</v>
      </c>
      <c r="H43" s="245">
        <v>79.260554012181245</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88.276816875563938</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0.19640594059405936</v>
      </c>
      <c r="H44" s="245">
        <v>96.034826388399225</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100.49321499112105</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0.14704455445544556</v>
      </c>
      <c r="H45" s="245">
        <v>89.767320786664826</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6.1158415841584164E-2</v>
      </c>
      <c r="H46" s="245">
        <v>85.701436552015593</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90.837371636064461</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2.5777227722772279E-2</v>
      </c>
      <c r="H47" s="245">
        <v>74.619369757455047</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91.46805903441664</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0.16270792079207916</v>
      </c>
      <c r="H48" s="245">
        <v>93.559758962604377</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77.113466468388765</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0.17835643564356435</v>
      </c>
      <c r="H49" s="245">
        <v>81.990518462994615</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86.708687642654027</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0.22754950495049506</v>
      </c>
      <c r="H50" s="245">
        <v>86.310899382233202</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98.947783120041805</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0.26452970297029704</v>
      </c>
      <c r="H51" s="245">
        <v>86.977638616656677</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84.179648067842592</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9.6737623762376226E-2</v>
      </c>
      <c r="H52" s="245">
        <v>82.092823182317304</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97.528007103921254</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7.9326732673267328E-2</v>
      </c>
      <c r="H53" s="245">
        <v>77.166585052790168</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6.6613861386138618E-2</v>
      </c>
      <c r="H54" s="245">
        <v>76.834338527992699</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4.4504950495049496E-2</v>
      </c>
      <c r="H55" s="245">
        <v>74.389601452758839</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8.0455445544554444E-2</v>
      </c>
      <c r="H56" s="245">
        <v>77.870966495978848</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0.14556930693069309</v>
      </c>
      <c r="H57" s="245">
        <v>89.279775694639696</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0.20818811881188121</v>
      </c>
      <c r="H58" s="245">
        <v>87.285064038332095</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7.0693069306930686E-2</v>
      </c>
      <c r="H59" s="245">
        <v>81.31876082039247</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6.4737623762376226E-2</v>
      </c>
      <c r="H60" s="245">
        <v>75.589987244293667</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0.10775742574257427</v>
      </c>
      <c r="H61" s="245">
        <v>80.70909167174193</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0.11292079207920794</v>
      </c>
      <c r="H62" s="245">
        <v>82.811974250524187</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4.8534653465346536E-2</v>
      </c>
      <c r="H63" s="245">
        <v>83.022205113153376</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4.0297029702970291E-2</v>
      </c>
      <c r="H64" s="245">
        <v>87.248907633578597</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2.8980198019801982E-2</v>
      </c>
      <c r="H65" s="245">
        <v>86.619493609275693</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2.802970297029703E-2</v>
      </c>
      <c r="H66" s="245">
        <v>86.908014658917324</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1.2564356435643565E-2</v>
      </c>
      <c r="H67" s="245">
        <v>80.847410048537995</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4.3440594059405944E-2</v>
      </c>
      <c r="H68" s="245">
        <v>77.371528364717008</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8.0742574257425745E-3</v>
      </c>
      <c r="H69" s="245">
        <v>81.259373958398797</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4.1534653465346537E-2</v>
      </c>
      <c r="H70" s="245">
        <v>76.876818244797875</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2.8574257425742575E-2</v>
      </c>
      <c r="H71" s="245">
        <v>75.325908507211608</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7.3237623762376233E-2</v>
      </c>
      <c r="H72" s="245">
        <v>85.573571352794517</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5.8995049504950492E-2</v>
      </c>
      <c r="H73" s="245">
        <v>75.05410372557499</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0.31841089108910892</v>
      </c>
      <c r="H74" s="245">
        <v>86.022783271035308</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0.181009900990099</v>
      </c>
      <c r="H75" s="245">
        <v>77.570305223076346</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9.9054455445544559E-2</v>
      </c>
      <c r="H76" s="245">
        <v>72.731899287814244</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2.0792079207920793E-2</v>
      </c>
      <c r="H77" s="245">
        <v>67.069765821164424</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0.11441089108910892</v>
      </c>
      <c r="H78" s="245">
        <v>85.428013712230921</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0.25642079207920793</v>
      </c>
      <c r="H79" s="245">
        <v>85.39413498657288</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0.33555445544554452</v>
      </c>
      <c r="H80" s="245">
        <v>86.400434984385697</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0.36124257425742567</v>
      </c>
      <c r="H81" s="245">
        <v>88.192156065320788</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4.123762376237624E-3</v>
      </c>
      <c r="H82" s="245">
        <v>103.47846970861994</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2.53019801980198E-2</v>
      </c>
      <c r="H83" s="245">
        <v>107.53696151171812</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2.4574257425742572E-2</v>
      </c>
      <c r="H84" s="245">
        <v>99.284405238136472</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1.2935643564356435E-2</v>
      </c>
      <c r="H85" s="245">
        <v>99.585390464506716</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0.93342574257425748</v>
      </c>
      <c r="H86" s="245">
        <v>99.81125425180629</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0.95181683168316844</v>
      </c>
      <c r="H87" s="245">
        <v>99.888173681313958</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1.5772277227722769E-2</v>
      </c>
      <c r="H88" s="245">
        <v>102.44291803505602</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1.4584158415841583E-2</v>
      </c>
      <c r="H89" s="245">
        <v>101.97644977843036</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1.2183168316831685E-2</v>
      </c>
      <c r="H90" s="245">
        <v>101.62086391035996</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4.1831683168316834E-3</v>
      </c>
      <c r="H91" s="245">
        <v>105.31314773739172</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1.7574257425742577E-3</v>
      </c>
      <c r="H92" s="245">
        <v>97.116811708177536</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0.96474752475247516</v>
      </c>
      <c r="H93" s="245">
        <v>99.798261031302872</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2.5569306930693064E-2</v>
      </c>
      <c r="H94" s="245">
        <v>105.45277574629588</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6.4356435643564362E-3</v>
      </c>
      <c r="H95" s="245">
        <v>109.51710821966113</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1.9356435643564356E-3</v>
      </c>
      <c r="H96" s="245">
        <v>107.21766353932078</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99.962370028057435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0.15886138613861389</v>
      </c>
      <c r="H100" s="245">
        <v>92.006903121883568</v>
      </c>
    </row>
    <row r="101" spans="1:35">
      <c r="A101" s="86" t="str">
        <v>scghqb_sleeploss</v>
      </c>
      <c r="B101" s="239">
        <v>100</v>
      </c>
      <c r="C101" s="86" t="s">
        <v>373</v>
      </c>
      <c r="D101" s="241">
        <f>COUNTIF($C$1:$C101,C101)</f>
        <v>2</v>
      </c>
      <c r="E101" s="241" t="str">
        <f t="shared" si="13"/>
        <v>Wellbeing (GHQ)2</v>
      </c>
      <c r="F101" s="86" t="s">
        <v>376</v>
      </c>
      <c r="G101" s="242">
        <v>0.13811386138613863</v>
      </c>
      <c r="H101" s="245">
        <v>93.22344578047867</v>
      </c>
    </row>
    <row r="102" spans="1:35">
      <c r="A102" s="86" t="str">
        <v>scghqc_usefulrole</v>
      </c>
      <c r="B102" s="239">
        <v>101</v>
      </c>
      <c r="C102" s="86" t="s">
        <v>373</v>
      </c>
      <c r="D102" s="241">
        <f>COUNTIF($C$1:$C102,C102)</f>
        <v>3</v>
      </c>
      <c r="E102" s="241" t="str">
        <f t="shared" si="13"/>
        <v>Wellbeing (GHQ)3</v>
      </c>
      <c r="F102" s="86" t="s">
        <v>378</v>
      </c>
      <c r="G102" s="242">
        <v>0.13641584158415843</v>
      </c>
      <c r="H102" s="245">
        <v>90.949364317349648</v>
      </c>
    </row>
    <row r="103" spans="1:35">
      <c r="A103" s="86" t="str">
        <v>scghqd_decisions</v>
      </c>
      <c r="B103" s="239">
        <v>102</v>
      </c>
      <c r="C103" s="86" t="s">
        <v>373</v>
      </c>
      <c r="D103" s="241">
        <f>COUNTIF($C$1:$C103,C103)</f>
        <v>4</v>
      </c>
      <c r="E103" s="241" t="str">
        <f t="shared" si="13"/>
        <v>Wellbeing (GHQ)4</v>
      </c>
      <c r="F103" s="86" t="s">
        <v>380</v>
      </c>
      <c r="G103" s="242">
        <v>9.3787128712871287E-2</v>
      </c>
      <c r="H103" s="245">
        <v>93.116138802761</v>
      </c>
    </row>
    <row r="104" spans="1:35">
      <c r="A104" s="86" t="str">
        <v>scghqe_strain</v>
      </c>
      <c r="B104" s="239">
        <v>103</v>
      </c>
      <c r="C104" s="86" t="s">
        <v>373</v>
      </c>
      <c r="D104" s="241">
        <f>COUNTIF($C$1:$C104,C104)</f>
        <v>5</v>
      </c>
      <c r="E104" s="241" t="str">
        <f t="shared" si="13"/>
        <v>Wellbeing (GHQ)5</v>
      </c>
      <c r="F104" s="86" t="s">
        <v>382</v>
      </c>
      <c r="G104" s="242">
        <v>0.20738118811881187</v>
      </c>
      <c r="H104" s="245">
        <v>96.291533024246448</v>
      </c>
    </row>
    <row r="105" spans="1:35">
      <c r="A105" s="86" t="str">
        <v>scghqf_difficulties</v>
      </c>
      <c r="B105" s="239">
        <v>104</v>
      </c>
      <c r="C105" s="86" t="s">
        <v>373</v>
      </c>
      <c r="D105" s="241">
        <f>COUNTIF($C$1:$C105,C105)</f>
        <v>6</v>
      </c>
      <c r="E105" s="241" t="str">
        <f t="shared" si="13"/>
        <v>Wellbeing (GHQ)6</v>
      </c>
      <c r="F105" s="86" t="s">
        <v>384</v>
      </c>
      <c r="G105" s="242">
        <v>0.13045049504950496</v>
      </c>
      <c r="H105" s="245">
        <v>92.108922650051056</v>
      </c>
    </row>
    <row r="106" spans="1:35">
      <c r="A106" s="86" t="str">
        <v>scghqg_enjoyactivs</v>
      </c>
      <c r="B106" s="239">
        <v>105</v>
      </c>
      <c r="C106" s="86" t="s">
        <v>373</v>
      </c>
      <c r="D106" s="241">
        <f>COUNTIF($C$1:$C106,C106)</f>
        <v>7</v>
      </c>
      <c r="E106" s="241" t="str">
        <f t="shared" si="13"/>
        <v>Wellbeing (GHQ)7</v>
      </c>
      <c r="F106" s="86" t="s">
        <v>386</v>
      </c>
      <c r="G106" s="242">
        <v>0.16051485148514849</v>
      </c>
      <c r="H106" s="245">
        <v>92.215624379743701</v>
      </c>
    </row>
    <row r="107" spans="1:35">
      <c r="A107" s="86" t="str">
        <v>scghqh_faceproblems</v>
      </c>
      <c r="B107" s="239">
        <v>106</v>
      </c>
      <c r="C107" s="86" t="s">
        <v>373</v>
      </c>
      <c r="D107" s="241">
        <f>COUNTIF($C$1:$C107,C107)</f>
        <v>8</v>
      </c>
      <c r="E107" s="241" t="str">
        <f t="shared" si="13"/>
        <v>Wellbeing (GHQ)8</v>
      </c>
      <c r="F107" s="86" t="s">
        <v>388</v>
      </c>
      <c r="G107" s="242">
        <v>9.9683168316831702E-2</v>
      </c>
      <c r="H107" s="245">
        <v>90.150154716734036</v>
      </c>
    </row>
    <row r="108" spans="1:35">
      <c r="A108" s="86" t="str">
        <v>scghqi_depressed</v>
      </c>
      <c r="B108" s="239">
        <v>107</v>
      </c>
      <c r="C108" s="86" t="s">
        <v>373</v>
      </c>
      <c r="D108" s="241">
        <f>COUNTIF($C$1:$C108,C108)</f>
        <v>9</v>
      </c>
      <c r="E108" s="241" t="str">
        <f t="shared" si="13"/>
        <v>Wellbeing (GHQ)9</v>
      </c>
      <c r="F108" s="86" t="s">
        <v>390</v>
      </c>
      <c r="G108" s="242">
        <v>0.18961386138613862</v>
      </c>
      <c r="H108" s="245">
        <v>94.156216952103705</v>
      </c>
    </row>
    <row r="109" spans="1:35">
      <c r="A109" s="86" t="str">
        <v>scghqj_confidence</v>
      </c>
      <c r="B109" s="239">
        <v>108</v>
      </c>
      <c r="C109" s="86" t="s">
        <v>373</v>
      </c>
      <c r="D109" s="241">
        <f>COUNTIF($C$1:$C109,C109)</f>
        <v>10</v>
      </c>
      <c r="E109" s="241" t="str">
        <f t="shared" si="13"/>
        <v>Wellbeing (GHQ)10</v>
      </c>
      <c r="F109" s="86" t="s">
        <v>392</v>
      </c>
      <c r="G109" s="242">
        <v>0.15769306930693069</v>
      </c>
      <c r="H109" s="245">
        <v>92.401130180545465</v>
      </c>
    </row>
    <row r="110" spans="1:35">
      <c r="A110" s="86" t="str">
        <v>scghqk_selfworth</v>
      </c>
      <c r="B110" s="239">
        <v>109</v>
      </c>
      <c r="C110" s="86" t="s">
        <v>373</v>
      </c>
      <c r="D110" s="241">
        <f>COUNTIF($C$1:$C110,C110)</f>
        <v>11</v>
      </c>
      <c r="E110" s="241" t="str">
        <f t="shared" si="13"/>
        <v>Wellbeing (GHQ)11</v>
      </c>
      <c r="F110" s="86" t="s">
        <v>111</v>
      </c>
      <c r="G110" s="242">
        <v>8.3272277227722763E-2</v>
      </c>
      <c r="H110" s="245">
        <v>86.078477197269876</v>
      </c>
    </row>
    <row r="111" spans="1:35">
      <c r="A111" s="86" t="str">
        <v>scghql_happiness</v>
      </c>
      <c r="B111" s="239">
        <v>110</v>
      </c>
      <c r="C111" s="86" t="s">
        <v>373</v>
      </c>
      <c r="D111" s="241">
        <f>COUNTIF($C$1:$C111,C111)</f>
        <v>12</v>
      </c>
      <c r="E111" s="241" t="str">
        <f t="shared" si="13"/>
        <v>Wellbeing (GHQ)12</v>
      </c>
      <c r="F111" s="86" t="s">
        <v>109</v>
      </c>
      <c r="G111" s="242">
        <v>0.14063861386138612</v>
      </c>
      <c r="H111" s="245">
        <v>93.931175743691171</v>
      </c>
    </row>
    <row r="112" spans="1:35">
      <c r="A112" s="86" t="str">
        <v>SCOPNGBHA</v>
      </c>
      <c r="B112" s="239">
        <v>111</v>
      </c>
      <c r="C112" s="86" t="s">
        <v>395</v>
      </c>
      <c r="D112" s="241">
        <f>COUNTIF($C$1:$C112,C112)</f>
        <v>1</v>
      </c>
      <c r="E112" s="241" t="str">
        <f t="shared" si="13"/>
        <v>Isolation1</v>
      </c>
      <c r="F112" s="86" t="s">
        <v>396</v>
      </c>
      <c r="G112" s="242">
        <v>7.0470297029702963E-2</v>
      </c>
      <c r="H112" s="245">
        <v>87.178400349838441</v>
      </c>
    </row>
    <row r="113" spans="1:8">
      <c r="A113" s="86" t="str">
        <v>SCOPNGBHD</v>
      </c>
      <c r="B113" s="239">
        <v>112</v>
      </c>
      <c r="C113" s="86" t="s">
        <v>395</v>
      </c>
      <c r="D113" s="241">
        <f>COUNTIF($C$1:$C113,C113)</f>
        <v>2</v>
      </c>
      <c r="E113" s="241" t="str">
        <f t="shared" si="13"/>
        <v>Isolation2</v>
      </c>
      <c r="F113" s="86" t="s">
        <v>398</v>
      </c>
      <c r="G113" s="242">
        <v>0.33937128712871284</v>
      </c>
      <c r="H113" s="245">
        <v>92.338708456557114</v>
      </c>
    </row>
    <row r="114" spans="1:8">
      <c r="A114" s="86" t="str">
        <v>SCOPNGBHH</v>
      </c>
      <c r="B114" s="239">
        <v>113</v>
      </c>
      <c r="C114" s="86" t="s">
        <v>395</v>
      </c>
      <c r="D114" s="241">
        <f>COUNTIF($C$1:$C114,C114)</f>
        <v>3</v>
      </c>
      <c r="E114" s="241" t="str">
        <f t="shared" si="13"/>
        <v>Isolation3</v>
      </c>
      <c r="F114" s="86" t="s">
        <v>400</v>
      </c>
      <c r="G114" s="242">
        <v>0.1394158415841584</v>
      </c>
      <c r="H114" s="245">
        <v>93.863260659526688</v>
      </c>
    </row>
    <row r="115" spans="1:8">
      <c r="A115" s="86" t="str">
        <v>SCOPNGBHC</v>
      </c>
      <c r="B115" s="239">
        <v>114</v>
      </c>
      <c r="C115" s="86" t="s">
        <v>395</v>
      </c>
      <c r="D115" s="241">
        <f>COUNTIF($C$1:$C115,C115)</f>
        <v>4</v>
      </c>
      <c r="E115" s="241" t="str">
        <f t="shared" si="13"/>
        <v>Isolation4</v>
      </c>
      <c r="F115" s="86" t="s">
        <v>402</v>
      </c>
      <c r="G115" s="242">
        <v>0.25025247524752475</v>
      </c>
      <c r="H115" s="245">
        <v>94.44519153079743</v>
      </c>
    </row>
    <row r="116" spans="1:8">
      <c r="A116" s="86" t="str">
        <v>SCOPNGBHA_x</v>
      </c>
      <c r="B116" s="239">
        <v>115</v>
      </c>
      <c r="C116" s="86" t="s">
        <v>395</v>
      </c>
      <c r="D116" s="241">
        <f>COUNTIF($C$1:$C116,C116)</f>
        <v>5</v>
      </c>
      <c r="E116" s="241" t="str">
        <f t="shared" si="13"/>
        <v>Isolation5</v>
      </c>
      <c r="F116" s="86" t="s">
        <v>404</v>
      </c>
      <c r="G116" s="242">
        <v>0.67084158415841577</v>
      </c>
      <c r="H116" s="245">
        <v>105.15368255946346</v>
      </c>
    </row>
    <row r="117" spans="1:8">
      <c r="A117" s="86" t="str">
        <v>SCOPNGBHD_x</v>
      </c>
      <c r="B117" s="239">
        <v>116</v>
      </c>
      <c r="C117" s="86" t="s">
        <v>395</v>
      </c>
      <c r="D117" s="241">
        <f>COUNTIF($C$1:$C117,C117)</f>
        <v>6</v>
      </c>
      <c r="E117" s="241" t="str">
        <f t="shared" si="13"/>
        <v>Isolation6</v>
      </c>
      <c r="F117" s="86" t="s">
        <v>406</v>
      </c>
      <c r="G117" s="242">
        <v>0.42423762376237623</v>
      </c>
      <c r="H117" s="245">
        <v>107.6533300985402</v>
      </c>
    </row>
    <row r="118" spans="1:8">
      <c r="A118" s="86" t="str">
        <v>SCOPNGBHH_x</v>
      </c>
      <c r="B118" s="239">
        <v>117</v>
      </c>
      <c r="C118" s="86" t="s">
        <v>395</v>
      </c>
      <c r="D118" s="241">
        <f>COUNTIF($C$1:$C118,C118)</f>
        <v>7</v>
      </c>
      <c r="E118" s="241" t="str">
        <f t="shared" si="13"/>
        <v>Isolation7</v>
      </c>
      <c r="F118" s="86" t="s">
        <v>408</v>
      </c>
      <c r="G118" s="242">
        <v>0.66199999999999992</v>
      </c>
      <c r="H118" s="245">
        <v>102.60956121669227</v>
      </c>
    </row>
    <row r="119" spans="1:8">
      <c r="A119" s="86" t="str">
        <v>SCOPNGBHC_x</v>
      </c>
      <c r="B119" s="239">
        <v>118</v>
      </c>
      <c r="C119" s="86" t="s">
        <v>395</v>
      </c>
      <c r="D119" s="241">
        <f>COUNTIF($C$1:$C119,C119)</f>
        <v>8</v>
      </c>
      <c r="E119" s="241" t="str">
        <f t="shared" si="13"/>
        <v>Isolation8</v>
      </c>
      <c r="F119" s="86" t="s">
        <v>410</v>
      </c>
      <c r="G119" s="242">
        <v>0.50713861386138614</v>
      </c>
      <c r="H119" s="245">
        <v>104.4462538602596</v>
      </c>
    </row>
    <row r="120" spans="1:8">
      <c r="A120" s="86" t="str">
        <v>ORGM5</v>
      </c>
      <c r="B120" s="239">
        <v>119</v>
      </c>
      <c r="C120" s="86" t="s">
        <v>412</v>
      </c>
      <c r="D120" s="241">
        <f>COUNTIF($C$1:$C120,C120)</f>
        <v>1</v>
      </c>
      <c r="E120" s="241" t="str">
        <f t="shared" si="13"/>
        <v>Community1</v>
      </c>
      <c r="F120" s="86" t="s">
        <v>413</v>
      </c>
      <c r="G120" s="242">
        <v>7.1410891089108919E-2</v>
      </c>
      <c r="H120" s="245">
        <v>109.57884653512102</v>
      </c>
    </row>
    <row r="121" spans="1:8">
      <c r="A121" s="86" t="str">
        <v>ORGM3</v>
      </c>
      <c r="B121" s="239">
        <v>120</v>
      </c>
      <c r="C121" s="86" t="s">
        <v>412</v>
      </c>
      <c r="D121" s="241">
        <f>COUNTIF($C$1:$C121,C121)</f>
        <v>2</v>
      </c>
      <c r="E121" s="241" t="str">
        <f t="shared" si="13"/>
        <v>Community2</v>
      </c>
      <c r="F121" s="86" t="s">
        <v>415</v>
      </c>
      <c r="G121" s="242">
        <v>4.9643564356435639E-2</v>
      </c>
      <c r="H121" s="245">
        <v>114.6483475844046</v>
      </c>
    </row>
    <row r="122" spans="1:8">
      <c r="A122" s="86" t="str">
        <v>ORGM11</v>
      </c>
      <c r="B122" s="239">
        <v>121</v>
      </c>
      <c r="C122" s="86" t="s">
        <v>412</v>
      </c>
      <c r="D122" s="241">
        <f>COUNTIF($C$1:$C122,C122)</f>
        <v>3</v>
      </c>
      <c r="E122" s="241" t="str">
        <f t="shared" si="13"/>
        <v>Community3</v>
      </c>
      <c r="F122" s="86" t="s">
        <v>417</v>
      </c>
      <c r="G122" s="242">
        <v>7.1430693069306939E-2</v>
      </c>
      <c r="H122" s="245">
        <v>112.79860413646597</v>
      </c>
    </row>
    <row r="123" spans="1:8">
      <c r="A123" s="86" t="str">
        <v>ORGM12</v>
      </c>
      <c r="B123" s="239">
        <v>122</v>
      </c>
      <c r="C123" s="86" t="s">
        <v>412</v>
      </c>
      <c r="D123" s="241">
        <f>COUNTIF($C$1:$C123,C123)</f>
        <v>4</v>
      </c>
      <c r="E123" s="241" t="str">
        <f t="shared" si="13"/>
        <v>Community4</v>
      </c>
      <c r="F123" s="86" t="s">
        <v>419</v>
      </c>
      <c r="G123" s="242">
        <v>8.4341584158415861E-2</v>
      </c>
      <c r="H123" s="245">
        <v>79.297501007136745</v>
      </c>
    </row>
    <row r="124" spans="1:8">
      <c r="A124" s="86" t="str">
        <v>ORGM7</v>
      </c>
      <c r="B124" s="239">
        <v>123</v>
      </c>
      <c r="C124" s="86" t="s">
        <v>412</v>
      </c>
      <c r="D124" s="241">
        <f>COUNTIF($C$1:$C124,C124)</f>
        <v>5</v>
      </c>
      <c r="E124" s="241" t="str">
        <f t="shared" si="13"/>
        <v>Community5</v>
      </c>
      <c r="F124" s="86" t="s">
        <v>421</v>
      </c>
      <c r="G124" s="242">
        <v>0.11291584158415842</v>
      </c>
      <c r="H124" s="245">
        <v>104.45505012861524</v>
      </c>
    </row>
    <row r="125" spans="1:8">
      <c r="A125" s="86" t="str">
        <v>ORGM5_x</v>
      </c>
      <c r="B125" s="239">
        <v>124</v>
      </c>
      <c r="C125" s="86" t="s">
        <v>412</v>
      </c>
      <c r="D125" s="241">
        <f>COUNTIF($C$1:$C125,C125)</f>
        <v>6</v>
      </c>
      <c r="E125" s="241" t="str">
        <f t="shared" si="13"/>
        <v>Community6</v>
      </c>
      <c r="F125" s="86" t="s">
        <v>423</v>
      </c>
      <c r="G125" s="242">
        <v>0.92846039603960417</v>
      </c>
      <c r="H125" s="245">
        <v>99.319453840506654</v>
      </c>
    </row>
    <row r="126" spans="1:8">
      <c r="A126" s="86" t="str">
        <v>ORGM3_x</v>
      </c>
      <c r="B126" s="239">
        <v>125</v>
      </c>
      <c r="C126" s="86" t="s">
        <v>412</v>
      </c>
      <c r="D126" s="241">
        <f>COUNTIF($C$1:$C126,C126)</f>
        <v>7</v>
      </c>
      <c r="E126" s="241" t="str">
        <f t="shared" si="13"/>
        <v>Community7</v>
      </c>
      <c r="F126" s="86" t="s">
        <v>425</v>
      </c>
      <c r="G126" s="242">
        <v>0.95035643564356431</v>
      </c>
      <c r="H126" s="245">
        <v>99.335888797784122</v>
      </c>
    </row>
    <row r="127" spans="1:8">
      <c r="A127" s="86" t="str">
        <v>ORGM11_x</v>
      </c>
      <c r="B127" s="239">
        <v>126</v>
      </c>
      <c r="C127" s="86" t="s">
        <v>412</v>
      </c>
      <c r="D127" s="241">
        <f>COUNTIF($C$1:$C127,C127)</f>
        <v>8</v>
      </c>
      <c r="E127" s="241" t="str">
        <f t="shared" si="13"/>
        <v>Community8</v>
      </c>
      <c r="F127" s="86" t="s">
        <v>427</v>
      </c>
      <c r="G127" s="242">
        <v>0.92784653465346545</v>
      </c>
      <c r="H127" s="245">
        <v>99.088072435425687</v>
      </c>
    </row>
    <row r="128" spans="1:8">
      <c r="A128" s="86" t="str">
        <v>ORGM12_x</v>
      </c>
      <c r="B128" s="239">
        <v>127</v>
      </c>
      <c r="C128" s="86" t="s">
        <v>412</v>
      </c>
      <c r="D128" s="241">
        <f>COUNTIF($C$1:$C128,C128)</f>
        <v>9</v>
      </c>
      <c r="E128" s="241" t="str">
        <f t="shared" si="13"/>
        <v>Community9</v>
      </c>
      <c r="F128" s="86" t="s">
        <v>429</v>
      </c>
      <c r="G128" s="242">
        <v>0.91592574257425741</v>
      </c>
      <c r="H128" s="245">
        <v>102.50709388199415</v>
      </c>
    </row>
    <row r="129" spans="1:8">
      <c r="A129" s="86" t="str">
        <v>ORGM7_x</v>
      </c>
      <c r="B129" s="239">
        <v>128</v>
      </c>
      <c r="C129" s="86" t="s">
        <v>412</v>
      </c>
      <c r="D129" s="241">
        <f>COUNTIF($C$1:$C129,C129)</f>
        <v>10</v>
      </c>
      <c r="E129" s="241" t="str">
        <f t="shared" si="13"/>
        <v>Community10</v>
      </c>
      <c r="F129" s="86" t="s">
        <v>431</v>
      </c>
      <c r="G129" s="242">
        <v>0.88708415841584165</v>
      </c>
      <c r="H129" s="245">
        <v>99.460081674255363</v>
      </c>
    </row>
    <row r="130" spans="1:8">
      <c r="A130" s="86" t="str">
        <v>NOISYN</v>
      </c>
      <c r="B130" s="239">
        <v>129</v>
      </c>
      <c r="C130" s="86" t="s">
        <v>433</v>
      </c>
      <c r="D130" s="241">
        <f>COUNTIF($C$1:$C130,C130)</f>
        <v>1</v>
      </c>
      <c r="E130" s="241" t="str">
        <f t="shared" si="13"/>
        <v>Accommodation &amp; Neighbourhood1</v>
      </c>
      <c r="F130" s="86" t="s">
        <v>434</v>
      </c>
      <c r="G130" s="242">
        <v>0.15161386138613861</v>
      </c>
      <c r="H130" s="245">
        <v>80.409602172647737</v>
      </c>
    </row>
    <row r="131" spans="1:8">
      <c r="A131" s="86" t="str">
        <v>NOHEATCH</v>
      </c>
      <c r="B131" s="239">
        <v>130</v>
      </c>
      <c r="C131" s="86" t="s">
        <v>433</v>
      </c>
      <c r="D131" s="241">
        <f>COUNTIF($C$1:$C131,C131)</f>
        <v>2</v>
      </c>
      <c r="E131" s="241" t="str">
        <f t="shared" ref="E131:E194" si="22">C131&amp;D131</f>
        <v>Accommodation &amp; Neighbourhood2</v>
      </c>
      <c r="F131" s="86" t="s">
        <v>436</v>
      </c>
      <c r="G131" s="242">
        <v>0.10943564356435642</v>
      </c>
      <c r="H131" s="245">
        <v>101.67759186774283</v>
      </c>
    </row>
    <row r="132" spans="1:8">
      <c r="A132" s="86" t="str">
        <v>GRIMYN</v>
      </c>
      <c r="B132" s="239">
        <v>131</v>
      </c>
      <c r="C132" s="86" t="s">
        <v>433</v>
      </c>
      <c r="D132" s="241">
        <f>COUNTIF($C$1:$C132,C132)</f>
        <v>3</v>
      </c>
      <c r="E132" s="241" t="str">
        <f t="shared" si="22"/>
        <v>Accommodation &amp; Neighbourhood3</v>
      </c>
      <c r="F132" s="86" t="s">
        <v>438</v>
      </c>
      <c r="G132" s="242">
        <v>0.10832178217821781</v>
      </c>
      <c r="H132" s="245">
        <v>94.57938253074019</v>
      </c>
    </row>
    <row r="133" spans="1:8">
      <c r="A133" s="86" t="str">
        <v>CRVAND</v>
      </c>
      <c r="B133" s="239">
        <v>132</v>
      </c>
      <c r="C133" s="86" t="s">
        <v>433</v>
      </c>
      <c r="D133" s="241">
        <f>COUNTIF($C$1:$C133,C133)</f>
        <v>4</v>
      </c>
      <c r="E133" s="241" t="str">
        <f t="shared" si="22"/>
        <v>Accommodation &amp; Neighbourhood4</v>
      </c>
      <c r="F133" s="86" t="s">
        <v>440</v>
      </c>
      <c r="G133" s="242">
        <v>4.1831683168316834E-2</v>
      </c>
      <c r="H133" s="245">
        <v>65.669659354891337</v>
      </c>
    </row>
    <row r="134" spans="1:8">
      <c r="A134" s="86" t="str">
        <v>NOISYN_x</v>
      </c>
      <c r="B134" s="239">
        <v>133</v>
      </c>
      <c r="C134" s="86" t="s">
        <v>433</v>
      </c>
      <c r="D134" s="241">
        <f>COUNTIF($C$1:$C134,C134)</f>
        <v>5</v>
      </c>
      <c r="E134" s="241" t="str">
        <f t="shared" si="22"/>
        <v>Accommodation &amp; Neighbourhood5</v>
      </c>
      <c r="F134" s="86" t="s">
        <v>442</v>
      </c>
      <c r="G134" s="242">
        <v>0.84839603960396037</v>
      </c>
      <c r="H134" s="245">
        <v>104.55107907575376</v>
      </c>
    </row>
    <row r="135" spans="1:8">
      <c r="A135" s="86" t="str">
        <v>HEATCH</v>
      </c>
      <c r="B135" s="239">
        <v>134</v>
      </c>
      <c r="C135" s="86" t="s">
        <v>433</v>
      </c>
      <c r="D135" s="241">
        <f>COUNTIF($C$1:$C135,C135)</f>
        <v>6</v>
      </c>
      <c r="E135" s="241" t="str">
        <f t="shared" si="22"/>
        <v>Accommodation &amp; Neighbourhood6</v>
      </c>
      <c r="F135" s="86" t="s">
        <v>444</v>
      </c>
      <c r="G135" s="242">
        <v>0.89056435643564358</v>
      </c>
      <c r="H135" s="245">
        <v>99.797621081184303</v>
      </c>
    </row>
    <row r="136" spans="1:8">
      <c r="A136" s="86" t="str">
        <v>GRIMYN_x</v>
      </c>
      <c r="B136" s="239">
        <v>135</v>
      </c>
      <c r="C136" s="86" t="s">
        <v>433</v>
      </c>
      <c r="D136" s="241">
        <f>COUNTIF($C$1:$C136,C136)</f>
        <v>7</v>
      </c>
      <c r="E136" s="241" t="str">
        <f t="shared" si="22"/>
        <v>Accommodation &amp; Neighbourhood7</v>
      </c>
      <c r="F136" s="86" t="s">
        <v>446</v>
      </c>
      <c r="G136" s="242">
        <v>0.89183168316831674</v>
      </c>
      <c r="H136" s="245">
        <v>100.71828177656496</v>
      </c>
    </row>
    <row r="137" spans="1:8">
      <c r="A137" s="86" t="str">
        <v>CRVAND_x</v>
      </c>
      <c r="B137" s="239">
        <v>136</v>
      </c>
      <c r="C137" s="86" t="s">
        <v>433</v>
      </c>
      <c r="D137" s="241">
        <f>COUNTIF($C$1:$C137,C137)</f>
        <v>8</v>
      </c>
      <c r="E137" s="241" t="str">
        <f t="shared" si="22"/>
        <v>Accommodation &amp; Neighbourhood8</v>
      </c>
      <c r="F137" s="86" t="s">
        <v>448</v>
      </c>
      <c r="G137" s="242">
        <v>0.95844059405940607</v>
      </c>
      <c r="H137" s="245">
        <v>102.35408848741446</v>
      </c>
    </row>
    <row r="138" spans="1:8">
      <c r="A138" s="86" t="str">
        <v>SCLFSATO_lo</v>
      </c>
      <c r="B138" s="239">
        <v>137</v>
      </c>
      <c r="C138" s="86" t="s">
        <v>450</v>
      </c>
      <c r="D138" s="241">
        <f>COUNTIF($C$1:$C138,C138)</f>
        <v>1</v>
      </c>
      <c r="E138" s="241" t="str">
        <f t="shared" si="22"/>
        <v>Contentment1</v>
      </c>
      <c r="F138" s="86" t="s">
        <v>451</v>
      </c>
      <c r="G138" s="242">
        <v>5.4737623762376231E-2</v>
      </c>
      <c r="H138" s="245">
        <v>83.849619267681305</v>
      </c>
    </row>
    <row r="139" spans="1:8">
      <c r="A139" s="86" t="str">
        <v>SCLFSAT1_lo</v>
      </c>
      <c r="B139" s="239">
        <v>138</v>
      </c>
      <c r="C139" s="86" t="s">
        <v>450</v>
      </c>
      <c r="D139" s="241">
        <f>COUNTIF($C$1:$C139,C139)</f>
        <v>2</v>
      </c>
      <c r="E139" s="241" t="str">
        <f t="shared" si="22"/>
        <v>Contentment2</v>
      </c>
      <c r="F139" s="86" t="s">
        <v>453</v>
      </c>
      <c r="G139" s="242">
        <v>9.289108910891089E-2</v>
      </c>
      <c r="H139" s="245">
        <v>87.207354474902459</v>
      </c>
    </row>
    <row r="140" spans="1:8">
      <c r="A140" s="86" t="str">
        <v>SCLFSAT2_lo</v>
      </c>
      <c r="B140" s="239">
        <v>139</v>
      </c>
      <c r="C140" s="86" t="s">
        <v>450</v>
      </c>
      <c r="D140" s="241">
        <f>COUNTIF($C$1:$C140,C140)</f>
        <v>3</v>
      </c>
      <c r="E140" s="241" t="str">
        <f t="shared" si="22"/>
        <v>Contentment3</v>
      </c>
      <c r="F140" s="86" t="s">
        <v>455</v>
      </c>
      <c r="G140" s="242">
        <v>8.4712871287128719E-2</v>
      </c>
      <c r="H140" s="245">
        <v>86.43197238227647</v>
      </c>
    </row>
    <row r="141" spans="1:8">
      <c r="A141" s="86" t="str">
        <v>JBSAT_lo</v>
      </c>
      <c r="B141" s="239">
        <v>140</v>
      </c>
      <c r="C141" s="86" t="s">
        <v>450</v>
      </c>
      <c r="D141" s="241">
        <f>COUNTIF($C$1:$C141,C141)</f>
        <v>4</v>
      </c>
      <c r="E141" s="241" t="str">
        <f t="shared" si="22"/>
        <v>Contentment4</v>
      </c>
      <c r="F141" s="86" t="s">
        <v>457</v>
      </c>
      <c r="G141" s="242">
        <v>4.1069306930693078E-2</v>
      </c>
      <c r="H141" s="245">
        <v>95.723280971008919</v>
      </c>
    </row>
    <row r="142" spans="1:8">
      <c r="A142" s="86" t="str">
        <v>SCLFSAT7_lo</v>
      </c>
      <c r="B142" s="239">
        <v>141</v>
      </c>
      <c r="C142" s="86" t="s">
        <v>450</v>
      </c>
      <c r="D142" s="241">
        <f>COUNTIF($C$1:$C142,C142)</f>
        <v>5</v>
      </c>
      <c r="E142" s="241" t="str">
        <f t="shared" si="22"/>
        <v>Contentment5</v>
      </c>
      <c r="F142" s="86" t="s">
        <v>459</v>
      </c>
      <c r="G142" s="242">
        <v>7.6772277227722771E-2</v>
      </c>
      <c r="H142" s="245">
        <v>90.169104706770966</v>
      </c>
    </row>
    <row r="143" spans="1:8">
      <c r="A143" s="86" t="str">
        <v>SCLFSATO_med</v>
      </c>
      <c r="B143" s="239">
        <v>142</v>
      </c>
      <c r="C143" s="86" t="s">
        <v>450</v>
      </c>
      <c r="D143" s="241">
        <f>COUNTIF($C$1:$C143,C143)</f>
        <v>6</v>
      </c>
      <c r="E143" s="241" t="str">
        <f t="shared" si="22"/>
        <v>Contentment6</v>
      </c>
      <c r="F143" s="86" t="s">
        <v>461</v>
      </c>
      <c r="G143" s="242">
        <v>0.35749009900990103</v>
      </c>
      <c r="H143" s="245">
        <v>92.400994849895767</v>
      </c>
    </row>
    <row r="144" spans="1:8">
      <c r="A144" s="86" t="str">
        <v>SCLFSAT1_med</v>
      </c>
      <c r="B144" s="239">
        <v>143</v>
      </c>
      <c r="C144" s="86" t="s">
        <v>450</v>
      </c>
      <c r="D144" s="241">
        <f>COUNTIF($C$1:$C144,C144)</f>
        <v>7</v>
      </c>
      <c r="E144" s="241" t="str">
        <f t="shared" si="22"/>
        <v>Contentment7</v>
      </c>
      <c r="F144" s="86" t="s">
        <v>463</v>
      </c>
      <c r="G144" s="242">
        <v>0.3787920792079208</v>
      </c>
      <c r="H144" s="245">
        <v>93.749119384022308</v>
      </c>
    </row>
    <row r="145" spans="1:8">
      <c r="A145" s="86" t="str">
        <v>SCLFSAT2_med</v>
      </c>
      <c r="B145" s="239">
        <v>144</v>
      </c>
      <c r="C145" s="86" t="s">
        <v>450</v>
      </c>
      <c r="D145" s="241">
        <f>COUNTIF($C$1:$C145,C145)</f>
        <v>8</v>
      </c>
      <c r="E145" s="241" t="str">
        <f t="shared" si="22"/>
        <v>Contentment8</v>
      </c>
      <c r="F145" s="86" t="s">
        <v>465</v>
      </c>
      <c r="G145" s="242">
        <v>0.40453960396039601</v>
      </c>
      <c r="H145" s="245">
        <v>90.601410037852347</v>
      </c>
    </row>
    <row r="146" spans="1:8">
      <c r="A146" s="86" t="str">
        <v>JBSAT_med</v>
      </c>
      <c r="B146" s="239">
        <v>145</v>
      </c>
      <c r="C146" s="86" t="s">
        <v>450</v>
      </c>
      <c r="D146" s="241">
        <f>COUNTIF($C$1:$C146,C146)</f>
        <v>9</v>
      </c>
      <c r="E146" s="241" t="str">
        <f t="shared" si="22"/>
        <v>Contentment9</v>
      </c>
      <c r="F146" s="86" t="s">
        <v>467</v>
      </c>
      <c r="G146" s="242">
        <v>0.36930198019801974</v>
      </c>
      <c r="H146" s="245">
        <v>98.038448362866632</v>
      </c>
    </row>
    <row r="147" spans="1:8">
      <c r="A147" s="86" t="str">
        <v>SCLFSAT7_med</v>
      </c>
      <c r="B147" s="239">
        <v>146</v>
      </c>
      <c r="C147" s="86" t="s">
        <v>450</v>
      </c>
      <c r="D147" s="241">
        <f>COUNTIF($C$1:$C147,C147)</f>
        <v>10</v>
      </c>
      <c r="E147" s="241" t="str">
        <f t="shared" si="22"/>
        <v>Contentment10</v>
      </c>
      <c r="F147" s="86" t="s">
        <v>469</v>
      </c>
      <c r="G147" s="242">
        <v>0.43807920792079202</v>
      </c>
      <c r="H147" s="245">
        <v>94.196320996952849</v>
      </c>
    </row>
    <row r="148" spans="1:8">
      <c r="A148" s="86" t="str">
        <v>SCLFSATO_hi</v>
      </c>
      <c r="B148" s="239">
        <v>147</v>
      </c>
      <c r="C148" s="86" t="s">
        <v>450</v>
      </c>
      <c r="D148" s="241">
        <f>COUNTIF($C$1:$C148,C148)</f>
        <v>11</v>
      </c>
      <c r="E148" s="241" t="str">
        <f t="shared" si="22"/>
        <v>Contentment11</v>
      </c>
      <c r="F148" s="86" t="s">
        <v>471</v>
      </c>
      <c r="G148" s="242">
        <v>0.58824257425742588</v>
      </c>
      <c r="H148" s="245">
        <v>107.29058906988871</v>
      </c>
    </row>
    <row r="149" spans="1:8">
      <c r="A149" s="86" t="str">
        <v>SCLFSAT1_hi</v>
      </c>
      <c r="B149" s="239">
        <v>148</v>
      </c>
      <c r="C149" s="86" t="s">
        <v>450</v>
      </c>
      <c r="D149" s="241">
        <f>COUNTIF($C$1:$C149,C149)</f>
        <v>12</v>
      </c>
      <c r="E149" s="241" t="str">
        <f t="shared" si="22"/>
        <v>Contentment12</v>
      </c>
      <c r="F149" s="86" t="s">
        <v>473</v>
      </c>
      <c r="G149" s="242">
        <v>0.52831188118811878</v>
      </c>
      <c r="H149" s="245">
        <v>107.93934917374779</v>
      </c>
    </row>
    <row r="150" spans="1:8">
      <c r="A150" s="86" t="str">
        <v>SCLFSAT2_hi</v>
      </c>
      <c r="B150" s="239">
        <v>149</v>
      </c>
      <c r="C150" s="86" t="s">
        <v>450</v>
      </c>
      <c r="D150" s="241">
        <f>COUNTIF($C$1:$C150,C150)</f>
        <v>13</v>
      </c>
      <c r="E150" s="241" t="str">
        <f t="shared" si="22"/>
        <v>Contentment13</v>
      </c>
      <c r="F150" s="86" t="s">
        <v>475</v>
      </c>
      <c r="G150" s="242">
        <v>0.51068316831683158</v>
      </c>
      <c r="H150" s="245">
        <v>112.1210413479188</v>
      </c>
    </row>
    <row r="151" spans="1:8">
      <c r="A151" s="86" t="str">
        <v>JBSAT_hi</v>
      </c>
      <c r="B151" s="239">
        <v>150</v>
      </c>
      <c r="C151" s="86" t="s">
        <v>450</v>
      </c>
      <c r="D151" s="241">
        <f>COUNTIF($C$1:$C151,C151)</f>
        <v>14</v>
      </c>
      <c r="E151" s="241" t="str">
        <f t="shared" si="22"/>
        <v>Contentment14</v>
      </c>
      <c r="F151" s="86" t="s">
        <v>477</v>
      </c>
      <c r="G151" s="242">
        <v>0.58949009900990101</v>
      </c>
      <c r="H151" s="245">
        <v>101.57488401841491</v>
      </c>
    </row>
    <row r="152" spans="1:8">
      <c r="A152" s="86" t="str">
        <v>SCLFSAT7_hi</v>
      </c>
      <c r="B152" s="239">
        <v>151</v>
      </c>
      <c r="C152" s="86" t="s">
        <v>450</v>
      </c>
      <c r="D152" s="241">
        <f>COUNTIF($C$1:$C152,C152)</f>
        <v>15</v>
      </c>
      <c r="E152" s="241" t="str">
        <f t="shared" si="22"/>
        <v>Contentment15</v>
      </c>
      <c r="F152" s="86" t="s">
        <v>479</v>
      </c>
      <c r="G152" s="242">
        <v>0.4850148514851485</v>
      </c>
      <c r="H152" s="245">
        <v>107.84630842549119</v>
      </c>
    </row>
    <row r="153" spans="1:8">
      <c r="A153" s="86" t="str">
        <v>age0004</v>
      </c>
      <c r="B153" s="239">
        <v>152</v>
      </c>
      <c r="C153" s="86" t="s">
        <v>52</v>
      </c>
      <c r="D153" s="241">
        <f>COUNTIF($C$1:$C153,C153)</f>
        <v>1</v>
      </c>
      <c r="E153" s="241" t="str">
        <f t="shared" si="22"/>
        <v>Age1</v>
      </c>
      <c r="F153" s="86" t="s">
        <v>481</v>
      </c>
      <c r="G153" s="242">
        <v>4.8950495049504952E-2</v>
      </c>
      <c r="H153" s="245">
        <v>93.344589522389413</v>
      </c>
    </row>
    <row r="154" spans="1:8">
      <c r="A154" s="86" t="str">
        <v>age0517</v>
      </c>
      <c r="B154" s="239">
        <v>153</v>
      </c>
      <c r="C154" s="86" t="s">
        <v>52</v>
      </c>
      <c r="D154" s="241">
        <f>COUNTIF($C$1:$C154,C154)</f>
        <v>2</v>
      </c>
      <c r="E154" s="241" t="str">
        <f t="shared" si="22"/>
        <v>Age2</v>
      </c>
      <c r="F154" s="86" t="s">
        <v>482</v>
      </c>
      <c r="G154" s="242">
        <v>0.15575742574257426</v>
      </c>
      <c r="H154" s="245">
        <v>101.22644395879188</v>
      </c>
    </row>
    <row r="155" spans="1:8">
      <c r="A155" s="86" t="str">
        <v>age1824</v>
      </c>
      <c r="B155" s="239">
        <v>154</v>
      </c>
      <c r="C155" s="86" t="s">
        <v>52</v>
      </c>
      <c r="D155" s="241">
        <f>COUNTIF($C$1:$C155,C155)</f>
        <v>3</v>
      </c>
      <c r="E155" s="241" t="str">
        <f t="shared" si="22"/>
        <v>Age3</v>
      </c>
      <c r="F155" s="86" t="s">
        <v>483</v>
      </c>
      <c r="G155" s="242">
        <v>6.7094059405940584E-2</v>
      </c>
      <c r="H155" s="245">
        <v>92.075002878723282</v>
      </c>
    </row>
    <row r="156" spans="1:8">
      <c r="A156" s="86" t="str">
        <v>age2534</v>
      </c>
      <c r="B156" s="239">
        <v>155</v>
      </c>
      <c r="C156" s="86" t="s">
        <v>52</v>
      </c>
      <c r="D156" s="241">
        <f>COUNTIF($C$1:$C156,C156)</f>
        <v>4</v>
      </c>
      <c r="E156" s="241" t="str">
        <f t="shared" si="22"/>
        <v>Age4</v>
      </c>
      <c r="F156" s="86" t="s">
        <v>484</v>
      </c>
      <c r="G156" s="242">
        <v>0.1039009900990099</v>
      </c>
      <c r="H156" s="245">
        <v>87.334590013816893</v>
      </c>
    </row>
    <row r="157" spans="1:8">
      <c r="A157" s="86" t="str">
        <v>age3549</v>
      </c>
      <c r="B157" s="239">
        <v>156</v>
      </c>
      <c r="C157" s="86" t="s">
        <v>52</v>
      </c>
      <c r="D157" s="241">
        <f>COUNTIF($C$1:$C157,C157)</f>
        <v>5</v>
      </c>
      <c r="E157" s="241" t="str">
        <f t="shared" si="22"/>
        <v>Age5</v>
      </c>
      <c r="F157" s="86" t="s">
        <v>485</v>
      </c>
      <c r="G157" s="242">
        <v>0.18573762376237624</v>
      </c>
      <c r="H157" s="245">
        <v>100.81225613956029</v>
      </c>
    </row>
    <row r="158" spans="1:8">
      <c r="A158" s="86" t="str">
        <v>age5064</v>
      </c>
      <c r="B158" s="239">
        <v>157</v>
      </c>
      <c r="C158" s="86" t="s">
        <v>52</v>
      </c>
      <c r="D158" s="241">
        <f>COUNTIF($C$1:$C158,C158)</f>
        <v>6</v>
      </c>
      <c r="E158" s="241" t="str">
        <f t="shared" si="22"/>
        <v>Age6</v>
      </c>
      <c r="F158" s="86" t="s">
        <v>486</v>
      </c>
      <c r="G158" s="242">
        <v>0.22168811881188119</v>
      </c>
      <c r="H158" s="245">
        <v>106.05731077544853</v>
      </c>
    </row>
    <row r="159" spans="1:8">
      <c r="A159" s="86" t="str">
        <v>age6574</v>
      </c>
      <c r="B159" s="239">
        <v>158</v>
      </c>
      <c r="C159" s="86" t="s">
        <v>52</v>
      </c>
      <c r="D159" s="241">
        <f>COUNTIF($C$1:$C159,C159)</f>
        <v>7</v>
      </c>
      <c r="E159" s="241" t="str">
        <f t="shared" si="22"/>
        <v>Age7</v>
      </c>
      <c r="F159" s="86" t="s">
        <v>487</v>
      </c>
      <c r="G159" s="242">
        <v>0.1198019801980198</v>
      </c>
      <c r="H159" s="245">
        <v>105.90009116790588</v>
      </c>
    </row>
    <row r="160" spans="1:8">
      <c r="A160" s="86" t="str">
        <v>age75p</v>
      </c>
      <c r="B160" s="239">
        <v>159</v>
      </c>
      <c r="C160" s="86" t="s">
        <v>52</v>
      </c>
      <c r="D160" s="241">
        <f>COUNTIF($C$1:$C160,C160)</f>
        <v>8</v>
      </c>
      <c r="E160" s="241" t="str">
        <f t="shared" si="22"/>
        <v>Age8</v>
      </c>
      <c r="F160" s="86" t="s">
        <v>488</v>
      </c>
      <c r="G160" s="242">
        <v>9.736633663366337E-2</v>
      </c>
      <c r="H160" s="245">
        <v>101.91891872734453</v>
      </c>
    </row>
    <row r="161" spans="1:8">
      <c r="A161" s="86" t="str">
        <v>rcd_gor_dv_101</v>
      </c>
      <c r="B161" s="239">
        <v>160</v>
      </c>
      <c r="C161" s="86" t="s">
        <v>491</v>
      </c>
      <c r="D161" s="241">
        <f>COUNTIF($C$1:$C161,C161)</f>
        <v>1</v>
      </c>
      <c r="E161" s="241" t="str">
        <f t="shared" si="22"/>
        <v>Geography1</v>
      </c>
      <c r="F161" s="86" t="s">
        <v>492</v>
      </c>
      <c r="G161" s="242">
        <v>0.84200990099009898</v>
      </c>
      <c r="H161" s="245">
        <v>100.48670891224809</v>
      </c>
    </row>
    <row r="162" spans="1:8">
      <c r="A162" s="86" t="str">
        <v>rcd_gor_dv_102</v>
      </c>
      <c r="B162" s="239">
        <v>161</v>
      </c>
      <c r="C162" s="86" t="s">
        <v>491</v>
      </c>
      <c r="D162" s="241">
        <f>COUNTIF($C$1:$C162,C162)</f>
        <v>2</v>
      </c>
      <c r="E162" s="241" t="str">
        <f t="shared" si="22"/>
        <v>Geography2</v>
      </c>
      <c r="F162" s="86" t="s">
        <v>494</v>
      </c>
      <c r="G162" s="242">
        <v>4.6485148514851485E-2</v>
      </c>
      <c r="H162" s="245">
        <v>93.581222005281973</v>
      </c>
    </row>
    <row r="163" spans="1:8">
      <c r="A163" s="86" t="str">
        <v>rcd_gor_dv_103</v>
      </c>
      <c r="B163" s="239">
        <v>162</v>
      </c>
      <c r="C163" s="86" t="s">
        <v>491</v>
      </c>
      <c r="D163" s="241">
        <f>COUNTIF($C$1:$C163,C163)</f>
        <v>3</v>
      </c>
      <c r="E163" s="241" t="str">
        <f t="shared" si="22"/>
        <v>Geography3</v>
      </c>
      <c r="F163" s="86" t="s">
        <v>496</v>
      </c>
      <c r="G163" s="242">
        <v>8.2584158415841588E-2</v>
      </c>
      <c r="H163" s="245">
        <v>97.888061991927216</v>
      </c>
    </row>
    <row r="164" spans="1:8">
      <c r="A164" s="86" t="str">
        <v>rcd_gor_dv_104</v>
      </c>
      <c r="B164" s="239">
        <v>163</v>
      </c>
      <c r="C164" s="86" t="s">
        <v>491</v>
      </c>
      <c r="D164" s="241">
        <f>COUNTIF($C$1:$C164,C164)</f>
        <v>4</v>
      </c>
      <c r="E164" s="241" t="str">
        <f t="shared" si="22"/>
        <v>Geography4</v>
      </c>
      <c r="F164" s="86" t="s">
        <v>498</v>
      </c>
      <c r="G164" s="242">
        <v>2.9158415841584157E-2</v>
      </c>
      <c r="H164" s="245">
        <v>103.25373387857266</v>
      </c>
    </row>
    <row r="165" spans="1:8">
      <c r="A165" s="86" t="str">
        <v>rcd_RACEL_DV_101</v>
      </c>
      <c r="B165" s="239">
        <v>164</v>
      </c>
      <c r="C165" s="86" t="s">
        <v>500</v>
      </c>
      <c r="D165" s="241">
        <f>COUNTIF($C$1:$C165,C165)</f>
        <v>1</v>
      </c>
      <c r="E165" s="241" t="str">
        <f t="shared" si="22"/>
        <v>Ethnicity1</v>
      </c>
      <c r="F165" s="86" t="s">
        <v>501</v>
      </c>
      <c r="G165" s="242">
        <v>0.9397079207920791</v>
      </c>
      <c r="H165" s="245">
        <v>100.16141344044973</v>
      </c>
    </row>
    <row r="166" spans="1:8">
      <c r="A166" s="86" t="str">
        <v>rcd_RACEL_DV_102</v>
      </c>
      <c r="B166" s="239">
        <v>165</v>
      </c>
      <c r="C166" s="86" t="s">
        <v>500</v>
      </c>
      <c r="D166" s="241">
        <f>COUNTIF($C$1:$C166,C166)</f>
        <v>2</v>
      </c>
      <c r="E166" s="241" t="str">
        <f t="shared" si="22"/>
        <v>Ethnicity2</v>
      </c>
      <c r="F166" s="86" t="s">
        <v>503</v>
      </c>
      <c r="G166" s="242">
        <v>1.1569306930693067E-2</v>
      </c>
      <c r="H166" s="245">
        <v>98.071177789939441</v>
      </c>
    </row>
    <row r="167" spans="1:8">
      <c r="A167" s="86" t="str">
        <v>rcd_RACEL_DV_103</v>
      </c>
      <c r="B167" s="239">
        <v>166</v>
      </c>
      <c r="C167" s="86" t="s">
        <v>500</v>
      </c>
      <c r="D167" s="241">
        <f>COUNTIF($C$1:$C167,C167)</f>
        <v>3</v>
      </c>
      <c r="E167" s="241" t="str">
        <f t="shared" si="22"/>
        <v>Ethnicity3</v>
      </c>
      <c r="F167" s="86" t="s">
        <v>505</v>
      </c>
      <c r="G167" s="242">
        <v>3.334158415841585E-2</v>
      </c>
      <c r="H167" s="245">
        <v>103.65396234877493</v>
      </c>
    </row>
    <row r="168" spans="1:8">
      <c r="A168" s="86" t="str">
        <v>rcd_RACEL_DV_104</v>
      </c>
      <c r="B168" s="239">
        <v>167</v>
      </c>
      <c r="C168" s="86" t="s">
        <v>500</v>
      </c>
      <c r="D168" s="241">
        <f>COUNTIF($C$1:$C168,C168)</f>
        <v>4</v>
      </c>
      <c r="E168" s="241" t="str">
        <f t="shared" si="22"/>
        <v>Ethnicity4</v>
      </c>
      <c r="F168" s="86" t="s">
        <v>507</v>
      </c>
      <c r="G168" s="242">
        <v>1.0321782178217822E-2</v>
      </c>
      <c r="H168" s="245">
        <v>80.782110742997602</v>
      </c>
    </row>
    <row r="169" spans="1:8">
      <c r="A169" s="86" t="str">
        <v>rcd_RACEL_DV_105</v>
      </c>
      <c r="B169" s="239">
        <v>168</v>
      </c>
      <c r="C169" s="86" t="s">
        <v>500</v>
      </c>
      <c r="D169" s="241">
        <f>COUNTIF($C$1:$C169,C169)</f>
        <v>5</v>
      </c>
      <c r="E169" s="241" t="str">
        <f t="shared" si="22"/>
        <v>Ethnicity5</v>
      </c>
      <c r="F169" s="86" t="s">
        <v>509</v>
      </c>
      <c r="G169" s="242">
        <v>5.0247524752475257E-3</v>
      </c>
      <c r="H169" s="245">
        <v>104.20796316977872</v>
      </c>
    </row>
    <row r="170" spans="1:8">
      <c r="A170" s="86" t="str">
        <v>rcd_plbornc_101</v>
      </c>
      <c r="B170" s="239">
        <v>169</v>
      </c>
      <c r="C170" s="86" t="s">
        <v>511</v>
      </c>
      <c r="D170" s="241">
        <f>COUNTIF($C$1:$C170,C170)</f>
        <v>1</v>
      </c>
      <c r="E170" s="241" t="str">
        <f t="shared" si="22"/>
        <v>Country of Birth1</v>
      </c>
      <c r="F170" s="86" t="s">
        <v>512</v>
      </c>
      <c r="G170" s="242">
        <v>0.92042574257425736</v>
      </c>
      <c r="H170" s="245">
        <v>100.25232449275934</v>
      </c>
    </row>
    <row r="171" spans="1:8">
      <c r="A171" s="86" t="str">
        <v>rcd_plbornc_102</v>
      </c>
      <c r="B171" s="239">
        <v>170</v>
      </c>
      <c r="C171" s="86" t="s">
        <v>511</v>
      </c>
      <c r="D171" s="241">
        <f>COUNTIF($C$1:$C171,C171)</f>
        <v>2</v>
      </c>
      <c r="E171" s="241" t="str">
        <f t="shared" si="22"/>
        <v>Country of Birth2</v>
      </c>
      <c r="F171" s="86" t="s">
        <v>514</v>
      </c>
      <c r="G171" s="242">
        <v>1.4529702970297027E-2</v>
      </c>
      <c r="H171" s="245">
        <v>90.032245596371439</v>
      </c>
    </row>
    <row r="172" spans="1:8">
      <c r="A172" s="86" t="str">
        <v>rcd_plbornc_103</v>
      </c>
      <c r="B172" s="239">
        <v>171</v>
      </c>
      <c r="C172" s="86" t="s">
        <v>511</v>
      </c>
      <c r="D172" s="241">
        <f>COUNTIF($C$1:$C172,C172)</f>
        <v>3</v>
      </c>
      <c r="E172" s="241" t="str">
        <f t="shared" si="22"/>
        <v>Country of Birth3</v>
      </c>
      <c r="F172" s="86" t="s">
        <v>516</v>
      </c>
      <c r="G172" s="242">
        <v>2.50990099009901E-3</v>
      </c>
      <c r="H172" s="245">
        <v>113.53990855686999</v>
      </c>
    </row>
    <row r="173" spans="1:8">
      <c r="A173" s="86" t="str">
        <v>rcd_plbornc_104</v>
      </c>
      <c r="B173" s="239">
        <v>172</v>
      </c>
      <c r="C173" s="86" t="s">
        <v>511</v>
      </c>
      <c r="D173" s="241">
        <f>COUNTIF($C$1:$C173,C173)</f>
        <v>4</v>
      </c>
      <c r="E173" s="241" t="str">
        <f t="shared" si="22"/>
        <v>Country of Birth4</v>
      </c>
      <c r="F173" s="86" t="s">
        <v>518</v>
      </c>
      <c r="G173" s="242">
        <v>4.3118811881188122E-3</v>
      </c>
      <c r="H173" s="245">
        <v>101.66780741756661</v>
      </c>
    </row>
    <row r="174" spans="1:8">
      <c r="A174" s="86" t="str">
        <v>rcd_plbornc_105</v>
      </c>
      <c r="B174" s="239">
        <v>173</v>
      </c>
      <c r="C174" s="86" t="s">
        <v>511</v>
      </c>
      <c r="D174" s="241">
        <f>COUNTIF($C$1:$C174,C174)</f>
        <v>5</v>
      </c>
      <c r="E174" s="241" t="str">
        <f t="shared" si="22"/>
        <v>Country of Birth5</v>
      </c>
      <c r="F174" s="86" t="s">
        <v>520</v>
      </c>
      <c r="G174" s="242">
        <v>1.8608910891089112E-2</v>
      </c>
      <c r="H174" s="245">
        <v>102.54159452534867</v>
      </c>
    </row>
    <row r="175" spans="1:8">
      <c r="A175" s="86" t="str">
        <v>rcd_plbornc_106</v>
      </c>
      <c r="B175" s="239">
        <v>174</v>
      </c>
      <c r="C175" s="86" t="s">
        <v>511</v>
      </c>
      <c r="D175" s="241">
        <f>COUNTIF($C$1:$C175,C175)</f>
        <v>6</v>
      </c>
      <c r="E175" s="241" t="str">
        <f t="shared" si="22"/>
        <v>Country of Birth6</v>
      </c>
      <c r="F175" s="86" t="s">
        <v>522</v>
      </c>
      <c r="G175" s="242">
        <v>7.9752475247524754E-3</v>
      </c>
      <c r="H175" s="245">
        <v>97.329399338210322</v>
      </c>
    </row>
    <row r="176" spans="1:8">
      <c r="A176" s="86" t="str">
        <v>rcd_plbornc_107</v>
      </c>
      <c r="B176" s="239">
        <v>175</v>
      </c>
      <c r="C176" s="86" t="s">
        <v>511</v>
      </c>
      <c r="D176" s="241">
        <f>COUNTIF($C$1:$C176,C176)</f>
        <v>7</v>
      </c>
      <c r="E176" s="241" t="str">
        <f t="shared" si="22"/>
        <v>Country of Birth7</v>
      </c>
      <c r="F176" s="86" t="s">
        <v>49</v>
      </c>
      <c r="G176" s="242">
        <v>3.1648514851485149E-2</v>
      </c>
      <c r="H176" s="245">
        <v>95.771593364037955</v>
      </c>
    </row>
    <row r="177" spans="1:8">
      <c r="A177" s="86" t="str">
        <v>rcd_religion_101</v>
      </c>
      <c r="B177" s="239">
        <v>176</v>
      </c>
      <c r="C177" s="86" t="s">
        <v>525</v>
      </c>
      <c r="D177" s="241">
        <f>COUNTIF($C$1:$C177,C177)</f>
        <v>1</v>
      </c>
      <c r="E177" s="241" t="str">
        <f t="shared" si="22"/>
        <v>Religion1</v>
      </c>
      <c r="F177" s="86" t="s">
        <v>526</v>
      </c>
      <c r="G177" s="242">
        <v>0.45915841584158418</v>
      </c>
      <c r="H177" s="245">
        <v>105.25600505154375</v>
      </c>
    </row>
    <row r="178" spans="1:8">
      <c r="A178" s="86" t="str">
        <v>rcd_religion_102</v>
      </c>
      <c r="B178" s="239">
        <v>177</v>
      </c>
      <c r="C178" s="86" t="s">
        <v>525</v>
      </c>
      <c r="D178" s="241">
        <f>COUNTIF($C$1:$C178,C178)</f>
        <v>2</v>
      </c>
      <c r="E178" s="241" t="str">
        <f t="shared" si="22"/>
        <v>Religion2</v>
      </c>
      <c r="F178" s="86" t="s">
        <v>528</v>
      </c>
      <c r="G178" s="242">
        <v>4.782178217821783E-3</v>
      </c>
      <c r="H178" s="245">
        <v>120.4475626119486</v>
      </c>
    </row>
    <row r="179" spans="1:8">
      <c r="A179" s="86" t="str">
        <v>rcd_religion_103</v>
      </c>
      <c r="B179" s="239">
        <v>178</v>
      </c>
      <c r="C179" s="86" t="s">
        <v>525</v>
      </c>
      <c r="D179" s="241">
        <f>COUNTIF($C$1:$C179,C179)</f>
        <v>3</v>
      </c>
      <c r="E179" s="241" t="str">
        <f t="shared" si="22"/>
        <v>Religion3</v>
      </c>
      <c r="F179" s="86" t="s">
        <v>530</v>
      </c>
      <c r="G179" s="242">
        <v>3.3019801980198023E-3</v>
      </c>
      <c r="H179" s="245">
        <v>97.75873659647867</v>
      </c>
    </row>
    <row r="180" spans="1:8">
      <c r="A180" s="86" t="str">
        <v>rcd_religion_104</v>
      </c>
      <c r="B180" s="239">
        <v>179</v>
      </c>
      <c r="C180" s="86" t="s">
        <v>525</v>
      </c>
      <c r="D180" s="241">
        <f>COUNTIF($C$1:$C180,C180)</f>
        <v>4</v>
      </c>
      <c r="E180" s="241" t="str">
        <f t="shared" si="22"/>
        <v>Religion4</v>
      </c>
      <c r="F180" s="86" t="s">
        <v>532</v>
      </c>
      <c r="G180" s="242">
        <v>1.5549504950495051E-2</v>
      </c>
      <c r="H180" s="245">
        <v>94.329320829436142</v>
      </c>
    </row>
    <row r="181" spans="1:8">
      <c r="A181" s="86" t="str">
        <v>rcd_religion_105</v>
      </c>
      <c r="B181" s="239">
        <v>180</v>
      </c>
      <c r="C181" s="86" t="s">
        <v>525</v>
      </c>
      <c r="D181" s="241">
        <f>COUNTIF($C$1:$C181,C181)</f>
        <v>5</v>
      </c>
      <c r="E181" s="241" t="str">
        <f t="shared" si="22"/>
        <v>Religion5</v>
      </c>
      <c r="F181" s="86" t="s">
        <v>534</v>
      </c>
      <c r="G181" s="242">
        <v>1.1059405940594059E-2</v>
      </c>
      <c r="H181" s="245">
        <v>118.86747696341335</v>
      </c>
    </row>
    <row r="182" spans="1:8">
      <c r="A182" s="86" t="str">
        <v>rcd_religion_106</v>
      </c>
      <c r="B182" s="239">
        <v>181</v>
      </c>
      <c r="C182" s="86" t="s">
        <v>525</v>
      </c>
      <c r="D182" s="241">
        <f>COUNTIF($C$1:$C182,C182)</f>
        <v>6</v>
      </c>
      <c r="E182" s="241" t="str">
        <f t="shared" si="22"/>
        <v>Religion6</v>
      </c>
      <c r="F182" s="86" t="s">
        <v>536</v>
      </c>
      <c r="G182" s="242">
        <v>3.7029702970297028E-3</v>
      </c>
      <c r="H182" s="245">
        <v>117.7409129622192</v>
      </c>
    </row>
    <row r="183" spans="1:8">
      <c r="A183" s="86" t="str">
        <v>rcd_religion_107</v>
      </c>
      <c r="B183" s="239">
        <v>182</v>
      </c>
      <c r="C183" s="86" t="s">
        <v>525</v>
      </c>
      <c r="D183" s="241">
        <f>COUNTIF($C$1:$C183,C183)</f>
        <v>7</v>
      </c>
      <c r="E183" s="241" t="str">
        <f t="shared" si="22"/>
        <v>Religion7</v>
      </c>
      <c r="F183" s="86" t="s">
        <v>538</v>
      </c>
      <c r="G183" s="242">
        <v>8.8960396039603953E-3</v>
      </c>
      <c r="H183" s="245">
        <v>90.986497779238846</v>
      </c>
    </row>
    <row r="184" spans="1:8">
      <c r="A184" s="86" t="str">
        <v>rcd_religion_108</v>
      </c>
      <c r="B184" s="239">
        <v>183</v>
      </c>
      <c r="C184" s="86" t="s">
        <v>525</v>
      </c>
      <c r="D184" s="241">
        <f>COUNTIF($C$1:$C184,C184)</f>
        <v>8</v>
      </c>
      <c r="E184" s="241" t="str">
        <f t="shared" si="22"/>
        <v>Religion8</v>
      </c>
      <c r="F184" s="86" t="s">
        <v>540</v>
      </c>
      <c r="G184" s="242">
        <v>0.49377722772277233</v>
      </c>
      <c r="H184" s="245">
        <v>95.335913589157812</v>
      </c>
    </row>
    <row r="185" spans="1:8">
      <c r="A185" s="86" t="str">
        <v>A2_HOUSE5</v>
      </c>
      <c r="B185" s="239">
        <v>184</v>
      </c>
      <c r="C185" s="86" t="s">
        <v>543</v>
      </c>
      <c r="D185" s="241">
        <f>COUNTIF($C$1:$C185,C185)</f>
        <v>1</v>
      </c>
      <c r="E185" s="241" t="str">
        <f t="shared" si="22"/>
        <v>House Type1</v>
      </c>
      <c r="F185" s="86" t="s">
        <v>544</v>
      </c>
      <c r="G185" s="242">
        <v>0.42573267326732678</v>
      </c>
      <c r="H185" s="245">
        <v>151.08942728176709</v>
      </c>
    </row>
    <row r="186" spans="1:8">
      <c r="A186" s="86" t="str">
        <v>A2_HOUSE6</v>
      </c>
      <c r="B186" s="239">
        <v>185</v>
      </c>
      <c r="C186" s="86" t="s">
        <v>543</v>
      </c>
      <c r="D186" s="241">
        <f>COUNTIF($C$1:$C186,C186)</f>
        <v>2</v>
      </c>
      <c r="E186" s="241" t="str">
        <f t="shared" si="22"/>
        <v>House Type2</v>
      </c>
      <c r="F186" s="86" t="s">
        <v>546</v>
      </c>
      <c r="G186" s="242">
        <v>9.7277227722772266E-2</v>
      </c>
      <c r="H186" s="245">
        <v>68.487456334121759</v>
      </c>
    </row>
    <row r="187" spans="1:8">
      <c r="A187" s="86" t="str">
        <v>A2_HOUSE7</v>
      </c>
      <c r="B187" s="239">
        <v>186</v>
      </c>
      <c r="C187" s="86" t="s">
        <v>543</v>
      </c>
      <c r="D187" s="241">
        <f>COUNTIF($C$1:$C187,C187)</f>
        <v>3</v>
      </c>
      <c r="E187" s="241" t="str">
        <f t="shared" si="22"/>
        <v>House Type3</v>
      </c>
      <c r="F187" s="86" t="s">
        <v>548</v>
      </c>
      <c r="G187" s="242">
        <v>0.32393564356435645</v>
      </c>
      <c r="H187" s="245">
        <v>91.972049463891835</v>
      </c>
    </row>
    <row r="188" spans="1:8">
      <c r="A188" s="86" t="str">
        <v>A2_HOUSE8</v>
      </c>
      <c r="B188" s="239">
        <v>187</v>
      </c>
      <c r="C188" s="86" t="s">
        <v>543</v>
      </c>
      <c r="D188" s="241">
        <f>COUNTIF($C$1:$C188,C188)</f>
        <v>4</v>
      </c>
      <c r="E188" s="241" t="str">
        <f t="shared" si="22"/>
        <v>House Type4</v>
      </c>
      <c r="F188" s="86" t="s">
        <v>550</v>
      </c>
      <c r="G188" s="242">
        <v>0.15312871287128713</v>
      </c>
      <c r="H188" s="245">
        <v>68.302852240697973</v>
      </c>
    </row>
    <row r="189" spans="1:8">
      <c r="A189" s="86" t="str">
        <v>TENURE2</v>
      </c>
      <c r="B189" s="239">
        <v>188</v>
      </c>
      <c r="C189" s="86" t="s">
        <v>552</v>
      </c>
      <c r="D189" s="241">
        <f>COUNTIF($C$1:$C189,C189)</f>
        <v>1</v>
      </c>
      <c r="E189" s="241" t="str">
        <f t="shared" si="22"/>
        <v>House Tenure1</v>
      </c>
      <c r="F189" s="86" t="s">
        <v>553</v>
      </c>
      <c r="G189" s="242">
        <v>0.44167821782178224</v>
      </c>
      <c r="H189" s="245">
        <v>115.51856846542665</v>
      </c>
    </row>
    <row r="190" spans="1:8">
      <c r="A190" s="86" t="str">
        <v>TENURE1</v>
      </c>
      <c r="B190" s="239">
        <v>189</v>
      </c>
      <c r="C190" s="86" t="s">
        <v>552</v>
      </c>
      <c r="D190" s="241">
        <f>COUNTIF($C$1:$C190,C190)</f>
        <v>2</v>
      </c>
      <c r="E190" s="241" t="str">
        <f t="shared" si="22"/>
        <v>House Tenure2</v>
      </c>
      <c r="F190" s="86" t="s">
        <v>555</v>
      </c>
      <c r="G190" s="242">
        <v>0.31032178217821782</v>
      </c>
      <c r="H190" s="245">
        <v>114.46033490481359</v>
      </c>
    </row>
    <row r="191" spans="1:8">
      <c r="A191" s="86" t="str">
        <v>TENURE7</v>
      </c>
      <c r="B191" s="239">
        <v>190</v>
      </c>
      <c r="C191" s="86" t="s">
        <v>552</v>
      </c>
      <c r="D191" s="241">
        <f>COUNTIF($C$1:$C191,C191)</f>
        <v>3</v>
      </c>
      <c r="E191" s="241" t="str">
        <f t="shared" si="22"/>
        <v>House Tenure3</v>
      </c>
      <c r="F191" s="86" t="s">
        <v>557</v>
      </c>
      <c r="G191" s="242">
        <v>7.5297029702970295E-3</v>
      </c>
      <c r="H191" s="245">
        <v>98.271532698759998</v>
      </c>
    </row>
    <row r="192" spans="1:8">
      <c r="A192" s="86" t="str">
        <v>TENURE4</v>
      </c>
      <c r="B192" s="239">
        <v>191</v>
      </c>
      <c r="C192" s="86" t="s">
        <v>552</v>
      </c>
      <c r="D192" s="241">
        <f>COUNTIF($C$1:$C192,C192)</f>
        <v>4</v>
      </c>
      <c r="E192" s="241" t="str">
        <f t="shared" si="22"/>
        <v>House Tenure4</v>
      </c>
      <c r="F192" s="86" t="s">
        <v>559</v>
      </c>
      <c r="G192" s="242">
        <v>0.15508415841584158</v>
      </c>
      <c r="H192" s="245">
        <v>91.501592295001657</v>
      </c>
    </row>
    <row r="193" spans="1:8">
      <c r="A193" s="86" t="str">
        <v>TENURE9</v>
      </c>
      <c r="B193" s="239">
        <v>192</v>
      </c>
      <c r="C193" s="86" t="s">
        <v>552</v>
      </c>
      <c r="D193" s="241">
        <f>COUNTIF($C$1:$C193,C193)</f>
        <v>5</v>
      </c>
      <c r="E193" s="241" t="str">
        <f t="shared" si="22"/>
        <v>House Tenure5</v>
      </c>
      <c r="F193" s="86" t="s">
        <v>561</v>
      </c>
      <c r="G193" s="242">
        <v>8.5455445544554462E-2</v>
      </c>
      <c r="H193" s="245">
        <v>50.446583427574851</v>
      </c>
    </row>
    <row r="194" spans="1:8">
      <c r="A194" s="86" t="str">
        <v>NBEDS1</v>
      </c>
      <c r="B194" s="239">
        <v>193</v>
      </c>
      <c r="C194" s="86" t="s">
        <v>563</v>
      </c>
      <c r="D194" s="241">
        <f>COUNTIF($C$1:$C194,C194)</f>
        <v>1</v>
      </c>
      <c r="E194" s="241" t="str">
        <f t="shared" si="22"/>
        <v>House Size1</v>
      </c>
      <c r="F194" s="86" t="s">
        <v>564</v>
      </c>
      <c r="G194" s="242">
        <v>4.5792079207920798E-2</v>
      </c>
      <c r="H194" s="245">
        <v>64.485407240738255</v>
      </c>
    </row>
    <row r="195" spans="1:8">
      <c r="A195" s="86" t="str">
        <v>NBEDS2</v>
      </c>
      <c r="B195" s="239">
        <v>194</v>
      </c>
      <c r="C195" s="86" t="s">
        <v>563</v>
      </c>
      <c r="D195" s="241">
        <f>COUNTIF($C$1:$C195,C195)</f>
        <v>2</v>
      </c>
      <c r="E195" s="241" t="str">
        <f t="shared" ref="E195:E258" si="23">C195&amp;D195</f>
        <v>House Size2</v>
      </c>
      <c r="F195" s="86" t="s">
        <v>566</v>
      </c>
      <c r="G195" s="242">
        <v>0.1827029702970297</v>
      </c>
      <c r="H195" s="245">
        <v>75.402099582152644</v>
      </c>
    </row>
    <row r="196" spans="1:8">
      <c r="A196" s="86" t="str">
        <v>NBEDS3</v>
      </c>
      <c r="B196" s="239">
        <v>195</v>
      </c>
      <c r="C196" s="86" t="s">
        <v>563</v>
      </c>
      <c r="D196" s="241">
        <f>COUNTIF($C$1:$C196,C196)</f>
        <v>3</v>
      </c>
      <c r="E196" s="241" t="str">
        <f t="shared" si="23"/>
        <v>House Size3</v>
      </c>
      <c r="F196" s="86" t="s">
        <v>568</v>
      </c>
      <c r="G196" s="242">
        <v>0.41688613861386137</v>
      </c>
      <c r="H196" s="245">
        <v>93.821044519222156</v>
      </c>
    </row>
    <row r="197" spans="1:8">
      <c r="A197" s="86" t="str">
        <v>NBEDS4</v>
      </c>
      <c r="B197" s="239">
        <v>196</v>
      </c>
      <c r="C197" s="86" t="s">
        <v>563</v>
      </c>
      <c r="D197" s="241">
        <f>COUNTIF($C$1:$C197,C197)</f>
        <v>4</v>
      </c>
      <c r="E197" s="241" t="str">
        <f t="shared" si="23"/>
        <v>House Size4</v>
      </c>
      <c r="F197" s="86" t="s">
        <v>570</v>
      </c>
      <c r="G197" s="242">
        <v>0.27050000000000002</v>
      </c>
      <c r="H197" s="245">
        <v>145.13262523902014</v>
      </c>
    </row>
    <row r="198" spans="1:8">
      <c r="A198" s="86" t="str">
        <v>NBEDS5P</v>
      </c>
      <c r="B198" s="239">
        <v>197</v>
      </c>
      <c r="C198" s="86" t="s">
        <v>563</v>
      </c>
      <c r="D198" s="241">
        <f>COUNTIF($C$1:$C198,C198)</f>
        <v>5</v>
      </c>
      <c r="E198" s="241" t="str">
        <f t="shared" si="23"/>
        <v>House Size5</v>
      </c>
      <c r="F198" s="86" t="s">
        <v>572</v>
      </c>
      <c r="G198" s="242">
        <v>8.345544554455446E-2</v>
      </c>
      <c r="H198" s="245">
        <v>150.13010544399296</v>
      </c>
    </row>
    <row r="199" spans="1:8">
      <c r="A199" s="86" t="str">
        <v>hhdval0to100k</v>
      </c>
      <c r="B199" s="239">
        <v>198</v>
      </c>
      <c r="C199" s="86" t="s">
        <v>574</v>
      </c>
      <c r="D199" s="241">
        <f>COUNTIF($C$1:$C199,C199)</f>
        <v>1</v>
      </c>
      <c r="E199" s="241" t="str">
        <f t="shared" si="23"/>
        <v>House Value1</v>
      </c>
      <c r="F199" s="86" t="s">
        <v>575</v>
      </c>
      <c r="G199" s="242">
        <v>4.1975247524752478E-2</v>
      </c>
      <c r="H199" s="245">
        <v>37.934181667979658</v>
      </c>
    </row>
    <row r="200" spans="1:8">
      <c r="A200" s="86" t="str">
        <v>hhdval100to150k</v>
      </c>
      <c r="B200" s="239">
        <v>199</v>
      </c>
      <c r="C200" s="86" t="s">
        <v>574</v>
      </c>
      <c r="D200" s="241">
        <f>COUNTIF($C$1:$C200,C200)</f>
        <v>2</v>
      </c>
      <c r="E200" s="241" t="str">
        <f t="shared" si="23"/>
        <v>House Value2</v>
      </c>
      <c r="F200" s="86" t="s">
        <v>577</v>
      </c>
      <c r="G200" s="242">
        <v>7.7698019801980212E-2</v>
      </c>
      <c r="H200" s="245">
        <v>56.631879279210708</v>
      </c>
    </row>
    <row r="201" spans="1:8">
      <c r="A201" s="86" t="str">
        <v>hhdval150to250k</v>
      </c>
      <c r="B201" s="239">
        <v>200</v>
      </c>
      <c r="C201" s="86" t="s">
        <v>574</v>
      </c>
      <c r="D201" s="241">
        <f>COUNTIF($C$1:$C201,C201)</f>
        <v>3</v>
      </c>
      <c r="E201" s="241" t="str">
        <f t="shared" si="23"/>
        <v>House Value3</v>
      </c>
      <c r="F201" s="86" t="s">
        <v>579</v>
      </c>
      <c r="G201" s="242">
        <v>0.21521287128712868</v>
      </c>
      <c r="H201" s="245">
        <v>83.481304556974237</v>
      </c>
    </row>
    <row r="202" spans="1:8">
      <c r="A202" s="86" t="str">
        <v>hhdval250to500k</v>
      </c>
      <c r="B202" s="239">
        <v>201</v>
      </c>
      <c r="C202" s="86" t="s">
        <v>574</v>
      </c>
      <c r="D202" s="241">
        <f>COUNTIF($C$1:$C202,C202)</f>
        <v>4</v>
      </c>
      <c r="E202" s="241" t="str">
        <f t="shared" si="23"/>
        <v>House Value4</v>
      </c>
      <c r="F202" s="86" t="s">
        <v>581</v>
      </c>
      <c r="G202" s="242">
        <v>0.39240099009900992</v>
      </c>
      <c r="H202" s="245">
        <v>120.55049655651831</v>
      </c>
    </row>
    <row r="203" spans="1:8">
      <c r="A203" s="86" t="str">
        <v>hhdval500to750k</v>
      </c>
      <c r="B203" s="239">
        <v>202</v>
      </c>
      <c r="C203" s="86" t="s">
        <v>574</v>
      </c>
      <c r="D203" s="241">
        <f>COUNTIF($C$1:$C203,C203)</f>
        <v>5</v>
      </c>
      <c r="E203" s="241" t="str">
        <f t="shared" si="23"/>
        <v>House Value5</v>
      </c>
      <c r="F203" s="86" t="s">
        <v>583</v>
      </c>
      <c r="G203" s="242">
        <v>0.15282673267326732</v>
      </c>
      <c r="H203" s="245">
        <v>154.30188305080958</v>
      </c>
    </row>
    <row r="204" spans="1:8">
      <c r="A204" s="86" t="str">
        <v>hhdval750kto1m</v>
      </c>
      <c r="B204" s="239">
        <v>203</v>
      </c>
      <c r="C204" s="86" t="s">
        <v>574</v>
      </c>
      <c r="D204" s="241">
        <f>COUNTIF($C$1:$C204,C204)</f>
        <v>6</v>
      </c>
      <c r="E204" s="241" t="str">
        <f t="shared" si="23"/>
        <v>House Value6</v>
      </c>
      <c r="F204" s="86" t="s">
        <v>585</v>
      </c>
      <c r="G204" s="242">
        <v>6.0757425742574263E-2</v>
      </c>
      <c r="H204" s="245">
        <v>167.67461502830966</v>
      </c>
    </row>
    <row r="205" spans="1:8">
      <c r="A205" s="86" t="str">
        <v>hhdval1mplus</v>
      </c>
      <c r="B205" s="239">
        <v>204</v>
      </c>
      <c r="C205" s="86" t="s">
        <v>574</v>
      </c>
      <c r="D205" s="241">
        <f>COUNTIF($C$1:$C205,C205)</f>
        <v>7</v>
      </c>
      <c r="E205" s="241" t="str">
        <f t="shared" si="23"/>
        <v>House Value7</v>
      </c>
      <c r="F205" s="86" t="s">
        <v>587</v>
      </c>
      <c r="G205" s="242">
        <v>5.9524752475247522E-2</v>
      </c>
      <c r="H205" s="245">
        <v>176.42067800582143</v>
      </c>
    </row>
    <row r="206" spans="1:8">
      <c r="A206" s="86" t="str">
        <v>move_ind</v>
      </c>
      <c r="B206" s="239">
        <v>205</v>
      </c>
      <c r="C206" s="86" t="s">
        <v>589</v>
      </c>
      <c r="D206" s="241">
        <f>COUNTIF($C$1:$C206,C206)</f>
        <v>1</v>
      </c>
      <c r="E206" s="241" t="str">
        <f t="shared" si="23"/>
        <v>House Move1</v>
      </c>
      <c r="F206" s="86" t="s">
        <v>590</v>
      </c>
      <c r="G206" s="242">
        <v>0.15499504950495049</v>
      </c>
      <c r="H206" s="245">
        <v>97.602106420009179</v>
      </c>
    </row>
    <row r="207" spans="1:8">
      <c r="A207" s="86" t="str">
        <v>RCD_HHTYPE_DV_101</v>
      </c>
      <c r="B207" s="239">
        <v>206</v>
      </c>
      <c r="C207" s="86" t="s">
        <v>54</v>
      </c>
      <c r="D207" s="241">
        <f>COUNTIF($C$1:$C207,C207)</f>
        <v>1</v>
      </c>
      <c r="E207" s="241" t="str">
        <f t="shared" si="23"/>
        <v>Structure1</v>
      </c>
      <c r="F207" s="86" t="s">
        <v>591</v>
      </c>
      <c r="G207" s="242">
        <v>0.1334207920792079</v>
      </c>
      <c r="H207" s="245">
        <v>79.434309516772188</v>
      </c>
    </row>
    <row r="208" spans="1:8">
      <c r="A208" s="86" t="str">
        <v>RCD_HHTYPE_DV_102</v>
      </c>
      <c r="B208" s="239">
        <v>207</v>
      </c>
      <c r="C208" s="86" t="s">
        <v>54</v>
      </c>
      <c r="D208" s="241">
        <f>COUNTIF($C$1:$C208,C208)</f>
        <v>2</v>
      </c>
      <c r="E208" s="241" t="str">
        <f t="shared" si="23"/>
        <v>Structure2</v>
      </c>
      <c r="F208" s="86" t="s">
        <v>592</v>
      </c>
      <c r="G208" s="242">
        <v>2.4049504950495054E-2</v>
      </c>
      <c r="H208" s="245">
        <v>78.119264249261931</v>
      </c>
    </row>
    <row r="209" spans="1:8">
      <c r="A209" s="86" t="str">
        <v>RCD_HHTYPE_DV_103</v>
      </c>
      <c r="B209" s="239">
        <v>208</v>
      </c>
      <c r="C209" s="86" t="s">
        <v>54</v>
      </c>
      <c r="D209" s="241">
        <f>COUNTIF($C$1:$C209,C209)</f>
        <v>3</v>
      </c>
      <c r="E209" s="241" t="str">
        <f t="shared" si="23"/>
        <v>Structure3</v>
      </c>
      <c r="F209" s="86" t="s">
        <v>593</v>
      </c>
      <c r="G209" s="242">
        <v>0.33429207920792081</v>
      </c>
      <c r="H209" s="245">
        <v>110.54622157319092</v>
      </c>
    </row>
    <row r="210" spans="1:8">
      <c r="A210" s="86" t="str">
        <v>RCD_HHTYPE_DV_104</v>
      </c>
      <c r="B210" s="239">
        <v>209</v>
      </c>
      <c r="C210" s="86" t="s">
        <v>54</v>
      </c>
      <c r="D210" s="241">
        <f>COUNTIF($C$1:$C210,C210)</f>
        <v>4</v>
      </c>
      <c r="E210" s="241" t="str">
        <f t="shared" si="23"/>
        <v>Structure4</v>
      </c>
      <c r="F210" s="86" t="s">
        <v>160</v>
      </c>
      <c r="G210" s="242">
        <v>0.19736138613861384</v>
      </c>
      <c r="H210" s="245">
        <v>106.12155438661344</v>
      </c>
    </row>
    <row r="211" spans="1:8">
      <c r="A211" s="86" t="str">
        <v>RCD_HHTYPE_DV_105</v>
      </c>
      <c r="B211" s="239">
        <v>210</v>
      </c>
      <c r="C211" s="86" t="s">
        <v>54</v>
      </c>
      <c r="D211" s="241">
        <f>COUNTIF($C$1:$C211,C211)</f>
        <v>5</v>
      </c>
      <c r="E211" s="241" t="str">
        <f t="shared" si="23"/>
        <v>Structure5</v>
      </c>
      <c r="F211" s="86" t="s">
        <v>594</v>
      </c>
      <c r="G211" s="242">
        <v>0.31103465346534653</v>
      </c>
      <c r="H211" s="245">
        <v>99.35562038252948</v>
      </c>
    </row>
    <row r="212" spans="1:8">
      <c r="A212" s="86" t="str">
        <v>RCD_NKIDS05_101</v>
      </c>
      <c r="B212" s="239">
        <v>211</v>
      </c>
      <c r="C212" s="86" t="s">
        <v>596</v>
      </c>
      <c r="D212" s="241">
        <f>COUNTIF($C$1:$C212,C212)</f>
        <v>1</v>
      </c>
      <c r="E212" s="241" t="str">
        <f t="shared" si="23"/>
        <v>Number of Children by Age1</v>
      </c>
      <c r="F212" s="86" t="s">
        <v>597</v>
      </c>
      <c r="G212" s="242">
        <v>0.90886633663366356</v>
      </c>
      <c r="H212" s="245">
        <v>100.94701676783949</v>
      </c>
    </row>
    <row r="213" spans="1:8">
      <c r="A213" s="86" t="str">
        <v>RCD_NKIDS05_102</v>
      </c>
      <c r="B213" s="239">
        <v>212</v>
      </c>
      <c r="C213" s="86" t="s">
        <v>596</v>
      </c>
      <c r="D213" s="241">
        <f>COUNTIF($C$1:$C213,C213)</f>
        <v>2</v>
      </c>
      <c r="E213" s="241" t="str">
        <f t="shared" si="23"/>
        <v>Number of Children by Age2</v>
      </c>
      <c r="F213" s="86" t="s">
        <v>599</v>
      </c>
      <c r="G213" s="242">
        <v>6.6128712871287146E-2</v>
      </c>
      <c r="H213" s="245">
        <v>89.281253975468829</v>
      </c>
    </row>
    <row r="214" spans="1:8">
      <c r="A214" s="86" t="str">
        <v>RCD_NKIDS05_103</v>
      </c>
      <c r="B214" s="239">
        <v>213</v>
      </c>
      <c r="C214" s="86" t="s">
        <v>596</v>
      </c>
      <c r="D214" s="241">
        <f>COUNTIF($C$1:$C214,C214)</f>
        <v>3</v>
      </c>
      <c r="E214" s="241" t="str">
        <f t="shared" si="23"/>
        <v>Number of Children by Age3</v>
      </c>
      <c r="F214" s="86" t="s">
        <v>601</v>
      </c>
      <c r="G214" s="242">
        <v>2.4811881188118813E-2</v>
      </c>
      <c r="H214" s="245">
        <v>97.251901198784338</v>
      </c>
    </row>
    <row r="215" spans="1:8">
      <c r="A215" s="86" t="str">
        <v>RCD_NKIDS615_101</v>
      </c>
      <c r="B215" s="239">
        <v>214</v>
      </c>
      <c r="C215" s="86" t="s">
        <v>596</v>
      </c>
      <c r="D215" s="241">
        <f>COUNTIF($C$1:$C215,C215)</f>
        <v>4</v>
      </c>
      <c r="E215" s="241" t="str">
        <f t="shared" si="23"/>
        <v>Number of Children by Age4</v>
      </c>
      <c r="F215" s="86" t="s">
        <v>603</v>
      </c>
      <c r="G215" s="242">
        <v>0.78531188118811868</v>
      </c>
      <c r="H215" s="245">
        <v>99.814298972038799</v>
      </c>
    </row>
    <row r="216" spans="1:8">
      <c r="A216" s="86" t="str">
        <v>RCD_NKIDS615_102</v>
      </c>
      <c r="B216" s="239">
        <v>215</v>
      </c>
      <c r="C216" s="86" t="s">
        <v>596</v>
      </c>
      <c r="D216" s="241">
        <f>COUNTIF($C$1:$C216,C216)</f>
        <v>5</v>
      </c>
      <c r="E216" s="241" t="str">
        <f t="shared" si="23"/>
        <v>Number of Children by Age5</v>
      </c>
      <c r="F216" s="86" t="s">
        <v>605</v>
      </c>
      <c r="G216" s="242">
        <v>0.12082673267326732</v>
      </c>
      <c r="H216" s="245">
        <v>99.245128429694731</v>
      </c>
    </row>
    <row r="217" spans="1:8">
      <c r="A217" s="86" t="str">
        <v>RCD_NKIDS615_103</v>
      </c>
      <c r="B217" s="239">
        <v>216</v>
      </c>
      <c r="C217" s="86" t="s">
        <v>596</v>
      </c>
      <c r="D217" s="241">
        <f>COUNTIF($C$1:$C217,C217)</f>
        <v>6</v>
      </c>
      <c r="E217" s="241" t="str">
        <f t="shared" si="23"/>
        <v>Number of Children by Age6</v>
      </c>
      <c r="F217" s="86" t="s">
        <v>607</v>
      </c>
      <c r="G217" s="242">
        <v>9.3990099009900976E-2</v>
      </c>
      <c r="H217" s="245">
        <v>102.53588961036073</v>
      </c>
    </row>
    <row r="218" spans="1:8">
      <c r="A218" s="86" t="str">
        <v>A2_CHILDREN1</v>
      </c>
      <c r="B218" s="239">
        <v>217</v>
      </c>
      <c r="C218" s="86" t="s">
        <v>608</v>
      </c>
      <c r="D218" s="241">
        <f>COUNTIF($C$1:$C218,C218)</f>
        <v>1</v>
      </c>
      <c r="E218" s="241" t="str">
        <f t="shared" si="23"/>
        <v>Children in household1</v>
      </c>
      <c r="F218" s="86" t="s">
        <v>609</v>
      </c>
      <c r="G218" s="242">
        <v>0.73620297029702986</v>
      </c>
      <c r="H218" s="245">
        <v>101.0659929432251</v>
      </c>
    </row>
    <row r="219" spans="1:8">
      <c r="A219" s="86" t="str">
        <v>A2_CHILDREN2A</v>
      </c>
      <c r="B219" s="239">
        <v>218</v>
      </c>
      <c r="C219" s="86" t="s">
        <v>608</v>
      </c>
      <c r="D219" s="241">
        <f>COUNTIF($C$1:$C219,C219)</f>
        <v>2</v>
      </c>
      <c r="E219" s="241" t="str">
        <f t="shared" si="23"/>
        <v>Children in household2</v>
      </c>
      <c r="F219" s="86" t="s">
        <v>610</v>
      </c>
      <c r="G219" s="242">
        <v>0.12096534653465346</v>
      </c>
      <c r="H219" s="245">
        <v>96.075988049068769</v>
      </c>
    </row>
    <row r="220" spans="1:8">
      <c r="A220" s="86" t="str">
        <v>A2_CHILDREN2B</v>
      </c>
      <c r="B220" s="239">
        <v>219</v>
      </c>
      <c r="C220" s="86" t="s">
        <v>608</v>
      </c>
      <c r="D220" s="241">
        <f>COUNTIF($C$1:$C220,C220)</f>
        <v>3</v>
      </c>
      <c r="E220" s="241" t="str">
        <f t="shared" si="23"/>
        <v>Children in household3</v>
      </c>
      <c r="F220" s="86" t="s">
        <v>611</v>
      </c>
      <c r="G220" s="242">
        <v>0.10712871287128713</v>
      </c>
      <c r="H220" s="245">
        <v>100.99067696502146</v>
      </c>
    </row>
    <row r="221" spans="1:8">
      <c r="A221" s="86" t="str">
        <v>A2_CHILDREN3</v>
      </c>
      <c r="B221" s="239">
        <v>220</v>
      </c>
      <c r="C221" s="86" t="s">
        <v>608</v>
      </c>
      <c r="D221" s="241">
        <f>COUNTIF($C$1:$C221,C221)</f>
        <v>4</v>
      </c>
      <c r="E221" s="241" t="str">
        <f t="shared" si="23"/>
        <v>Children in household4</v>
      </c>
      <c r="F221" s="86" t="s">
        <v>612</v>
      </c>
      <c r="G221" s="242">
        <v>3.5905940594059403E-2</v>
      </c>
      <c r="H221" s="245">
        <v>90.259476012671087</v>
      </c>
    </row>
    <row r="222" spans="1:8">
      <c r="A222" s="86" t="str">
        <v>A2_HHD1</v>
      </c>
      <c r="B222" s="239">
        <v>221</v>
      </c>
      <c r="C222" s="86" t="s">
        <v>613</v>
      </c>
      <c r="D222" s="241">
        <f>COUNTIF($C$1:$C222,C222)</f>
        <v>1</v>
      </c>
      <c r="E222" s="241" t="str">
        <f t="shared" si="23"/>
        <v>Household Size1</v>
      </c>
      <c r="F222" s="86" t="s">
        <v>614</v>
      </c>
      <c r="G222" s="242">
        <v>0.15645544554455446</v>
      </c>
      <c r="H222" s="245">
        <v>82.04708621505749</v>
      </c>
    </row>
    <row r="223" spans="1:8">
      <c r="A223" s="86" t="str">
        <v>A2_HHD2</v>
      </c>
      <c r="B223" s="239">
        <v>222</v>
      </c>
      <c r="C223" s="86" t="s">
        <v>613</v>
      </c>
      <c r="D223" s="241">
        <f>COUNTIF($C$1:$C223,C223)</f>
        <v>2</v>
      </c>
      <c r="E223" s="241" t="str">
        <f t="shared" si="23"/>
        <v>Household Size2</v>
      </c>
      <c r="F223" s="86" t="s">
        <v>615</v>
      </c>
      <c r="G223" s="242">
        <v>0.40258910891089111</v>
      </c>
      <c r="H223" s="245">
        <v>103.67157701214116</v>
      </c>
    </row>
    <row r="224" spans="1:8">
      <c r="A224" s="86" t="str">
        <v>A2_HHD5</v>
      </c>
      <c r="B224" s="239">
        <v>223</v>
      </c>
      <c r="C224" s="86" t="s">
        <v>613</v>
      </c>
      <c r="D224" s="241">
        <f>COUNTIF($C$1:$C224,C224)</f>
        <v>3</v>
      </c>
      <c r="E224" s="241" t="str">
        <f t="shared" si="23"/>
        <v>Household Size3</v>
      </c>
      <c r="F224" s="86" t="s">
        <v>616</v>
      </c>
      <c r="G224" s="242">
        <v>0.3577128712871287</v>
      </c>
      <c r="H224" s="245">
        <v>104.75877616921694</v>
      </c>
    </row>
    <row r="225" spans="1:8">
      <c r="A225" s="86" t="str">
        <v>A2_HHD6</v>
      </c>
      <c r="B225" s="239">
        <v>224</v>
      </c>
      <c r="C225" s="86" t="s">
        <v>613</v>
      </c>
      <c r="D225" s="241">
        <f>COUNTIF($C$1:$C225,C225)</f>
        <v>4</v>
      </c>
      <c r="E225" s="241" t="str">
        <f t="shared" si="23"/>
        <v>Household Size4</v>
      </c>
      <c r="F225" s="86" t="s">
        <v>617</v>
      </c>
      <c r="G225" s="242">
        <v>8.3499999999999991E-2</v>
      </c>
      <c r="H225" s="245">
        <v>104.78057857787377</v>
      </c>
    </row>
    <row r="226" spans="1:8">
      <c r="A226" s="86" t="str">
        <v>rcd_jbnssec8_dv_101</v>
      </c>
      <c r="B226" s="239">
        <v>225</v>
      </c>
      <c r="C226" s="86" t="s">
        <v>620</v>
      </c>
      <c r="D226" s="241">
        <f>COUNTIF($C$1:$C226,C226)</f>
        <v>1</v>
      </c>
      <c r="E226" s="241" t="str">
        <f t="shared" si="23"/>
        <v>NS SEC (% of people in employment)1</v>
      </c>
      <c r="F226" s="86" t="s">
        <v>621</v>
      </c>
      <c r="G226" s="242">
        <v>0.16114356435643565</v>
      </c>
      <c r="H226" s="245">
        <v>123.28701400469062</v>
      </c>
    </row>
    <row r="227" spans="1:8">
      <c r="A227" s="86" t="str">
        <v>rcd_jbnssec8_dv_102</v>
      </c>
      <c r="B227" s="239">
        <v>226</v>
      </c>
      <c r="C227" s="86" t="s">
        <v>620</v>
      </c>
      <c r="D227" s="241">
        <f>COUNTIF($C$1:$C227,C227)</f>
        <v>2</v>
      </c>
      <c r="E227" s="241" t="str">
        <f t="shared" si="23"/>
        <v>NS SEC (% of people in employment)2</v>
      </c>
      <c r="F227" s="86" t="s">
        <v>623</v>
      </c>
      <c r="G227" s="242">
        <v>0.31883663366336634</v>
      </c>
      <c r="H227" s="245">
        <v>110.37560017660883</v>
      </c>
    </row>
    <row r="228" spans="1:8">
      <c r="A228" s="86" t="str">
        <v>rcd_jbnssec8_dv_103</v>
      </c>
      <c r="B228" s="239">
        <v>227</v>
      </c>
      <c r="C228" s="86" t="s">
        <v>620</v>
      </c>
      <c r="D228" s="241">
        <f>COUNTIF($C$1:$C228,C228)</f>
        <v>3</v>
      </c>
      <c r="E228" s="241" t="str">
        <f t="shared" si="23"/>
        <v>NS SEC (% of people in employment)3</v>
      </c>
      <c r="F228" s="86" t="s">
        <v>625</v>
      </c>
      <c r="G228" s="242">
        <v>0.13034653465346535</v>
      </c>
      <c r="H228" s="245">
        <v>98.199287319013024</v>
      </c>
    </row>
    <row r="229" spans="1:8">
      <c r="A229" s="86" t="str">
        <v>rcd_jbnssec8_dv_104</v>
      </c>
      <c r="B229" s="239">
        <v>228</v>
      </c>
      <c r="C229" s="86" t="s">
        <v>620</v>
      </c>
      <c r="D229" s="241">
        <f>COUNTIF($C$1:$C229,C229)</f>
        <v>4</v>
      </c>
      <c r="E229" s="241" t="str">
        <f t="shared" si="23"/>
        <v>NS SEC (% of people in employment)4</v>
      </c>
      <c r="F229" s="86" t="s">
        <v>627</v>
      </c>
      <c r="G229" s="242">
        <v>0.10877722772277228</v>
      </c>
      <c r="H229" s="245">
        <v>106.02479005849628</v>
      </c>
    </row>
    <row r="230" spans="1:8">
      <c r="A230" s="86" t="str">
        <v>rcd_jbnssec8_dv_105</v>
      </c>
      <c r="B230" s="239">
        <v>229</v>
      </c>
      <c r="C230" s="86" t="s">
        <v>620</v>
      </c>
      <c r="D230" s="241">
        <f>COUNTIF($C$1:$C230,C230)</f>
        <v>5</v>
      </c>
      <c r="E230" s="241" t="str">
        <f t="shared" si="23"/>
        <v>NS SEC (% of people in employment)5</v>
      </c>
      <c r="F230" s="86" t="s">
        <v>629</v>
      </c>
      <c r="G230" s="242">
        <v>5.7811881188118815E-2</v>
      </c>
      <c r="H230" s="245">
        <v>86.275980593211202</v>
      </c>
    </row>
    <row r="231" spans="1:8">
      <c r="A231" s="86" t="str">
        <v>rcd_jbnssec8_dv_106</v>
      </c>
      <c r="B231" s="239">
        <v>230</v>
      </c>
      <c r="C231" s="86" t="s">
        <v>620</v>
      </c>
      <c r="D231" s="241">
        <f>COUNTIF($C$1:$C231,C231)</f>
        <v>6</v>
      </c>
      <c r="E231" s="241" t="str">
        <f t="shared" si="23"/>
        <v>NS SEC (% of people in employment)6</v>
      </c>
      <c r="F231" s="86" t="s">
        <v>631</v>
      </c>
      <c r="G231" s="242">
        <v>0.14254455445544556</v>
      </c>
      <c r="H231" s="245">
        <v>80.158494704103063</v>
      </c>
    </row>
    <row r="232" spans="1:8">
      <c r="A232" s="86" t="str">
        <v>rcd_jbnssec8_dv_107</v>
      </c>
      <c r="B232" s="239">
        <v>231</v>
      </c>
      <c r="C232" s="86" t="s">
        <v>620</v>
      </c>
      <c r="D232" s="241">
        <f>COUNTIF($C$1:$C232,C232)</f>
        <v>7</v>
      </c>
      <c r="E232" s="241" t="str">
        <f t="shared" si="23"/>
        <v>NS SEC (% of people in employment)7</v>
      </c>
      <c r="F232" s="86" t="s">
        <v>633</v>
      </c>
      <c r="G232" s="242">
        <v>8.0896039603960399E-2</v>
      </c>
      <c r="H232" s="245">
        <v>80.551062435011801</v>
      </c>
    </row>
    <row r="233" spans="1:8">
      <c r="A233" s="86" t="str">
        <v>CLASS1</v>
      </c>
      <c r="B233" s="239">
        <v>232</v>
      </c>
      <c r="C233" s="86" t="s">
        <v>635</v>
      </c>
      <c r="D233" s="241">
        <f>COUNTIF($C$1:$C233,C233)</f>
        <v>1</v>
      </c>
      <c r="E233" s="241" t="str">
        <f t="shared" si="23"/>
        <v>Social Grade1</v>
      </c>
      <c r="F233" s="86" t="s">
        <v>636</v>
      </c>
      <c r="G233" s="242">
        <v>7.8321782178217822E-2</v>
      </c>
      <c r="H233" s="245">
        <v>139.81605264008996</v>
      </c>
    </row>
    <row r="234" spans="1:8">
      <c r="A234" s="86" t="str">
        <v>CLASS2</v>
      </c>
      <c r="B234" s="239">
        <v>233</v>
      </c>
      <c r="C234" s="86" t="s">
        <v>635</v>
      </c>
      <c r="D234" s="241">
        <f>COUNTIF($C$1:$C234,C234)</f>
        <v>2</v>
      </c>
      <c r="E234" s="241" t="str">
        <f t="shared" si="23"/>
        <v>Social Grade2</v>
      </c>
      <c r="F234" s="86" t="s">
        <v>638</v>
      </c>
      <c r="G234" s="242">
        <v>0.30588118811881188</v>
      </c>
      <c r="H234" s="245">
        <v>123.5520343095567</v>
      </c>
    </row>
    <row r="235" spans="1:8">
      <c r="A235" s="86" t="str">
        <v>CLASS3</v>
      </c>
      <c r="B235" s="239">
        <v>234</v>
      </c>
      <c r="C235" s="86" t="s">
        <v>635</v>
      </c>
      <c r="D235" s="241">
        <f>COUNTIF($C$1:$C235,C235)</f>
        <v>3</v>
      </c>
      <c r="E235" s="241" t="str">
        <f t="shared" si="23"/>
        <v>Social Grade3</v>
      </c>
      <c r="F235" s="86" t="s">
        <v>640</v>
      </c>
      <c r="G235" s="242">
        <v>0.27898514851485151</v>
      </c>
      <c r="H235" s="245">
        <v>102.27152290866664</v>
      </c>
    </row>
    <row r="236" spans="1:8">
      <c r="A236" s="86" t="str">
        <v>CLASS4</v>
      </c>
      <c r="B236" s="239">
        <v>235</v>
      </c>
      <c r="C236" s="86" t="s">
        <v>635</v>
      </c>
      <c r="D236" s="241">
        <f>COUNTIF($C$1:$C236,C236)</f>
        <v>4</v>
      </c>
      <c r="E236" s="241" t="str">
        <f t="shared" si="23"/>
        <v>Social Grade4</v>
      </c>
      <c r="F236" s="86" t="s">
        <v>642</v>
      </c>
      <c r="G236" s="242">
        <v>0.18202475247524755</v>
      </c>
      <c r="H236" s="245">
        <v>88.090946445805571</v>
      </c>
    </row>
    <row r="237" spans="1:8">
      <c r="A237" s="86" t="str">
        <v>CLASS5</v>
      </c>
      <c r="B237" s="239">
        <v>236</v>
      </c>
      <c r="C237" s="86" t="s">
        <v>635</v>
      </c>
      <c r="D237" s="241">
        <f>COUNTIF($C$1:$C237,C237)</f>
        <v>5</v>
      </c>
      <c r="E237" s="241" t="str">
        <f t="shared" si="23"/>
        <v>Social Grade5</v>
      </c>
      <c r="F237" s="86" t="s">
        <v>644</v>
      </c>
      <c r="G237" s="242">
        <v>9.1613861386138612E-2</v>
      </c>
      <c r="H237" s="245">
        <v>73.144639452637676</v>
      </c>
    </row>
    <row r="238" spans="1:8">
      <c r="A238" s="86" t="str">
        <v>CLASS6</v>
      </c>
      <c r="B238" s="239">
        <v>237</v>
      </c>
      <c r="C238" s="86" t="s">
        <v>635</v>
      </c>
      <c r="D238" s="241">
        <f>COUNTIF($C$1:$C238,C238)</f>
        <v>6</v>
      </c>
      <c r="E238" s="241" t="str">
        <f t="shared" si="23"/>
        <v>Social Grade6</v>
      </c>
      <c r="F238" s="86" t="s">
        <v>646</v>
      </c>
      <c r="G238" s="242">
        <v>6.3024752475247525E-2</v>
      </c>
      <c r="H238" s="245">
        <v>68.860574519389189</v>
      </c>
    </row>
    <row r="239" spans="1:8">
      <c r="A239" s="86" t="str">
        <v>OCCD2</v>
      </c>
      <c r="B239" s="239">
        <v>238</v>
      </c>
      <c r="C239" s="86" t="s">
        <v>648</v>
      </c>
      <c r="D239" s="241">
        <f>COUNTIF($C$1:$C239,C239)</f>
        <v>1</v>
      </c>
      <c r="E239" s="241" t="str">
        <f t="shared" si="23"/>
        <v>Occupation1</v>
      </c>
      <c r="F239" s="86" t="s">
        <v>649</v>
      </c>
      <c r="G239" s="242">
        <v>7.6084158415841568E-2</v>
      </c>
      <c r="H239" s="245">
        <v>118.84816375363927</v>
      </c>
    </row>
    <row r="240" spans="1:8">
      <c r="A240" s="86" t="str">
        <v>OCCD6</v>
      </c>
      <c r="B240" s="239">
        <v>239</v>
      </c>
      <c r="C240" s="86" t="s">
        <v>648</v>
      </c>
      <c r="D240" s="241">
        <f>COUNTIF($C$1:$C240,C240)</f>
        <v>2</v>
      </c>
      <c r="E240" s="241" t="str">
        <f t="shared" si="23"/>
        <v>Occupation2</v>
      </c>
      <c r="F240" s="86" t="s">
        <v>651</v>
      </c>
      <c r="G240" s="242">
        <v>0.23422772277227724</v>
      </c>
      <c r="H240" s="245">
        <v>109.98032776487774</v>
      </c>
    </row>
    <row r="241" spans="1:8">
      <c r="A241" s="86" t="str">
        <v>OCCD3</v>
      </c>
      <c r="B241" s="239">
        <v>240</v>
      </c>
      <c r="C241" s="86" t="s">
        <v>648</v>
      </c>
      <c r="D241" s="241">
        <f>COUNTIF($C$1:$C241,C241)</f>
        <v>3</v>
      </c>
      <c r="E241" s="241" t="str">
        <f t="shared" si="23"/>
        <v>Occupation3</v>
      </c>
      <c r="F241" s="86" t="s">
        <v>653</v>
      </c>
      <c r="G241" s="242">
        <v>0.14615841584158415</v>
      </c>
      <c r="H241" s="245">
        <v>97.464270435228201</v>
      </c>
    </row>
    <row r="242" spans="1:8">
      <c r="A242" s="86" t="str">
        <v>OCCD5</v>
      </c>
      <c r="B242" s="239">
        <v>241</v>
      </c>
      <c r="C242" s="86" t="s">
        <v>648</v>
      </c>
      <c r="D242" s="241">
        <f>COUNTIF($C$1:$C242,C242)</f>
        <v>4</v>
      </c>
      <c r="E242" s="241" t="str">
        <f t="shared" si="23"/>
        <v>Occupation4</v>
      </c>
      <c r="F242" s="86" t="s">
        <v>655</v>
      </c>
      <c r="G242" s="242">
        <v>5.5722772277227724E-2</v>
      </c>
      <c r="H242" s="245">
        <v>101.61908665608819</v>
      </c>
    </row>
    <row r="243" spans="1:8">
      <c r="A243" s="86" t="str">
        <v>OCCD8</v>
      </c>
      <c r="B243" s="239">
        <v>242</v>
      </c>
      <c r="C243" s="86" t="s">
        <v>648</v>
      </c>
      <c r="D243" s="241">
        <f>COUNTIF($C$1:$C243,C243)</f>
        <v>5</v>
      </c>
      <c r="E243" s="241" t="str">
        <f t="shared" si="23"/>
        <v>Occupation5</v>
      </c>
      <c r="F243" s="86" t="s">
        <v>657</v>
      </c>
      <c r="G243" s="242">
        <v>0.15196534653465346</v>
      </c>
      <c r="H243" s="245">
        <v>100.1441772618652</v>
      </c>
    </row>
    <row r="244" spans="1:8">
      <c r="A244" s="86" t="str">
        <v>OCCD9</v>
      </c>
      <c r="B244" s="239">
        <v>243</v>
      </c>
      <c r="C244" s="86" t="s">
        <v>648</v>
      </c>
      <c r="D244" s="241">
        <f>COUNTIF($C$1:$C244,C244)</f>
        <v>6</v>
      </c>
      <c r="E244" s="241" t="str">
        <f t="shared" si="23"/>
        <v>Occupation6</v>
      </c>
      <c r="F244" s="86" t="s">
        <v>659</v>
      </c>
      <c r="G244" s="242">
        <v>8.2287128712871291E-2</v>
      </c>
      <c r="H244" s="245">
        <v>110.33219021935771</v>
      </c>
    </row>
    <row r="245" spans="1:8">
      <c r="A245" s="86" t="str">
        <v>OCCD10</v>
      </c>
      <c r="B245" s="239">
        <v>244</v>
      </c>
      <c r="C245" s="86" t="s">
        <v>648</v>
      </c>
      <c r="D245" s="241">
        <f>COUNTIF($C$1:$C245,C245)</f>
        <v>7</v>
      </c>
      <c r="E245" s="241" t="str">
        <f t="shared" si="23"/>
        <v>Occupation7</v>
      </c>
      <c r="F245" s="86" t="s">
        <v>661</v>
      </c>
      <c r="G245" s="242">
        <v>7.2064356435643573E-2</v>
      </c>
      <c r="H245" s="245">
        <v>85.537793195979702</v>
      </c>
    </row>
    <row r="246" spans="1:8">
      <c r="A246" s="86" t="str">
        <v>OCCD11</v>
      </c>
      <c r="B246" s="239">
        <v>245</v>
      </c>
      <c r="C246" s="86" t="s">
        <v>648</v>
      </c>
      <c r="D246" s="241">
        <f>COUNTIF($C$1:$C246,C246)</f>
        <v>8</v>
      </c>
      <c r="E246" s="241" t="str">
        <f t="shared" si="23"/>
        <v>Occupation8</v>
      </c>
      <c r="F246" s="86" t="s">
        <v>663</v>
      </c>
      <c r="G246" s="242">
        <v>0.11166831683168318</v>
      </c>
      <c r="H246" s="245">
        <v>84.418798600177951</v>
      </c>
    </row>
    <row r="247" spans="1:8">
      <c r="A247" s="86" t="str">
        <v>OCCD12</v>
      </c>
      <c r="B247" s="239">
        <v>246</v>
      </c>
      <c r="C247" s="86" t="s">
        <v>648</v>
      </c>
      <c r="D247" s="241">
        <f>COUNTIF($C$1:$C247,C247)</f>
        <v>9</v>
      </c>
      <c r="E247" s="241" t="str">
        <f t="shared" si="23"/>
        <v>Occupation9</v>
      </c>
      <c r="F247" s="86" t="s">
        <v>665</v>
      </c>
      <c r="G247" s="242">
        <v>4.930198019801979E-2</v>
      </c>
      <c r="H247" s="245">
        <v>101.88135086176757</v>
      </c>
    </row>
    <row r="248" spans="1:8">
      <c r="A248" s="86" t="str">
        <v>OCCD13</v>
      </c>
      <c r="B248" s="239">
        <v>247</v>
      </c>
      <c r="C248" s="86" t="s">
        <v>648</v>
      </c>
      <c r="D248" s="241">
        <f>COUNTIF($C$1:$C248,C248)</f>
        <v>10</v>
      </c>
      <c r="E248" s="241" t="str">
        <f t="shared" si="23"/>
        <v>Occupation10</v>
      </c>
      <c r="F248" s="86" t="s">
        <v>667</v>
      </c>
      <c r="G248" s="242">
        <v>2.0207920792079209E-2</v>
      </c>
      <c r="H248" s="245">
        <v>76.058679312320905</v>
      </c>
    </row>
    <row r="249" spans="1:8">
      <c r="A249" s="86" t="str">
        <v>rcd_qfhigh_101</v>
      </c>
      <c r="B249" s="239">
        <v>248</v>
      </c>
      <c r="C249" s="86" t="s">
        <v>670</v>
      </c>
      <c r="D249" s="241">
        <f>COUNTIF($C$1:$C249,C249)</f>
        <v>1</v>
      </c>
      <c r="E249" s="241" t="str">
        <f t="shared" si="23"/>
        <v>Highest Level of Qualifications (Adults)1</v>
      </c>
      <c r="F249" s="86" t="s">
        <v>671</v>
      </c>
      <c r="G249" s="242">
        <v>0.28209405940594057</v>
      </c>
      <c r="H249" s="245">
        <v>124.21620483097367</v>
      </c>
    </row>
    <row r="250" spans="1:8">
      <c r="A250" s="86" t="str">
        <v>rcd_qfhigh_102</v>
      </c>
      <c r="B250" s="239">
        <v>249</v>
      </c>
      <c r="C250" s="86" t="s">
        <v>670</v>
      </c>
      <c r="D250" s="241">
        <f>COUNTIF($C$1:$C250,C250)</f>
        <v>2</v>
      </c>
      <c r="E250" s="241" t="str">
        <f t="shared" si="23"/>
        <v>Highest Level of Qualifications (Adults)2</v>
      </c>
      <c r="F250" s="86" t="s">
        <v>673</v>
      </c>
      <c r="G250" s="242">
        <v>0.10659405940594058</v>
      </c>
      <c r="H250" s="245">
        <v>107.57678511028388</v>
      </c>
    </row>
    <row r="251" spans="1:8">
      <c r="A251" s="86" t="str">
        <v>rcd_qfhigh_103</v>
      </c>
      <c r="B251" s="239">
        <v>250</v>
      </c>
      <c r="C251" s="86" t="s">
        <v>670</v>
      </c>
      <c r="D251" s="241">
        <f>COUNTIF($C$1:$C251,C251)</f>
        <v>3</v>
      </c>
      <c r="E251" s="241" t="str">
        <f t="shared" si="23"/>
        <v>Highest Level of Qualifications (Adults)3</v>
      </c>
      <c r="F251" s="86" t="s">
        <v>675</v>
      </c>
      <c r="G251" s="242">
        <v>9.0321782178217833E-2</v>
      </c>
      <c r="H251" s="245">
        <v>102.83870567748023</v>
      </c>
    </row>
    <row r="252" spans="1:8">
      <c r="A252" s="86" t="str">
        <v>rcd_qfhigh_104</v>
      </c>
      <c r="B252" s="239">
        <v>251</v>
      </c>
      <c r="C252" s="86" t="s">
        <v>670</v>
      </c>
      <c r="D252" s="241">
        <f>COUNTIF($C$1:$C252,C252)</f>
        <v>4</v>
      </c>
      <c r="E252" s="241" t="str">
        <f t="shared" si="23"/>
        <v>Highest Level of Qualifications (Adults)4</v>
      </c>
      <c r="F252" s="86" t="s">
        <v>677</v>
      </c>
      <c r="G252" s="242">
        <v>0.35163366336633656</v>
      </c>
      <c r="H252" s="245">
        <v>95.117078381051499</v>
      </c>
    </row>
    <row r="253" spans="1:8">
      <c r="A253" s="86" t="str">
        <v>rcd_qfhigh_105</v>
      </c>
      <c r="B253" s="239">
        <v>252</v>
      </c>
      <c r="C253" s="86" t="s">
        <v>670</v>
      </c>
      <c r="D253" s="241">
        <f>COUNTIF($C$1:$C253,C253)</f>
        <v>5</v>
      </c>
      <c r="E253" s="241" t="str">
        <f t="shared" si="23"/>
        <v>Highest Level of Qualifications (Adults)5</v>
      </c>
      <c r="F253" s="86" t="s">
        <v>679</v>
      </c>
      <c r="G253" s="242">
        <v>0.1697178217821782</v>
      </c>
      <c r="H253" s="245">
        <v>78.451917909346832</v>
      </c>
    </row>
    <row r="254" spans="1:8">
      <c r="A254" s="86" t="str">
        <v>Num_reading</v>
      </c>
      <c r="B254" s="239">
        <v>253</v>
      </c>
      <c r="C254" s="86" t="s">
        <v>681</v>
      </c>
      <c r="D254" s="241">
        <f>COUNTIF($C$1:$C254,C254)</f>
        <v>1</v>
      </c>
      <c r="E254" s="241" t="str">
        <f t="shared" si="23"/>
        <v>England: Pupils at the end of KS11</v>
      </c>
      <c r="F254" s="86" t="s">
        <v>682</v>
      </c>
      <c r="G254" s="242">
        <v>0.92658910891089108</v>
      </c>
      <c r="H254" s="245">
        <v>101.62416524528118</v>
      </c>
    </row>
    <row r="255" spans="1:8">
      <c r="A255" s="86" t="str">
        <v>Num_writing</v>
      </c>
      <c r="B255" s="239">
        <v>254</v>
      </c>
      <c r="C255" s="86" t="s">
        <v>681</v>
      </c>
      <c r="D255" s="241">
        <f>COUNTIF($C$1:$C255,C255)</f>
        <v>2</v>
      </c>
      <c r="E255" s="241" t="str">
        <f t="shared" si="23"/>
        <v>England: Pupils at the end of KS12</v>
      </c>
      <c r="F255" s="86" t="s">
        <v>684</v>
      </c>
      <c r="G255" s="242">
        <v>0.89294059405940596</v>
      </c>
      <c r="H255" s="245">
        <v>102.1473618266222</v>
      </c>
    </row>
    <row r="256" spans="1:8">
      <c r="A256" s="86" t="str">
        <v>Num_maths</v>
      </c>
      <c r="B256" s="239">
        <v>255</v>
      </c>
      <c r="C256" s="86" t="s">
        <v>681</v>
      </c>
      <c r="D256" s="241">
        <f>COUNTIF($C$1:$C256,C256)</f>
        <v>3</v>
      </c>
      <c r="E256" s="241" t="str">
        <f t="shared" si="23"/>
        <v>England: Pupils at the end of KS13</v>
      </c>
      <c r="F256" s="86" t="s">
        <v>686</v>
      </c>
      <c r="G256" s="242">
        <v>0.94814356435643565</v>
      </c>
      <c r="H256" s="245">
        <v>101.20596302634823</v>
      </c>
    </row>
    <row r="257" spans="1:8">
      <c r="A257" s="86" t="str">
        <v>Num_science</v>
      </c>
      <c r="B257" s="239">
        <v>256</v>
      </c>
      <c r="C257" s="86" t="s">
        <v>681</v>
      </c>
      <c r="D257" s="241">
        <f>COUNTIF($C$1:$C257,C257)</f>
        <v>4</v>
      </c>
      <c r="E257" s="241" t="str">
        <f t="shared" si="23"/>
        <v>England: Pupils at the end of KS14</v>
      </c>
      <c r="F257" s="86" t="s">
        <v>688</v>
      </c>
      <c r="G257" s="242">
        <v>0.939049504950495</v>
      </c>
      <c r="H257" s="245">
        <v>101.63722863509965</v>
      </c>
    </row>
    <row r="258" spans="1:8">
      <c r="A258" s="86" t="str">
        <v>Num_All_Reading</v>
      </c>
      <c r="B258" s="239">
        <v>257</v>
      </c>
      <c r="C258" s="86" t="s">
        <v>690</v>
      </c>
      <c r="D258" s="241">
        <f>COUNTIF($C$1:$C258,C258)</f>
        <v>1</v>
      </c>
      <c r="E258" s="241" t="str">
        <f t="shared" si="23"/>
        <v>England: Pupils at the end of KS21</v>
      </c>
      <c r="F258" s="86" t="s">
        <v>682</v>
      </c>
      <c r="G258" s="242">
        <v>0.91787128712871302</v>
      </c>
      <c r="H258" s="245">
        <v>101.69927072115885</v>
      </c>
    </row>
    <row r="259" spans="1:8">
      <c r="A259" s="86" t="str">
        <v>Num_All_Writing</v>
      </c>
      <c r="B259" s="239">
        <v>258</v>
      </c>
      <c r="C259" s="86" t="s">
        <v>690</v>
      </c>
      <c r="D259" s="241">
        <f>COUNTIF($C$1:$C259,C259)</f>
        <v>2</v>
      </c>
      <c r="E259" s="241" t="str">
        <f t="shared" ref="E259:E322" si="24">C259&amp;D259</f>
        <v>England: Pupils at the end of KS22</v>
      </c>
      <c r="F259" s="86" t="s">
        <v>684</v>
      </c>
      <c r="G259" s="242">
        <v>0.87984653465346541</v>
      </c>
      <c r="H259" s="245">
        <v>102.07701511693534</v>
      </c>
    </row>
    <row r="260" spans="1:8">
      <c r="A260" s="86" t="str">
        <v>Num_All_maths</v>
      </c>
      <c r="B260" s="239">
        <v>259</v>
      </c>
      <c r="C260" s="86" t="s">
        <v>690</v>
      </c>
      <c r="D260" s="241">
        <f>COUNTIF($C$1:$C260,C260)</f>
        <v>3</v>
      </c>
      <c r="E260" s="241" t="str">
        <f t="shared" si="24"/>
        <v>England: Pupils at the end of KS23</v>
      </c>
      <c r="F260" s="86" t="s">
        <v>686</v>
      </c>
      <c r="G260" s="242">
        <v>0.88479702970297036</v>
      </c>
      <c r="H260" s="245">
        <v>101.8028282576288</v>
      </c>
    </row>
    <row r="261" spans="1:8">
      <c r="A261" s="86" t="str">
        <v>Num_All_RWM</v>
      </c>
      <c r="B261" s="239">
        <v>260</v>
      </c>
      <c r="C261" s="86" t="s">
        <v>690</v>
      </c>
      <c r="D261" s="241">
        <f>COUNTIF($C$1:$C261,C261)</f>
        <v>4</v>
      </c>
      <c r="E261" s="241" t="str">
        <f t="shared" si="24"/>
        <v>England: Pupils at the end of KS24</v>
      </c>
      <c r="F261" s="86" t="s">
        <v>694</v>
      </c>
      <c r="G261" s="242">
        <v>0.81239603960396034</v>
      </c>
      <c r="H261" s="245">
        <v>102.85810582013588</v>
      </c>
    </row>
    <row r="262" spans="1:8">
      <c r="A262" s="86" t="str">
        <v>LEVEL2_all</v>
      </c>
      <c r="B262" s="239">
        <v>261</v>
      </c>
      <c r="C262" s="86" t="s">
        <v>696</v>
      </c>
      <c r="D262" s="241">
        <f>COUNTIF($C$1:$C262,C262)</f>
        <v>1</v>
      </c>
      <c r="E262" s="241" t="str">
        <f t="shared" si="24"/>
        <v>England: Pupils at the end of KS41</v>
      </c>
      <c r="F262" s="86" t="s">
        <v>697</v>
      </c>
      <c r="G262" s="242">
        <v>0.70840099009900992</v>
      </c>
      <c r="H262" s="245">
        <v>106.87311649429871</v>
      </c>
    </row>
    <row r="263" spans="1:8">
      <c r="A263" s="86" t="str">
        <v>LEVEL2_EM_all</v>
      </c>
      <c r="B263" s="239">
        <v>262</v>
      </c>
      <c r="C263" s="86" t="s">
        <v>696</v>
      </c>
      <c r="D263" s="241">
        <f>COUNTIF($C$1:$C263,C263)</f>
        <v>2</v>
      </c>
      <c r="E263" s="241" t="str">
        <f t="shared" si="24"/>
        <v>England: Pupils at the end of KS42</v>
      </c>
      <c r="F263" s="86" t="s">
        <v>699</v>
      </c>
      <c r="G263" s="242">
        <v>0.62330198019801986</v>
      </c>
      <c r="H263" s="245">
        <v>107.95725210441496</v>
      </c>
    </row>
    <row r="264" spans="1:8">
      <c r="A264" s="86" t="str">
        <v>NS4T5PAL5P</v>
      </c>
      <c r="B264" s="239">
        <v>263</v>
      </c>
      <c r="C264" s="86" t="s">
        <v>701</v>
      </c>
      <c r="D264" s="241">
        <f>COUNTIF($C$1:$C264,C264)</f>
        <v>1</v>
      </c>
      <c r="E264" s="241" t="str">
        <f t="shared" si="24"/>
        <v>Scotland: Pupils in the S4 cohort1</v>
      </c>
      <c r="F264" s="86" t="s">
        <v>702</v>
      </c>
      <c r="G264" s="242">
        <v>0.50290594059405935</v>
      </c>
      <c r="H264" s="245">
        <v>115.24479039548996</v>
      </c>
    </row>
    <row r="265" spans="1:8">
      <c r="A265" s="86" t="str">
        <v>NS5T3PAL6P</v>
      </c>
      <c r="B265" s="239">
        <v>264</v>
      </c>
      <c r="C265" s="86" t="s">
        <v>704</v>
      </c>
      <c r="D265" s="241">
        <f>COUNTIF($C$1:$C265,C265)</f>
        <v>1</v>
      </c>
      <c r="E265" s="241" t="str">
        <f t="shared" si="24"/>
        <v>Scotland: Pupils in the S5 cohort1</v>
      </c>
      <c r="F265" s="86" t="s">
        <v>705</v>
      </c>
      <c r="G265" s="242">
        <v>0.42948514851485148</v>
      </c>
      <c r="H265" s="245">
        <v>117.26709098979345</v>
      </c>
    </row>
    <row r="266" spans="1:8">
      <c r="A266" s="86" t="str">
        <v>NS5T5PAL6P</v>
      </c>
      <c r="B266" s="239">
        <v>265</v>
      </c>
      <c r="C266" s="86" t="s">
        <v>704</v>
      </c>
      <c r="D266" s="241">
        <f>COUNTIF($C$1:$C266,C266)</f>
        <v>2</v>
      </c>
      <c r="E266" s="241" t="str">
        <f t="shared" si="24"/>
        <v>Scotland: Pupils in the S5 cohort2</v>
      </c>
      <c r="F266" s="86" t="s">
        <v>707</v>
      </c>
      <c r="G266" s="242">
        <v>0.22256930693069307</v>
      </c>
      <c r="H266" s="245">
        <v>124.6138354558656</v>
      </c>
    </row>
    <row r="267" spans="1:8">
      <c r="A267" s="86" t="str">
        <v>rcd_worktrav_101</v>
      </c>
      <c r="B267" s="239">
        <v>266</v>
      </c>
      <c r="C267" s="86" t="s">
        <v>710</v>
      </c>
      <c r="D267" s="241">
        <f>COUNTIF($C$1:$C267,C267)</f>
        <v>1</v>
      </c>
      <c r="E267" s="241" t="str">
        <f t="shared" si="24"/>
        <v>Travel To Work (% of Workers)1</v>
      </c>
      <c r="F267" s="86" t="s">
        <v>711</v>
      </c>
      <c r="G267" s="242">
        <v>7.3480198019801976E-2</v>
      </c>
      <c r="H267" s="245">
        <v>111.87183587128639</v>
      </c>
    </row>
    <row r="268" spans="1:8">
      <c r="A268" s="86" t="str">
        <v>rcd_worktrav_102</v>
      </c>
      <c r="B268" s="239">
        <v>267</v>
      </c>
      <c r="C268" s="86" t="s">
        <v>710</v>
      </c>
      <c r="D268" s="241">
        <f>COUNTIF($C$1:$C268,C268)</f>
        <v>2</v>
      </c>
      <c r="E268" s="241" t="str">
        <f t="shared" si="24"/>
        <v>Travel To Work (% of Workers)2</v>
      </c>
      <c r="F268" s="86" t="s">
        <v>713</v>
      </c>
      <c r="G268" s="242">
        <v>0.68191089108910896</v>
      </c>
      <c r="H268" s="245">
        <v>102.46123520589821</v>
      </c>
    </row>
    <row r="269" spans="1:8">
      <c r="A269" s="86" t="str">
        <v>rcd_worktrav_103</v>
      </c>
      <c r="B269" s="239">
        <v>268</v>
      </c>
      <c r="C269" s="86" t="s">
        <v>710</v>
      </c>
      <c r="D269" s="241">
        <f>COUNTIF($C$1:$C269,C269)</f>
        <v>3</v>
      </c>
      <c r="E269" s="241" t="str">
        <f t="shared" si="24"/>
        <v>Travel To Work (% of Workers)3</v>
      </c>
      <c r="F269" s="86" t="s">
        <v>715</v>
      </c>
      <c r="G269" s="242">
        <v>4.4797029702970302E-2</v>
      </c>
      <c r="H269" s="245">
        <v>74.601427909575193</v>
      </c>
    </row>
    <row r="270" spans="1:8">
      <c r="A270" s="86" t="str">
        <v>rcd_worktrav_104</v>
      </c>
      <c r="B270" s="239">
        <v>269</v>
      </c>
      <c r="C270" s="86" t="s">
        <v>710</v>
      </c>
      <c r="D270" s="241">
        <f>COUNTIF($C$1:$C270,C270)</f>
        <v>4</v>
      </c>
      <c r="E270" s="241" t="str">
        <f t="shared" si="24"/>
        <v>Travel To Work (% of Workers)4</v>
      </c>
      <c r="F270" s="86" t="s">
        <v>717</v>
      </c>
      <c r="G270" s="242">
        <v>3.371782178217822E-2</v>
      </c>
      <c r="H270" s="245">
        <v>99.348219658645547</v>
      </c>
    </row>
    <row r="271" spans="1:8">
      <c r="A271" s="86" t="str">
        <v>rcd_worktrav_105</v>
      </c>
      <c r="B271" s="239">
        <v>270</v>
      </c>
      <c r="C271" s="86" t="s">
        <v>710</v>
      </c>
      <c r="D271" s="241">
        <f>COUNTIF($C$1:$C271,C271)</f>
        <v>5</v>
      </c>
      <c r="E271" s="241" t="str">
        <f t="shared" si="24"/>
        <v>Travel To Work (% of Workers)5</v>
      </c>
      <c r="F271" s="86" t="s">
        <v>719</v>
      </c>
      <c r="G271" s="242">
        <v>0.10073762376237624</v>
      </c>
      <c r="H271" s="245">
        <v>82.452605002757821</v>
      </c>
    </row>
    <row r="272" spans="1:8">
      <c r="A272" s="86" t="str">
        <v>rcd_worktrav_106</v>
      </c>
      <c r="B272" s="239">
        <v>271</v>
      </c>
      <c r="C272" s="86" t="s">
        <v>710</v>
      </c>
      <c r="D272" s="241">
        <f>COUNTIF($C$1:$C272,C272)</f>
        <v>6</v>
      </c>
      <c r="E272" s="241" t="str">
        <f t="shared" si="24"/>
        <v>Travel To Work (% of Workers)6</v>
      </c>
      <c r="F272" s="86" t="s">
        <v>721</v>
      </c>
      <c r="G272" s="242">
        <v>9.7821782178217839E-3</v>
      </c>
      <c r="H272" s="245">
        <v>98.875457689236029</v>
      </c>
    </row>
    <row r="273" spans="1:8">
      <c r="A273" s="86" t="str">
        <v>rcd_worktrav_107</v>
      </c>
      <c r="B273" s="239">
        <v>272</v>
      </c>
      <c r="C273" s="86" t="s">
        <v>710</v>
      </c>
      <c r="D273" s="241">
        <f>COUNTIF($C$1:$C273,C273)</f>
        <v>7</v>
      </c>
      <c r="E273" s="241" t="str">
        <f t="shared" si="24"/>
        <v>Travel To Work (% of Workers)7</v>
      </c>
      <c r="F273" s="86" t="s">
        <v>723</v>
      </c>
      <c r="G273" s="242">
        <v>5.546534653465348E-2</v>
      </c>
      <c r="H273" s="245">
        <v>130.21087727276006</v>
      </c>
    </row>
    <row r="274" spans="1:8">
      <c r="A274" s="86" t="str">
        <v>car0</v>
      </c>
      <c r="B274" s="239">
        <v>273</v>
      </c>
      <c r="C274" s="86" t="s">
        <v>725</v>
      </c>
      <c r="D274" s="241">
        <f>COUNTIF($C$1:$C274,C274)</f>
        <v>1</v>
      </c>
      <c r="E274" s="241" t="str">
        <f t="shared" si="24"/>
        <v>Car Ownership1</v>
      </c>
      <c r="F274" s="86" t="s">
        <v>726</v>
      </c>
      <c r="G274" s="242">
        <v>0.12208910891089107</v>
      </c>
      <c r="H274" s="245">
        <v>65.558927722711672</v>
      </c>
    </row>
    <row r="275" spans="1:8">
      <c r="A275" s="86" t="str">
        <v>car1</v>
      </c>
      <c r="B275" s="239">
        <v>274</v>
      </c>
      <c r="C275" s="86" t="s">
        <v>725</v>
      </c>
      <c r="D275" s="241">
        <f>COUNTIF($C$1:$C275,C275)</f>
        <v>2</v>
      </c>
      <c r="E275" s="241" t="str">
        <f t="shared" si="24"/>
        <v>Car Ownership2</v>
      </c>
      <c r="F275" s="86" t="s">
        <v>728</v>
      </c>
      <c r="G275" s="242">
        <v>0.36766831683168322</v>
      </c>
      <c r="H275" s="245">
        <v>92.016389186396566</v>
      </c>
    </row>
    <row r="276" spans="1:8">
      <c r="A276" s="86" t="str">
        <v>car2</v>
      </c>
      <c r="B276" s="239">
        <v>275</v>
      </c>
      <c r="C276" s="86" t="s">
        <v>725</v>
      </c>
      <c r="D276" s="241">
        <f>COUNTIF($C$1:$C276,C276)</f>
        <v>3</v>
      </c>
      <c r="E276" s="241" t="str">
        <f t="shared" si="24"/>
        <v>Car Ownership3</v>
      </c>
      <c r="F276" s="86" t="s">
        <v>730</v>
      </c>
      <c r="G276" s="242">
        <v>0.38311881188118813</v>
      </c>
      <c r="H276" s="245">
        <v>119.36900811584152</v>
      </c>
    </row>
    <row r="277" spans="1:8">
      <c r="A277" s="86" t="str">
        <v>car3p</v>
      </c>
      <c r="B277" s="239">
        <v>276</v>
      </c>
      <c r="C277" s="86" t="s">
        <v>725</v>
      </c>
      <c r="D277" s="241">
        <f>COUNTIF($C$1:$C277,C277)</f>
        <v>4</v>
      </c>
      <c r="E277" s="241" t="str">
        <f t="shared" si="24"/>
        <v>Car Ownership4</v>
      </c>
      <c r="F277" s="86" t="s">
        <v>732</v>
      </c>
      <c r="G277" s="242">
        <v>0.12712871287128713</v>
      </c>
      <c r="H277" s="245">
        <v>136.41726380154725</v>
      </c>
    </row>
    <row r="278" spans="1:8">
      <c r="A278" s="86" t="str">
        <v>car1recent</v>
      </c>
      <c r="B278" s="239">
        <v>277</v>
      </c>
      <c r="C278" s="86" t="s">
        <v>725</v>
      </c>
      <c r="D278" s="241">
        <f>COUNTIF($C$1:$C278,C278)</f>
        <v>5</v>
      </c>
      <c r="E278" s="241" t="str">
        <f t="shared" si="24"/>
        <v>Car Ownership5</v>
      </c>
      <c r="F278" s="86" t="s">
        <v>734</v>
      </c>
      <c r="G278" s="242">
        <v>0.15591584158415842</v>
      </c>
      <c r="H278" s="245">
        <v>116.27365684230794</v>
      </c>
    </row>
    <row r="279" spans="1:8">
      <c r="A279" s="86" t="str">
        <v>car1co</v>
      </c>
      <c r="B279" s="239">
        <v>278</v>
      </c>
      <c r="C279" s="86" t="s">
        <v>736</v>
      </c>
      <c r="D279" s="241">
        <f>COUNTIF($C$1:$C279,C279)</f>
        <v>1</v>
      </c>
      <c r="E279" s="241" t="str">
        <f t="shared" si="24"/>
        <v>Main Car (% of car owners)1</v>
      </c>
      <c r="F279" s="86" t="s">
        <v>737</v>
      </c>
      <c r="G279" s="242">
        <v>1.732178217821782E-2</v>
      </c>
      <c r="H279" s="245">
        <v>109.65061755583163</v>
      </c>
    </row>
    <row r="280" spans="1:8">
      <c r="A280" s="86" t="str">
        <v>car1priv</v>
      </c>
      <c r="B280" s="239">
        <v>279</v>
      </c>
      <c r="C280" s="86" t="s">
        <v>736</v>
      </c>
      <c r="D280" s="241">
        <f>COUNTIF($C$1:$C280,C280)</f>
        <v>2</v>
      </c>
      <c r="E280" s="241" t="str">
        <f t="shared" si="24"/>
        <v>Main Car (% of car owners)2</v>
      </c>
      <c r="F280" s="86" t="s">
        <v>739</v>
      </c>
      <c r="G280" s="242">
        <v>0.98267821782178222</v>
      </c>
      <c r="H280" s="245">
        <v>99.845099784417926</v>
      </c>
    </row>
    <row r="281" spans="1:8">
      <c r="A281" s="86" t="str">
        <v>carsaloon</v>
      </c>
      <c r="B281" s="239">
        <v>280</v>
      </c>
      <c r="C281" s="86" t="s">
        <v>736</v>
      </c>
      <c r="D281" s="241">
        <f>COUNTIF($C$1:$C281,C281)</f>
        <v>3</v>
      </c>
      <c r="E281" s="241" t="str">
        <f t="shared" si="24"/>
        <v>Main Car (% of car owners)3</v>
      </c>
      <c r="F281" s="86" t="s">
        <v>741</v>
      </c>
      <c r="G281" s="242">
        <v>0.17601980198019804</v>
      </c>
      <c r="H281" s="245">
        <v>97.803362233753248</v>
      </c>
    </row>
    <row r="282" spans="1:8">
      <c r="A282" s="86" t="str">
        <v>carhatchback</v>
      </c>
      <c r="B282" s="239">
        <v>281</v>
      </c>
      <c r="C282" s="86" t="s">
        <v>736</v>
      </c>
      <c r="D282" s="241">
        <f>COUNTIF($C$1:$C282,C282)</f>
        <v>4</v>
      </c>
      <c r="E282" s="241" t="str">
        <f t="shared" si="24"/>
        <v>Main Car (% of car owners)4</v>
      </c>
      <c r="F282" s="86" t="s">
        <v>743</v>
      </c>
      <c r="G282" s="242">
        <v>0.48507425742574262</v>
      </c>
      <c r="H282" s="245">
        <v>96.56958342072744</v>
      </c>
    </row>
    <row r="283" spans="1:8">
      <c r="A283" s="86" t="str">
        <v>carestate</v>
      </c>
      <c r="B283" s="239">
        <v>282</v>
      </c>
      <c r="C283" s="86" t="s">
        <v>736</v>
      </c>
      <c r="D283" s="241">
        <f>COUNTIF($C$1:$C283,C283)</f>
        <v>5</v>
      </c>
      <c r="E283" s="241" t="str">
        <f t="shared" si="24"/>
        <v>Main Car (% of car owners)5</v>
      </c>
      <c r="F283" s="86" t="s">
        <v>745</v>
      </c>
      <c r="G283" s="242">
        <v>7.5108910891089106E-2</v>
      </c>
      <c r="H283" s="245">
        <v>106.74594494249109</v>
      </c>
    </row>
    <row r="284" spans="1:8">
      <c r="A284" s="86" t="str">
        <v>carlux</v>
      </c>
      <c r="B284" s="239">
        <v>283</v>
      </c>
      <c r="C284" s="86" t="s">
        <v>736</v>
      </c>
      <c r="D284" s="241">
        <f>COUNTIF($C$1:$C284,C284)</f>
        <v>6</v>
      </c>
      <c r="E284" s="241" t="str">
        <f t="shared" si="24"/>
        <v>Main Car (% of car owners)6</v>
      </c>
      <c r="F284" s="86" t="s">
        <v>747</v>
      </c>
      <c r="G284" s="242">
        <v>8.1589108910891078E-2</v>
      </c>
      <c r="H284" s="245">
        <v>104.54018780814881</v>
      </c>
    </row>
    <row r="285" spans="1:8">
      <c r="A285" s="86" t="str">
        <v>carother</v>
      </c>
      <c r="B285" s="239">
        <v>284</v>
      </c>
      <c r="C285" s="86" t="s">
        <v>736</v>
      </c>
      <c r="D285" s="241">
        <f>COUNTIF($C$1:$C285,C285)</f>
        <v>7</v>
      </c>
      <c r="E285" s="241" t="str">
        <f t="shared" si="24"/>
        <v>Main Car (% of car owners)7</v>
      </c>
      <c r="F285" s="86" t="s">
        <v>749</v>
      </c>
      <c r="G285" s="242">
        <v>0.18201980198019801</v>
      </c>
      <c r="H285" s="245">
        <v>107.53281457238204</v>
      </c>
    </row>
    <row r="286" spans="1:8">
      <c r="A286" s="86" t="str">
        <v>car1btnew</v>
      </c>
      <c r="B286" s="239">
        <v>285</v>
      </c>
      <c r="C286" s="86" t="s">
        <v>736</v>
      </c>
      <c r="D286" s="241">
        <f>COUNTIF($C$1:$C286,C286)</f>
        <v>8</v>
      </c>
      <c r="E286" s="241" t="str">
        <f t="shared" si="24"/>
        <v>Main Car (% of car owners)8</v>
      </c>
      <c r="F286" s="86" t="s">
        <v>751</v>
      </c>
      <c r="G286" s="242">
        <v>0.40767821782178215</v>
      </c>
      <c r="H286" s="245">
        <v>109.15505042797393</v>
      </c>
    </row>
    <row r="287" spans="1:8">
      <c r="A287" s="86" t="str">
        <v>car1btused</v>
      </c>
      <c r="B287" s="239">
        <v>286</v>
      </c>
      <c r="C287" s="86" t="s">
        <v>736</v>
      </c>
      <c r="D287" s="241">
        <f>COUNTIF($C$1:$C287,C287)</f>
        <v>9</v>
      </c>
      <c r="E287" s="241" t="str">
        <f t="shared" si="24"/>
        <v>Main Car (% of car owners)9</v>
      </c>
      <c r="F287" s="86" t="s">
        <v>753</v>
      </c>
      <c r="G287" s="242">
        <v>0.59232178217821785</v>
      </c>
      <c r="H287" s="245">
        <v>94.542380622153772</v>
      </c>
    </row>
    <row r="288" spans="1:8">
      <c r="A288" s="86" t="str">
        <v>rcd_hhdyrinc_101</v>
      </c>
      <c r="B288" s="239">
        <v>287</v>
      </c>
      <c r="C288" s="86" t="s">
        <v>755</v>
      </c>
      <c r="D288" s="241">
        <f>COUNTIF($C$1:$C288,C288)</f>
        <v>1</v>
      </c>
      <c r="E288" s="241" t="str">
        <f t="shared" si="24"/>
        <v>Household Annual Income1</v>
      </c>
      <c r="F288" s="86" t="s">
        <v>756</v>
      </c>
      <c r="G288" s="242">
        <v>0.12632178217821782</v>
      </c>
      <c r="H288" s="245">
        <v>75.071340701721084</v>
      </c>
    </row>
    <row r="289" spans="1:8">
      <c r="A289" s="86" t="str">
        <v>rcd_hhdyrinc_102</v>
      </c>
      <c r="B289" s="239">
        <v>288</v>
      </c>
      <c r="C289" s="86" t="s">
        <v>755</v>
      </c>
      <c r="D289" s="241">
        <f>COUNTIF($C$1:$C289,C289)</f>
        <v>2</v>
      </c>
      <c r="E289" s="241" t="str">
        <f t="shared" si="24"/>
        <v>Household Annual Income2</v>
      </c>
      <c r="F289" s="86" t="s">
        <v>757</v>
      </c>
      <c r="G289" s="242">
        <v>0.28032673267326735</v>
      </c>
      <c r="H289" s="245">
        <v>88.97733150956563</v>
      </c>
    </row>
    <row r="290" spans="1:8">
      <c r="A290" s="86" t="str">
        <v>rcd_hhdyrinc_103</v>
      </c>
      <c r="B290" s="239">
        <v>289</v>
      </c>
      <c r="C290" s="86" t="s">
        <v>755</v>
      </c>
      <c r="D290" s="241">
        <f>COUNTIF($C$1:$C290,C290)</f>
        <v>3</v>
      </c>
      <c r="E290" s="241" t="str">
        <f t="shared" si="24"/>
        <v>Household Annual Income3</v>
      </c>
      <c r="F290" s="86" t="s">
        <v>758</v>
      </c>
      <c r="G290" s="242">
        <v>0.21462376237623762</v>
      </c>
      <c r="H290" s="245">
        <v>101.41085292125231</v>
      </c>
    </row>
    <row r="291" spans="1:8">
      <c r="A291" s="86" t="str">
        <v>rcd_hhdyrinc_104</v>
      </c>
      <c r="B291" s="239">
        <v>290</v>
      </c>
      <c r="C291" s="86" t="s">
        <v>755</v>
      </c>
      <c r="D291" s="241">
        <f>COUNTIF($C$1:$C291,C291)</f>
        <v>4</v>
      </c>
      <c r="E291" s="241" t="str">
        <f t="shared" si="24"/>
        <v>Household Annual Income4</v>
      </c>
      <c r="F291" s="86" t="s">
        <v>759</v>
      </c>
      <c r="G291" s="242">
        <v>0.15186138613861386</v>
      </c>
      <c r="H291" s="245">
        <v>108.7063896142846</v>
      </c>
    </row>
    <row r="292" spans="1:8">
      <c r="A292" s="86" t="str">
        <v>rcd_hhdyrinc_105</v>
      </c>
      <c r="B292" s="239">
        <v>291</v>
      </c>
      <c r="C292" s="86" t="s">
        <v>755</v>
      </c>
      <c r="D292" s="241">
        <f>COUNTIF($C$1:$C292,C292)</f>
        <v>5</v>
      </c>
      <c r="E292" s="241" t="str">
        <f t="shared" si="24"/>
        <v>Household Annual Income5</v>
      </c>
      <c r="F292" s="86" t="s">
        <v>760</v>
      </c>
      <c r="G292" s="242">
        <v>9.3004950495049504E-2</v>
      </c>
      <c r="H292" s="245">
        <v>127.26080662771</v>
      </c>
    </row>
    <row r="293" spans="1:8">
      <c r="A293" s="86" t="str">
        <v>rcd_hhdyrinc_106</v>
      </c>
      <c r="B293" s="239">
        <v>292</v>
      </c>
      <c r="C293" s="86" t="s">
        <v>755</v>
      </c>
      <c r="D293" s="241">
        <f>COUNTIF($C$1:$C293,C293)</f>
        <v>6</v>
      </c>
      <c r="E293" s="241" t="str">
        <f t="shared" si="24"/>
        <v>Household Annual Income6</v>
      </c>
      <c r="F293" s="86" t="s">
        <v>761</v>
      </c>
      <c r="G293" s="242">
        <v>0.13376732673267328</v>
      </c>
      <c r="H293" s="245">
        <v>145.10960015663784</v>
      </c>
    </row>
    <row r="294" spans="1:8">
      <c r="A294" s="86" t="str">
        <v>incmean</v>
      </c>
      <c r="B294" s="239">
        <v>293</v>
      </c>
      <c r="C294" s="86" t="s">
        <v>755</v>
      </c>
      <c r="D294" s="241">
        <f>COUNTIF($C$1:$C294,C294)</f>
        <v>7</v>
      </c>
      <c r="E294" s="241" t="str">
        <f t="shared" si="24"/>
        <v>Household Annual Income7</v>
      </c>
      <c r="F294" s="86" t="s">
        <v>763</v>
      </c>
      <c r="G294" s="242">
        <v>497.7687297386139</v>
      </c>
      <c r="H294" s="245">
        <v>117.67181719980455</v>
      </c>
    </row>
    <row r="295" spans="1:8">
      <c r="A295" s="86" t="str">
        <v>benbase1</v>
      </c>
      <c r="B295" s="239">
        <v>294</v>
      </c>
      <c r="C295" s="86" t="s">
        <v>765</v>
      </c>
      <c r="D295" s="241">
        <f>COUNTIF($C$1:$C295,C295)</f>
        <v>1</v>
      </c>
      <c r="E295" s="241" t="str">
        <f t="shared" si="24"/>
        <v>Benefits1</v>
      </c>
      <c r="F295" s="86" t="s">
        <v>766</v>
      </c>
      <c r="G295" s="242">
        <v>1.1821782178217824E-2</v>
      </c>
      <c r="H295" s="245">
        <v>59.624459395651044</v>
      </c>
    </row>
    <row r="296" spans="1:8">
      <c r="A296" s="86" t="str">
        <v>benbase2</v>
      </c>
      <c r="B296" s="239">
        <v>295</v>
      </c>
      <c r="C296" s="86" t="s">
        <v>765</v>
      </c>
      <c r="D296" s="241">
        <f>COUNTIF($C$1:$C296,C296)</f>
        <v>2</v>
      </c>
      <c r="E296" s="241" t="str">
        <f t="shared" si="24"/>
        <v>Benefits2</v>
      </c>
      <c r="F296" s="86" t="s">
        <v>768</v>
      </c>
      <c r="G296" s="242">
        <v>4.450495049504951E-3</v>
      </c>
      <c r="H296" s="245">
        <v>61.078321329118815</v>
      </c>
    </row>
    <row r="297" spans="1:8">
      <c r="A297" s="86" t="str">
        <v>benbase3</v>
      </c>
      <c r="B297" s="239">
        <v>296</v>
      </c>
      <c r="C297" s="86" t="s">
        <v>765</v>
      </c>
      <c r="D297" s="241">
        <f>COUNTIF($C$1:$C297,C297)</f>
        <v>3</v>
      </c>
      <c r="E297" s="241" t="str">
        <f t="shared" si="24"/>
        <v>Benefits3</v>
      </c>
      <c r="F297" s="86" t="s">
        <v>770</v>
      </c>
      <c r="G297" s="242">
        <v>0.12919306930693072</v>
      </c>
      <c r="H297" s="245">
        <v>91.46466083918105</v>
      </c>
    </row>
    <row r="298" spans="1:8">
      <c r="A298" s="86" t="str">
        <v>benbase4</v>
      </c>
      <c r="B298" s="239">
        <v>297</v>
      </c>
      <c r="C298" s="86" t="s">
        <v>765</v>
      </c>
      <c r="D298" s="241">
        <f>COUNTIF($C$1:$C298,C298)</f>
        <v>4</v>
      </c>
      <c r="E298" s="241" t="str">
        <f t="shared" si="24"/>
        <v>Benefits4</v>
      </c>
      <c r="F298" s="86" t="s">
        <v>772</v>
      </c>
      <c r="G298" s="242">
        <v>1.5108910891089112E-2</v>
      </c>
      <c r="H298" s="245">
        <v>66.457485840925514</v>
      </c>
    </row>
    <row r="299" spans="1:8">
      <c r="A299" s="86" t="str">
        <v>finsit_savalot</v>
      </c>
      <c r="B299" s="239">
        <v>298</v>
      </c>
      <c r="C299" s="86" t="s">
        <v>774</v>
      </c>
      <c r="D299" s="241">
        <f>COUNTIF($C$1:$C299,C299)</f>
        <v>1</v>
      </c>
      <c r="E299" s="241" t="str">
        <f t="shared" si="24"/>
        <v>Financial Situation1</v>
      </c>
      <c r="F299" s="86" t="s">
        <v>775</v>
      </c>
      <c r="G299" s="242">
        <v>0.13466831683168318</v>
      </c>
      <c r="H299" s="245">
        <v>119.35623560204928</v>
      </c>
    </row>
    <row r="300" spans="1:8">
      <c r="A300" s="86" t="str">
        <v>finsit_savlittle</v>
      </c>
      <c r="B300" s="239">
        <v>299</v>
      </c>
      <c r="C300" s="86" t="s">
        <v>774</v>
      </c>
      <c r="D300" s="241">
        <f>COUNTIF($C$1:$C300,C300)</f>
        <v>2</v>
      </c>
      <c r="E300" s="241" t="str">
        <f t="shared" si="24"/>
        <v>Financial Situation2</v>
      </c>
      <c r="F300" s="86" t="s">
        <v>777</v>
      </c>
      <c r="G300" s="242">
        <v>0.54789603960396049</v>
      </c>
      <c r="H300" s="245">
        <v>102.92204184641345</v>
      </c>
    </row>
    <row r="301" spans="1:8">
      <c r="A301" s="86" t="str">
        <v>finsit_even</v>
      </c>
      <c r="B301" s="239">
        <v>300</v>
      </c>
      <c r="C301" s="86" t="s">
        <v>774</v>
      </c>
      <c r="D301" s="241">
        <f>COUNTIF($C$1:$C301,C301)</f>
        <v>3</v>
      </c>
      <c r="E301" s="241" t="str">
        <f t="shared" si="24"/>
        <v>Financial Situation3</v>
      </c>
      <c r="F301" s="86" t="s">
        <v>779</v>
      </c>
      <c r="G301" s="242">
        <v>0.25064851485148515</v>
      </c>
      <c r="H301" s="245">
        <v>86.266737988578939</v>
      </c>
    </row>
    <row r="302" spans="1:8">
      <c r="A302" s="86" t="str">
        <v>finsit_debt</v>
      </c>
      <c r="B302" s="239">
        <v>301</v>
      </c>
      <c r="C302" s="86" t="s">
        <v>774</v>
      </c>
      <c r="D302" s="241">
        <f>COUNTIF($C$1:$C302,C302)</f>
        <v>4</v>
      </c>
      <c r="E302" s="241" t="str">
        <f t="shared" si="24"/>
        <v>Financial Situation4</v>
      </c>
      <c r="F302" s="86" t="s">
        <v>781</v>
      </c>
      <c r="G302" s="242">
        <v>6.7242574257425747E-2</v>
      </c>
      <c r="H302" s="245">
        <v>104.13741779262729</v>
      </c>
    </row>
    <row r="303" spans="1:8">
      <c r="A303" s="86" t="str">
        <v>smartband</v>
      </c>
      <c r="B303" s="239">
        <v>302</v>
      </c>
      <c r="C303" s="86" t="s">
        <v>783</v>
      </c>
      <c r="D303" s="241">
        <f>COUNTIF($C$1:$C303,C303)</f>
        <v>1</v>
      </c>
      <c r="E303" s="241" t="str">
        <f t="shared" si="24"/>
        <v>Contactless1</v>
      </c>
      <c r="F303" s="86" t="s">
        <v>784</v>
      </c>
      <c r="G303" s="242">
        <v>0.14910891089108913</v>
      </c>
      <c r="H303" s="245">
        <v>114.49407804543557</v>
      </c>
    </row>
    <row r="304" spans="1:8">
      <c r="A304" s="86" t="str">
        <v>cur_contless</v>
      </c>
      <c r="B304" s="239">
        <v>303</v>
      </c>
      <c r="C304" s="86" t="s">
        <v>783</v>
      </c>
      <c r="D304" s="241">
        <f>COUNTIF($C$1:$C304,C304)</f>
        <v>2</v>
      </c>
      <c r="E304" s="241" t="str">
        <f t="shared" si="24"/>
        <v>Contactless2</v>
      </c>
      <c r="F304" s="86" t="s">
        <v>786</v>
      </c>
      <c r="G304" s="242">
        <v>0.62189108910891089</v>
      </c>
      <c r="H304" s="245">
        <v>103.2025056080401</v>
      </c>
    </row>
    <row r="305" spans="1:8">
      <c r="A305" s="86" t="str">
        <v>CDS_1PLUS</v>
      </c>
      <c r="B305" s="239">
        <v>304</v>
      </c>
      <c r="C305" s="86" t="s">
        <v>788</v>
      </c>
      <c r="D305" s="241">
        <f>COUNTIF($C$1:$C305,C305)</f>
        <v>1</v>
      </c>
      <c r="E305" s="241" t="str">
        <f t="shared" si="24"/>
        <v>Credit Cards1</v>
      </c>
      <c r="F305" s="86" t="s">
        <v>789</v>
      </c>
      <c r="G305" s="242">
        <v>0.60249009900990103</v>
      </c>
      <c r="H305" s="245">
        <v>112.65355081297848</v>
      </c>
    </row>
    <row r="306" spans="1:8">
      <c r="A306" s="86" t="str">
        <v>CDS_2PLUS</v>
      </c>
      <c r="B306" s="239">
        <v>305</v>
      </c>
      <c r="C306" s="86" t="s">
        <v>788</v>
      </c>
      <c r="D306" s="241">
        <f>COUNTIF($C$1:$C306,C306)</f>
        <v>2</v>
      </c>
      <c r="E306" s="241" t="str">
        <f t="shared" si="24"/>
        <v>Credit Cards2</v>
      </c>
      <c r="F306" s="86" t="s">
        <v>791</v>
      </c>
      <c r="G306" s="242">
        <v>0.26905940594059408</v>
      </c>
      <c r="H306" s="245">
        <v>122.35084544972472</v>
      </c>
    </row>
    <row r="307" spans="1:8">
      <c r="A307" s="86" t="str">
        <v>CDS_SPE500PLUS</v>
      </c>
      <c r="B307" s="239">
        <v>306</v>
      </c>
      <c r="C307" s="86" t="s">
        <v>788</v>
      </c>
      <c r="D307" s="241">
        <f>COUNTIF($C$1:$C307,C307)</f>
        <v>3</v>
      </c>
      <c r="E307" s="241" t="str">
        <f t="shared" si="24"/>
        <v>Credit Cards3</v>
      </c>
      <c r="F307" s="86" t="s">
        <v>793</v>
      </c>
      <c r="G307" s="242">
        <v>0.18355445544554458</v>
      </c>
      <c r="H307" s="245">
        <v>131.34577906455633</v>
      </c>
    </row>
    <row r="308" spans="1:8">
      <c r="A308" s="86" t="str">
        <v>CDS_USE6T1M</v>
      </c>
      <c r="B308" s="239">
        <v>307</v>
      </c>
      <c r="C308" s="86" t="s">
        <v>788</v>
      </c>
      <c r="D308" s="241">
        <f>COUNTIF($C$1:$C308,C308)</f>
        <v>4</v>
      </c>
      <c r="E308" s="241" t="str">
        <f t="shared" si="24"/>
        <v>Credit Cards4</v>
      </c>
      <c r="F308" s="86" t="s">
        <v>795</v>
      </c>
      <c r="G308" s="242">
        <v>0.26527722772277229</v>
      </c>
      <c r="H308" s="245">
        <v>126.55750876532123</v>
      </c>
    </row>
    <row r="309" spans="1:8">
      <c r="A309" s="86" t="str">
        <v>CDS_REVOL</v>
      </c>
      <c r="B309" s="239">
        <v>308</v>
      </c>
      <c r="C309" s="86" t="s">
        <v>788</v>
      </c>
      <c r="D309" s="241">
        <f>COUNTIF($C$1:$C309,C309)</f>
        <v>5</v>
      </c>
      <c r="E309" s="241" t="str">
        <f t="shared" si="24"/>
        <v>Credit Cards5</v>
      </c>
      <c r="F309" s="86" t="s">
        <v>797</v>
      </c>
      <c r="G309" s="242">
        <v>8.2821782178217826E-2</v>
      </c>
      <c r="H309" s="245">
        <v>101.49777331697743</v>
      </c>
    </row>
    <row r="310" spans="1:8">
      <c r="A310" s="86" t="str">
        <v>CDS_TRANS</v>
      </c>
      <c r="B310" s="239">
        <v>309</v>
      </c>
      <c r="C310" s="86" t="s">
        <v>788</v>
      </c>
      <c r="D310" s="241">
        <f>COUNTIF($C$1:$C310,C310)</f>
        <v>6</v>
      </c>
      <c r="E310" s="241" t="str">
        <f t="shared" si="24"/>
        <v>Credit Cards6</v>
      </c>
      <c r="F310" s="86" t="s">
        <v>799</v>
      </c>
      <c r="G310" s="242">
        <v>0.45881683168316822</v>
      </c>
      <c r="H310" s="245">
        <v>118.70976076130553</v>
      </c>
    </row>
    <row r="311" spans="1:8">
      <c r="A311" s="86" t="str">
        <v>ca_have</v>
      </c>
      <c r="B311" s="239">
        <v>310</v>
      </c>
      <c r="C311" s="86" t="s">
        <v>801</v>
      </c>
      <c r="D311" s="241">
        <f>COUNTIF($C$1:$C311,C311)</f>
        <v>1</v>
      </c>
      <c r="E311" s="241" t="str">
        <f t="shared" si="24"/>
        <v>Current account, Savings and Investments1</v>
      </c>
      <c r="F311" s="86" t="s">
        <v>802</v>
      </c>
      <c r="G311" s="242">
        <v>0.89847524752475239</v>
      </c>
      <c r="H311" s="245">
        <v>99.582248200050657</v>
      </c>
    </row>
    <row r="312" spans="1:8">
      <c r="A312" s="86" t="str">
        <v>sv_have</v>
      </c>
      <c r="B312" s="239">
        <v>311</v>
      </c>
      <c r="C312" s="86" t="s">
        <v>801</v>
      </c>
      <c r="D312" s="241">
        <f>COUNTIF($C$1:$C312,C312)</f>
        <v>2</v>
      </c>
      <c r="E312" s="241" t="str">
        <f t="shared" si="24"/>
        <v>Current account, Savings and Investments2</v>
      </c>
      <c r="F312" s="86" t="s">
        <v>804</v>
      </c>
      <c r="G312" s="242">
        <v>0.62840594059405952</v>
      </c>
      <c r="H312" s="245">
        <v>108.281315144609</v>
      </c>
    </row>
    <row r="313" spans="1:8">
      <c r="A313" s="86" t="str">
        <v>unreg_have</v>
      </c>
      <c r="B313" s="239">
        <v>312</v>
      </c>
      <c r="C313" s="86" t="s">
        <v>801</v>
      </c>
      <c r="D313" s="241">
        <f>COUNTIF($C$1:$C313,C313)</f>
        <v>3</v>
      </c>
      <c r="E313" s="241" t="str">
        <f t="shared" si="24"/>
        <v>Current account, Savings and Investments3</v>
      </c>
      <c r="F313" s="86" t="s">
        <v>806</v>
      </c>
      <c r="G313" s="242">
        <v>0.87434653465346535</v>
      </c>
      <c r="H313" s="245">
        <v>102.24321727872653</v>
      </c>
    </row>
    <row r="314" spans="1:8">
      <c r="A314" s="86" t="str">
        <v>reg_have</v>
      </c>
      <c r="B314" s="239">
        <v>313</v>
      </c>
      <c r="C314" s="86" t="s">
        <v>801</v>
      </c>
      <c r="D314" s="241">
        <f>COUNTIF($C$1:$C314,C314)</f>
        <v>4</v>
      </c>
      <c r="E314" s="241" t="str">
        <f t="shared" si="24"/>
        <v>Current account, Savings and Investments4</v>
      </c>
      <c r="F314" s="86" t="s">
        <v>808</v>
      </c>
      <c r="G314" s="242">
        <v>0.64266336633663368</v>
      </c>
      <c r="H314" s="245">
        <v>103.66923269852199</v>
      </c>
    </row>
    <row r="315" spans="1:8">
      <c r="A315" s="86" t="str">
        <v>SAV_INSTANT</v>
      </c>
      <c r="B315" s="239">
        <v>314</v>
      </c>
      <c r="C315" s="86" t="s">
        <v>801</v>
      </c>
      <c r="D315" s="241">
        <f>COUNTIF($C$1:$C315,C315)</f>
        <v>5</v>
      </c>
      <c r="E315" s="241" t="str">
        <f t="shared" si="24"/>
        <v>Current account, Savings and Investments5</v>
      </c>
      <c r="F315" s="86" t="s">
        <v>810</v>
      </c>
      <c r="G315" s="242">
        <v>0.46395049504950492</v>
      </c>
      <c r="H315" s="245">
        <v>107.12298422447175</v>
      </c>
    </row>
    <row r="316" spans="1:8">
      <c r="A316" s="86" t="str">
        <v>SAV_CASHISA</v>
      </c>
      <c r="B316" s="239">
        <v>315</v>
      </c>
      <c r="C316" s="86" t="s">
        <v>801</v>
      </c>
      <c r="D316" s="241">
        <f>COUNTIF($C$1:$C316,C316)</f>
        <v>6</v>
      </c>
      <c r="E316" s="241" t="str">
        <f t="shared" si="24"/>
        <v>Current account, Savings and Investments6</v>
      </c>
      <c r="F316" s="86" t="s">
        <v>812</v>
      </c>
      <c r="G316" s="242">
        <v>0.29917821782178222</v>
      </c>
      <c r="H316" s="245">
        <v>108.27050026747649</v>
      </c>
    </row>
    <row r="317" spans="1:8">
      <c r="A317" s="86" t="str">
        <v>INV_SHARESISA</v>
      </c>
      <c r="B317" s="239">
        <v>316</v>
      </c>
      <c r="C317" s="86" t="s">
        <v>801</v>
      </c>
      <c r="D317" s="241">
        <f>COUNTIF($C$1:$C317,C317)</f>
        <v>7</v>
      </c>
      <c r="E317" s="241" t="str">
        <f t="shared" si="24"/>
        <v>Current account, Savings and Investments7</v>
      </c>
      <c r="F317" s="86" t="s">
        <v>814</v>
      </c>
      <c r="G317" s="242">
        <v>0.13697524752475249</v>
      </c>
      <c r="H317" s="245">
        <v>128.86794099650317</v>
      </c>
    </row>
    <row r="318" spans="1:8">
      <c r="A318" s="86" t="str">
        <v>INV_UNITTRUST</v>
      </c>
      <c r="B318" s="239">
        <v>317</v>
      </c>
      <c r="C318" s="86" t="s">
        <v>801</v>
      </c>
      <c r="D318" s="241">
        <f>COUNTIF($C$1:$C318,C318)</f>
        <v>8</v>
      </c>
      <c r="E318" s="241" t="str">
        <f t="shared" si="24"/>
        <v>Current account, Savings and Investments8</v>
      </c>
      <c r="F318" s="86" t="s">
        <v>816</v>
      </c>
      <c r="G318" s="242">
        <v>1.9148514851485152E-2</v>
      </c>
      <c r="H318" s="245">
        <v>135.61297527813977</v>
      </c>
    </row>
    <row r="319" spans="1:8">
      <c r="A319" s="86" t="str">
        <v>INV_SHARES</v>
      </c>
      <c r="B319" s="239">
        <v>318</v>
      </c>
      <c r="C319" s="86" t="s">
        <v>801</v>
      </c>
      <c r="D319" s="241">
        <f>COUNTIF($C$1:$C319,C319)</f>
        <v>9</v>
      </c>
      <c r="E319" s="241" t="str">
        <f t="shared" si="24"/>
        <v>Current account, Savings and Investments9</v>
      </c>
      <c r="F319" s="86" t="s">
        <v>818</v>
      </c>
      <c r="G319" s="242">
        <v>0.12980198019801981</v>
      </c>
      <c r="H319" s="245">
        <v>131.90003909565863</v>
      </c>
    </row>
    <row r="320" spans="1:8">
      <c r="A320" s="86" t="str">
        <v>INV_BONDS</v>
      </c>
      <c r="B320" s="239">
        <v>319</v>
      </c>
      <c r="C320" s="86" t="s">
        <v>801</v>
      </c>
      <c r="D320" s="241">
        <f>COUNTIF($C$1:$C320,C320)</f>
        <v>10</v>
      </c>
      <c r="E320" s="241" t="str">
        <f t="shared" si="24"/>
        <v>Current account, Savings and Investments10</v>
      </c>
      <c r="F320" s="86" t="s">
        <v>820</v>
      </c>
      <c r="G320" s="242">
        <v>3.3381188118811883E-2</v>
      </c>
      <c r="H320" s="245">
        <v>124.19325553509989</v>
      </c>
    </row>
    <row r="321" spans="1:8">
      <c r="A321" s="86" t="str">
        <v>SAV_NATSAV</v>
      </c>
      <c r="B321" s="239">
        <v>320</v>
      </c>
      <c r="C321" s="86" t="s">
        <v>801</v>
      </c>
      <c r="D321" s="241">
        <f>COUNTIF($C$1:$C321,C321)</f>
        <v>11</v>
      </c>
      <c r="E321" s="241" t="str">
        <f t="shared" si="24"/>
        <v>Current account, Savings and Investments11</v>
      </c>
      <c r="F321" s="86" t="s">
        <v>822</v>
      </c>
      <c r="G321" s="242">
        <v>0.23530693069306929</v>
      </c>
      <c r="H321" s="245">
        <v>121.47379526925084</v>
      </c>
    </row>
    <row r="322" spans="1:8">
      <c r="A322" s="86" t="str">
        <v>INV_ANY</v>
      </c>
      <c r="B322" s="239">
        <v>321</v>
      </c>
      <c r="C322" s="86" t="s">
        <v>801</v>
      </c>
      <c r="D322" s="241">
        <f>COUNTIF($C$1:$C322,C322)</f>
        <v>12</v>
      </c>
      <c r="E322" s="241" t="str">
        <f t="shared" si="24"/>
        <v>Current account, Savings and Investments12</v>
      </c>
      <c r="F322" s="86" t="s">
        <v>824</v>
      </c>
      <c r="G322" s="242">
        <v>0.26810396039603968</v>
      </c>
      <c r="H322" s="245">
        <v>126.07321461084928</v>
      </c>
    </row>
    <row r="323" spans="1:8">
      <c r="A323" s="86" t="str">
        <v>INV_VAL6</v>
      </c>
      <c r="B323" s="239">
        <v>322</v>
      </c>
      <c r="C323" s="86" t="s">
        <v>801</v>
      </c>
      <c r="D323" s="241">
        <f>COUNTIF($C$1:$C323,C323)</f>
        <v>13</v>
      </c>
      <c r="E323" s="241" t="str">
        <f t="shared" ref="E323:E386" si="25">C323&amp;D323</f>
        <v>Current account, Savings and Investments13</v>
      </c>
      <c r="F323" s="86" t="s">
        <v>826</v>
      </c>
      <c r="G323" s="242">
        <v>9.0668316831683152E-2</v>
      </c>
      <c r="H323" s="245">
        <v>137.656148161077</v>
      </c>
    </row>
    <row r="324" spans="1:8">
      <c r="A324" s="86" t="str">
        <v>SAV_VALA</v>
      </c>
      <c r="B324" s="239">
        <v>323</v>
      </c>
      <c r="C324" s="86" t="s">
        <v>801</v>
      </c>
      <c r="D324" s="241">
        <f>COUNTIF($C$1:$C324,C324)</f>
        <v>14</v>
      </c>
      <c r="E324" s="241" t="str">
        <f t="shared" si="25"/>
        <v>Current account, Savings and Investments14</v>
      </c>
      <c r="F324" s="86" t="s">
        <v>828</v>
      </c>
      <c r="G324" s="242">
        <v>0.12421287128712874</v>
      </c>
      <c r="H324" s="245">
        <v>94.383496396495133</v>
      </c>
    </row>
    <row r="325" spans="1:8">
      <c r="A325" s="86" t="str">
        <v>SAV_VAL3</v>
      </c>
      <c r="B325" s="239">
        <v>324</v>
      </c>
      <c r="C325" s="86" t="s">
        <v>801</v>
      </c>
      <c r="D325" s="241">
        <f>COUNTIF($C$1:$C325,C325)</f>
        <v>15</v>
      </c>
      <c r="E325" s="241" t="str">
        <f t="shared" si="25"/>
        <v>Current account, Savings and Investments15</v>
      </c>
      <c r="F325" s="86" t="s">
        <v>830</v>
      </c>
      <c r="G325" s="242">
        <v>0.10397029702970298</v>
      </c>
      <c r="H325" s="245">
        <v>98.358377923475686</v>
      </c>
    </row>
    <row r="326" spans="1:8">
      <c r="A326" s="86" t="str">
        <v>SAV_VAL4</v>
      </c>
      <c r="B326" s="239">
        <v>325</v>
      </c>
      <c r="C326" s="86" t="s">
        <v>801</v>
      </c>
      <c r="D326" s="241">
        <f>COUNTIF($C$1:$C326,C326)</f>
        <v>16</v>
      </c>
      <c r="E326" s="241" t="str">
        <f t="shared" si="25"/>
        <v>Current account, Savings and Investments16</v>
      </c>
      <c r="F326" s="86" t="s">
        <v>832</v>
      </c>
      <c r="G326" s="242">
        <v>0.13552970297029701</v>
      </c>
      <c r="H326" s="245">
        <v>106.08273723512866</v>
      </c>
    </row>
    <row r="327" spans="1:8">
      <c r="A327" s="86" t="str">
        <v>SAV_VALC</v>
      </c>
      <c r="B327" s="239">
        <v>326</v>
      </c>
      <c r="C327" s="86" t="s">
        <v>801</v>
      </c>
      <c r="D327" s="241">
        <f>COUNTIF($C$1:$C327,C327)</f>
        <v>17</v>
      </c>
      <c r="E327" s="241" t="str">
        <f t="shared" si="25"/>
        <v>Current account, Savings and Investments17</v>
      </c>
      <c r="F327" s="86" t="s">
        <v>834</v>
      </c>
      <c r="G327" s="242">
        <v>0.26460396039603962</v>
      </c>
      <c r="H327" s="245">
        <v>122.9831806188391</v>
      </c>
    </row>
    <row r="328" spans="1:8">
      <c r="A328" s="86" t="str">
        <v>LOA_HAS</v>
      </c>
      <c r="B328" s="239">
        <v>327</v>
      </c>
      <c r="C328" s="86" t="s">
        <v>836</v>
      </c>
      <c r="D328" s="241">
        <f>COUNTIF($C$1:$C328,C328)</f>
        <v>1</v>
      </c>
      <c r="E328" s="241" t="str">
        <f t="shared" si="25"/>
        <v>Loans1</v>
      </c>
      <c r="F328" s="86" t="s">
        <v>837</v>
      </c>
      <c r="G328" s="242">
        <v>0.13127722772277228</v>
      </c>
      <c r="H328" s="245">
        <v>106.39408871391251</v>
      </c>
    </row>
    <row r="329" spans="1:8">
      <c r="A329" s="86" t="str">
        <v>LOA_UNS</v>
      </c>
      <c r="B329" s="239">
        <v>328</v>
      </c>
      <c r="C329" s="86" t="s">
        <v>836</v>
      </c>
      <c r="D329" s="241">
        <f>COUNTIF($C$1:$C329,C329)</f>
        <v>2</v>
      </c>
      <c r="E329" s="241" t="str">
        <f t="shared" si="25"/>
        <v>Loans2</v>
      </c>
      <c r="F329" s="86" t="s">
        <v>839</v>
      </c>
      <c r="G329" s="242">
        <v>6.7935643564356427E-2</v>
      </c>
      <c r="H329" s="245">
        <v>101.86000844876961</v>
      </c>
    </row>
    <row r="330" spans="1:8">
      <c r="A330" s="86" t="str">
        <v>LOA_2PLUS</v>
      </c>
      <c r="B330" s="239">
        <v>329</v>
      </c>
      <c r="C330" s="86" t="s">
        <v>836</v>
      </c>
      <c r="D330" s="241">
        <f>COUNTIF($C$1:$C330,C330)</f>
        <v>3</v>
      </c>
      <c r="E330" s="241" t="str">
        <f t="shared" si="25"/>
        <v>Loans3</v>
      </c>
      <c r="F330" s="86" t="s">
        <v>841</v>
      </c>
      <c r="G330" s="242">
        <v>2.6514851485148514E-2</v>
      </c>
      <c r="H330" s="245">
        <v>105.87562099941476</v>
      </c>
    </row>
    <row r="331" spans="1:8">
      <c r="A331" s="86" t="str">
        <v>UNSECGT15K</v>
      </c>
      <c r="B331" s="239">
        <v>330</v>
      </c>
      <c r="C331" s="86" t="s">
        <v>836</v>
      </c>
      <c r="D331" s="241">
        <f>COUNTIF($C$1:$C331,C331)</f>
        <v>4</v>
      </c>
      <c r="E331" s="241" t="str">
        <f t="shared" si="25"/>
        <v>Loans4</v>
      </c>
      <c r="F331" s="86" t="s">
        <v>843</v>
      </c>
      <c r="G331" s="242">
        <v>1.3579207920792079E-2</v>
      </c>
      <c r="H331" s="245">
        <v>114.70897069204614</v>
      </c>
    </row>
    <row r="332" spans="1:8">
      <c r="A332" s="86" t="str">
        <v>PHLTH</v>
      </c>
      <c r="B332" s="239">
        <v>331</v>
      </c>
      <c r="C332" s="86" t="s">
        <v>845</v>
      </c>
      <c r="D332" s="241">
        <f>COUNTIF($C$1:$C332,C332)</f>
        <v>1</v>
      </c>
      <c r="E332" s="241" t="str">
        <f t="shared" si="25"/>
        <v>Insurance and Pensions1</v>
      </c>
      <c r="F332" s="86" t="s">
        <v>846</v>
      </c>
      <c r="G332" s="242">
        <v>5.1044554455445541E-2</v>
      </c>
      <c r="H332" s="245">
        <v>118.99461467303698</v>
      </c>
    </row>
    <row r="333" spans="1:8">
      <c r="A333" s="86" t="str">
        <v>CHLTH</v>
      </c>
      <c r="B333" s="239">
        <v>332</v>
      </c>
      <c r="C333" s="86" t="s">
        <v>845</v>
      </c>
      <c r="D333" s="241">
        <f>COUNTIF($C$1:$C333,C333)</f>
        <v>2</v>
      </c>
      <c r="E333" s="241" t="str">
        <f t="shared" si="25"/>
        <v>Insurance and Pensions2</v>
      </c>
      <c r="F333" s="86" t="s">
        <v>848</v>
      </c>
      <c r="G333" s="242">
        <v>5.3737623762376237E-2</v>
      </c>
      <c r="H333" s="245">
        <v>125.87829552917682</v>
      </c>
    </row>
    <row r="334" spans="1:8">
      <c r="A334" s="86" t="str">
        <v>LIF_ASSUR</v>
      </c>
      <c r="B334" s="239">
        <v>333</v>
      </c>
      <c r="C334" s="86" t="s">
        <v>845</v>
      </c>
      <c r="D334" s="241">
        <f>COUNTIF($C$1:$C334,C334)</f>
        <v>3</v>
      </c>
      <c r="E334" s="241" t="str">
        <f t="shared" si="25"/>
        <v>Insurance and Pensions3</v>
      </c>
      <c r="F334" s="86" t="s">
        <v>850</v>
      </c>
      <c r="G334" s="242">
        <v>0.35079702970297033</v>
      </c>
      <c r="H334" s="245">
        <v>102.98424979279226</v>
      </c>
    </row>
    <row r="335" spans="1:8">
      <c r="A335" s="86" t="str">
        <v>LIF_PROTECT</v>
      </c>
      <c r="B335" s="239">
        <v>334</v>
      </c>
      <c r="C335" s="86" t="s">
        <v>845</v>
      </c>
      <c r="D335" s="241">
        <f>COUNTIF($C$1:$C335,C335)</f>
        <v>4</v>
      </c>
      <c r="E335" s="241" t="str">
        <f t="shared" si="25"/>
        <v>Insurance and Pensions4</v>
      </c>
      <c r="F335" s="86" t="s">
        <v>852</v>
      </c>
      <c r="G335" s="242">
        <v>0.24105940594059408</v>
      </c>
      <c r="H335" s="245">
        <v>100.76237804018588</v>
      </c>
    </row>
    <row r="336" spans="1:8">
      <c r="A336" s="86" t="str">
        <v>PEN_CO</v>
      </c>
      <c r="B336" s="239">
        <v>335</v>
      </c>
      <c r="C336" s="86" t="s">
        <v>845</v>
      </c>
      <c r="D336" s="241">
        <f>COUNTIF($C$1:$C336,C336)</f>
        <v>5</v>
      </c>
      <c r="E336" s="241" t="str">
        <f t="shared" si="25"/>
        <v>Insurance and Pensions5</v>
      </c>
      <c r="F336" s="86" t="s">
        <v>854</v>
      </c>
      <c r="G336" s="242">
        <v>0.33866336633663363</v>
      </c>
      <c r="H336" s="245">
        <v>100.02076222729622</v>
      </c>
    </row>
    <row r="337" spans="1:8">
      <c r="A337" s="86" t="str">
        <v>PEN_PERS</v>
      </c>
      <c r="B337" s="239">
        <v>336</v>
      </c>
      <c r="C337" s="86" t="s">
        <v>845</v>
      </c>
      <c r="D337" s="241">
        <f>COUNTIF($C$1:$C337,C337)</f>
        <v>6</v>
      </c>
      <c r="E337" s="241" t="str">
        <f t="shared" si="25"/>
        <v>Insurance and Pensions6</v>
      </c>
      <c r="F337" s="86" t="s">
        <v>856</v>
      </c>
      <c r="G337" s="242">
        <v>6.87079207920792E-2</v>
      </c>
      <c r="H337" s="245">
        <v>111.83688272845464</v>
      </c>
    </row>
    <row r="338" spans="1:8">
      <c r="A338" s="86" t="str">
        <v>PEN_OTHER</v>
      </c>
      <c r="B338" s="239">
        <v>337</v>
      </c>
      <c r="C338" s="86" t="s">
        <v>845</v>
      </c>
      <c r="D338" s="241">
        <f>COUNTIF($C$1:$C338,C338)</f>
        <v>7</v>
      </c>
      <c r="E338" s="241" t="str">
        <f t="shared" si="25"/>
        <v>Insurance and Pensions7</v>
      </c>
      <c r="F338" s="86" t="s">
        <v>858</v>
      </c>
      <c r="G338" s="242">
        <v>0.2075594059405941</v>
      </c>
      <c r="H338" s="245">
        <v>112.10423737471433</v>
      </c>
    </row>
    <row r="339" spans="1:8">
      <c r="A339" s="86" t="str">
        <v>banktool</v>
      </c>
      <c r="B339" s="239">
        <v>338</v>
      </c>
      <c r="C339" s="86" t="s">
        <v>860</v>
      </c>
      <c r="D339" s="241">
        <f>COUNTIF($C$1:$C339,C339)</f>
        <v>1</v>
      </c>
      <c r="E339" s="241" t="str">
        <f t="shared" si="25"/>
        <v>FinTech1</v>
      </c>
      <c r="F339" s="86" t="s">
        <v>861</v>
      </c>
      <c r="G339" s="242">
        <v>5.9054455445544544E-2</v>
      </c>
      <c r="H339" s="245">
        <v>107.86032118454902</v>
      </c>
    </row>
    <row r="340" spans="1:8">
      <c r="A340" s="86" t="str">
        <v>mmgttool</v>
      </c>
      <c r="B340" s="239">
        <v>339</v>
      </c>
      <c r="C340" s="86" t="s">
        <v>860</v>
      </c>
      <c r="D340" s="241">
        <f>COUNTIF($C$1:$C340,C340)</f>
        <v>2</v>
      </c>
      <c r="E340" s="241" t="str">
        <f t="shared" si="25"/>
        <v>FinTech2</v>
      </c>
      <c r="F340" s="86" t="s">
        <v>863</v>
      </c>
      <c r="G340" s="242">
        <v>4.8361386138613863E-2</v>
      </c>
      <c r="H340" s="245">
        <v>104.32700357179327</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0.37600495049504951</v>
      </c>
      <c r="H341" s="245">
        <v>97.090710016893127</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0.39930693069306927</v>
      </c>
      <c r="H342" s="245">
        <v>103.05977206450312</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0.11865346534653465</v>
      </c>
      <c r="H343" s="245">
        <v>100.46553895903692</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4.9084158415841586E-2</v>
      </c>
      <c r="H344" s="245">
        <v>96.748569370084638</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5.7183168316831685E-2</v>
      </c>
      <c r="H345" s="245">
        <v>101.30616558890684</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0.13491584158415842</v>
      </c>
      <c r="H346" s="245">
        <v>94.188829902159512</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0.39682178217821784</v>
      </c>
      <c r="H347" s="245">
        <v>103.08231986918315</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0.21723267326732673</v>
      </c>
      <c r="H348" s="245">
        <v>103.24353795467385</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7.3574257425742584E-2</v>
      </c>
      <c r="H349" s="245">
        <v>87.561745820721697</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0.17725742574257425</v>
      </c>
      <c r="H350" s="245">
        <v>100.06380713119265</v>
      </c>
    </row>
    <row r="351" spans="1:8">
      <c r="A351" s="86" t="str">
        <v>reg_fac</v>
      </c>
      <c r="B351" s="239">
        <v>350</v>
      </c>
      <c r="C351" s="86" t="s">
        <v>883</v>
      </c>
      <c r="D351" s="241">
        <f>COUNTIF($C$1:$C351,C351)</f>
        <v>1</v>
      </c>
      <c r="E351" s="241" t="str">
        <f t="shared" si="25"/>
        <v>Arrange mortgage (% of all people with a mortgage)1</v>
      </c>
      <c r="F351" s="86" t="s">
        <v>867</v>
      </c>
      <c r="G351" s="242">
        <v>0.58700990099009898</v>
      </c>
      <c r="H351" s="245">
        <v>96.058064518837199</v>
      </c>
    </row>
    <row r="352" spans="1:8">
      <c r="A352" s="86" t="str">
        <v>reg_net</v>
      </c>
      <c r="B352" s="239">
        <v>351</v>
      </c>
      <c r="C352" s="86" t="s">
        <v>883</v>
      </c>
      <c r="D352" s="241">
        <f>COUNTIF($C$1:$C352,C352)</f>
        <v>2</v>
      </c>
      <c r="E352" s="241" t="str">
        <f t="shared" si="25"/>
        <v>Arrange mortgage (% of all people with a mortgage)2</v>
      </c>
      <c r="F352" s="86" t="s">
        <v>869</v>
      </c>
      <c r="G352" s="242">
        <v>0.11285643564356436</v>
      </c>
      <c r="H352" s="245">
        <v>110.14199818057781</v>
      </c>
    </row>
    <row r="353" spans="1:8">
      <c r="A353" s="86" t="str">
        <v>reg_pho</v>
      </c>
      <c r="B353" s="239">
        <v>352</v>
      </c>
      <c r="C353" s="86" t="s">
        <v>883</v>
      </c>
      <c r="D353" s="241">
        <f>COUNTIF($C$1:$C353,C353)</f>
        <v>3</v>
      </c>
      <c r="E353" s="241" t="str">
        <f t="shared" si="25"/>
        <v>Arrange mortgage (% of all people with a mortgage)3</v>
      </c>
      <c r="F353" s="86" t="s">
        <v>871</v>
      </c>
      <c r="G353" s="242">
        <v>0.20250000000000001</v>
      </c>
      <c r="H353" s="245">
        <v>108.04906395214911</v>
      </c>
    </row>
    <row r="354" spans="1:8">
      <c r="A354" s="86" t="str">
        <v>reg_pst</v>
      </c>
      <c r="B354" s="239">
        <v>353</v>
      </c>
      <c r="C354" s="86" t="s">
        <v>883</v>
      </c>
      <c r="D354" s="241">
        <f>COUNTIF($C$1:$C354,C354)</f>
        <v>4</v>
      </c>
      <c r="E354" s="241" t="str">
        <f t="shared" si="25"/>
        <v>Arrange mortgage (% of all people with a mortgage)4</v>
      </c>
      <c r="F354" s="86" t="s">
        <v>873</v>
      </c>
      <c r="G354" s="242">
        <v>5.7935643564356432E-2</v>
      </c>
      <c r="H354" s="245">
        <v>97.052430080510902</v>
      </c>
    </row>
    <row r="355" spans="1:8">
      <c r="A355" s="86" t="str">
        <v>reg_pcs</v>
      </c>
      <c r="B355" s="239">
        <v>354</v>
      </c>
      <c r="C355" s="86" t="s">
        <v>883</v>
      </c>
      <c r="D355" s="241">
        <f>COUNTIF($C$1:$C355,C355)</f>
        <v>5</v>
      </c>
      <c r="E355" s="241" t="str">
        <f t="shared" si="25"/>
        <v>Arrange mortgage (% of all people with a mortgage)5</v>
      </c>
      <c r="F355" s="86" t="s">
        <v>875</v>
      </c>
      <c r="G355" s="242">
        <v>9.3019801980198016E-3</v>
      </c>
      <c r="H355" s="245">
        <v>97.426238823636695</v>
      </c>
    </row>
    <row r="356" spans="1:8">
      <c r="A356" s="86" t="str">
        <v>reg_ifa</v>
      </c>
      <c r="B356" s="239">
        <v>355</v>
      </c>
      <c r="C356" s="86" t="s">
        <v>883</v>
      </c>
      <c r="D356" s="241">
        <f>COUNTIF($C$1:$C356,C356)</f>
        <v>6</v>
      </c>
      <c r="E356" s="241" t="str">
        <f t="shared" si="25"/>
        <v>Arrange mortgage (% of all people with a mortgage)6</v>
      </c>
      <c r="F356" s="86" t="s">
        <v>889</v>
      </c>
      <c r="G356" s="242">
        <v>3.0509900990099013E-2</v>
      </c>
      <c r="H356" s="245">
        <v>102.06618376535191</v>
      </c>
    </row>
    <row r="357" spans="1:8">
      <c r="A357" s="86" t="str">
        <v>manca_branch</v>
      </c>
      <c r="B357" s="239">
        <v>356</v>
      </c>
      <c r="C357" s="86" t="s">
        <v>891</v>
      </c>
      <c r="D357" s="241">
        <f>COUNTIF($C$1:$C357,C357)</f>
        <v>1</v>
      </c>
      <c r="E357" s="241" t="str">
        <f t="shared" si="25"/>
        <v>Manage current account1</v>
      </c>
      <c r="F357" s="86" t="s">
        <v>892</v>
      </c>
      <c r="G357" s="242">
        <v>0.55854950495049505</v>
      </c>
      <c r="H357" s="245">
        <v>97.266500759079349</v>
      </c>
    </row>
    <row r="358" spans="1:8">
      <c r="A358" s="86" t="str">
        <v>manca_net</v>
      </c>
      <c r="B358" s="239">
        <v>357</v>
      </c>
      <c r="C358" s="86" t="s">
        <v>891</v>
      </c>
      <c r="D358" s="241">
        <f>COUNTIF($C$1:$C358,C358)</f>
        <v>2</v>
      </c>
      <c r="E358" s="241" t="str">
        <f t="shared" si="25"/>
        <v>Manage current account2</v>
      </c>
      <c r="F358" s="86" t="s">
        <v>869</v>
      </c>
      <c r="G358" s="242">
        <v>0.62969801980198015</v>
      </c>
      <c r="H358" s="245">
        <v>107.06986202237859</v>
      </c>
    </row>
    <row r="359" spans="1:8">
      <c r="A359" s="86" t="str">
        <v>manca_mobnet</v>
      </c>
      <c r="B359" s="239">
        <v>358</v>
      </c>
      <c r="C359" s="86" t="s">
        <v>891</v>
      </c>
      <c r="D359" s="241">
        <f>COUNTIF($C$1:$C359,C359)</f>
        <v>3</v>
      </c>
      <c r="E359" s="241" t="str">
        <f t="shared" si="25"/>
        <v>Manage current account3</v>
      </c>
      <c r="F359" s="86" t="s">
        <v>895</v>
      </c>
      <c r="G359" s="242">
        <v>0.38882178217821783</v>
      </c>
      <c r="H359" s="245">
        <v>103.68762552357992</v>
      </c>
    </row>
    <row r="360" spans="1:8">
      <c r="A360" s="86" t="str">
        <v>manca_fixnet</v>
      </c>
      <c r="B360" s="239">
        <v>359</v>
      </c>
      <c r="C360" s="86" t="s">
        <v>891</v>
      </c>
      <c r="D360" s="241">
        <f>COUNTIF($C$1:$C360,C360)</f>
        <v>4</v>
      </c>
      <c r="E360" s="241" t="str">
        <f t="shared" si="25"/>
        <v>Manage current account4</v>
      </c>
      <c r="F360" s="86" t="s">
        <v>897</v>
      </c>
      <c r="G360" s="242">
        <v>0.45329702970297031</v>
      </c>
      <c r="H360" s="245">
        <v>112.52631293234924</v>
      </c>
    </row>
    <row r="361" spans="1:8">
      <c r="A361" s="86" t="str">
        <v>manca_pho</v>
      </c>
      <c r="B361" s="239">
        <v>360</v>
      </c>
      <c r="C361" s="86" t="s">
        <v>891</v>
      </c>
      <c r="D361" s="241">
        <f>COUNTIF($C$1:$C361,C361)</f>
        <v>5</v>
      </c>
      <c r="E361" s="241" t="str">
        <f t="shared" si="25"/>
        <v>Manage current account5</v>
      </c>
      <c r="F361" s="86" t="s">
        <v>871</v>
      </c>
      <c r="G361" s="242">
        <v>7.4509900990099007E-2</v>
      </c>
      <c r="H361" s="245">
        <v>107.42104516196946</v>
      </c>
    </row>
    <row r="362" spans="1:8">
      <c r="A362" s="86" t="str">
        <v>manca_pst</v>
      </c>
      <c r="B362" s="239">
        <v>361</v>
      </c>
      <c r="C362" s="86" t="s">
        <v>891</v>
      </c>
      <c r="D362" s="241">
        <f>COUNTIF($C$1:$C362,C362)</f>
        <v>6</v>
      </c>
      <c r="E362" s="241" t="str">
        <f t="shared" si="25"/>
        <v>Manage current account6</v>
      </c>
      <c r="F362" s="86" t="s">
        <v>873</v>
      </c>
      <c r="G362" s="242">
        <v>0.24140099009900989</v>
      </c>
      <c r="H362" s="245">
        <v>94.848753694050828</v>
      </c>
    </row>
    <row r="363" spans="1:8">
      <c r="A363" s="86" t="str">
        <v>mansv_branch</v>
      </c>
      <c r="B363" s="239">
        <v>362</v>
      </c>
      <c r="C363" s="86" t="s">
        <v>901</v>
      </c>
      <c r="D363" s="241">
        <f>COUNTIF($C$1:$C363,C363)</f>
        <v>1</v>
      </c>
      <c r="E363" s="241" t="str">
        <f t="shared" si="25"/>
        <v>Manage savings account1</v>
      </c>
      <c r="F363" s="86" t="s">
        <v>892</v>
      </c>
      <c r="G363" s="242">
        <v>0.17861881188118814</v>
      </c>
      <c r="H363" s="245">
        <v>99.065675198441937</v>
      </c>
    </row>
    <row r="364" spans="1:8">
      <c r="A364" s="86" t="str">
        <v>mansv_net</v>
      </c>
      <c r="B364" s="239">
        <v>363</v>
      </c>
      <c r="C364" s="86" t="s">
        <v>901</v>
      </c>
      <c r="D364" s="241">
        <f>COUNTIF($C$1:$C364,C364)</f>
        <v>2</v>
      </c>
      <c r="E364" s="241" t="str">
        <f t="shared" si="25"/>
        <v>Manage savings account2</v>
      </c>
      <c r="F364" s="86" t="s">
        <v>869</v>
      </c>
      <c r="G364" s="242">
        <v>0.39145544554455447</v>
      </c>
      <c r="H364" s="245">
        <v>112.52257873867731</v>
      </c>
    </row>
    <row r="365" spans="1:8">
      <c r="A365" s="86" t="str">
        <v>mansv_mobnet</v>
      </c>
      <c r="B365" s="239">
        <v>364</v>
      </c>
      <c r="C365" s="86" t="s">
        <v>901</v>
      </c>
      <c r="D365" s="241">
        <f>COUNTIF($C$1:$C365,C365)</f>
        <v>3</v>
      </c>
      <c r="E365" s="241" t="str">
        <f t="shared" si="25"/>
        <v>Manage savings account3</v>
      </c>
      <c r="F365" s="86" t="s">
        <v>895</v>
      </c>
      <c r="G365" s="242">
        <v>0.20776237623762375</v>
      </c>
      <c r="H365" s="245">
        <v>108.21034515748087</v>
      </c>
    </row>
    <row r="366" spans="1:8">
      <c r="A366" s="86" t="str">
        <v>mansv_fixnet</v>
      </c>
      <c r="B366" s="239">
        <v>365</v>
      </c>
      <c r="C366" s="86" t="s">
        <v>901</v>
      </c>
      <c r="D366" s="241">
        <f>COUNTIF($C$1:$C366,C366)</f>
        <v>4</v>
      </c>
      <c r="E366" s="241" t="str">
        <f t="shared" si="25"/>
        <v>Manage savings account4</v>
      </c>
      <c r="F366" s="86" t="s">
        <v>897</v>
      </c>
      <c r="G366" s="242">
        <v>0.24847029702970297</v>
      </c>
      <c r="H366" s="245">
        <v>116.62084002571279</v>
      </c>
    </row>
    <row r="367" spans="1:8">
      <c r="A367" s="86" t="str">
        <v>mansv_pho</v>
      </c>
      <c r="B367" s="239">
        <v>366</v>
      </c>
      <c r="C367" s="86" t="s">
        <v>901</v>
      </c>
      <c r="D367" s="241">
        <f>COUNTIF($C$1:$C367,C367)</f>
        <v>5</v>
      </c>
      <c r="E367" s="241" t="str">
        <f t="shared" si="25"/>
        <v>Manage savings account5</v>
      </c>
      <c r="F367" s="86" t="s">
        <v>871</v>
      </c>
      <c r="G367" s="242">
        <v>8.3064356435643569E-2</v>
      </c>
      <c r="H367" s="245">
        <v>102.80087863423437</v>
      </c>
    </row>
    <row r="368" spans="1:8">
      <c r="A368" s="86" t="str">
        <v>mansv_pst</v>
      </c>
      <c r="B368" s="239">
        <v>367</v>
      </c>
      <c r="C368" s="86" t="s">
        <v>901</v>
      </c>
      <c r="D368" s="241">
        <f>COUNTIF($C$1:$C368,C368)</f>
        <v>6</v>
      </c>
      <c r="E368" s="241" t="str">
        <f t="shared" si="25"/>
        <v>Manage savings account6</v>
      </c>
      <c r="F368" s="86" t="s">
        <v>873</v>
      </c>
      <c r="G368" s="242">
        <v>0.11252970297029702</v>
      </c>
      <c r="H368" s="245">
        <v>104.63683570593223</v>
      </c>
    </row>
    <row r="369" spans="1:8">
      <c r="A369" s="86" t="str">
        <v>actmanca_branch</v>
      </c>
      <c r="B369" s="239">
        <v>368</v>
      </c>
      <c r="C369" s="86" t="s">
        <v>908</v>
      </c>
      <c r="D369" s="241">
        <f>COUNTIF($C$1:$C369,C369)</f>
        <v>1</v>
      </c>
      <c r="E369" s="241" t="str">
        <f t="shared" si="25"/>
        <v>Actively manage current account1</v>
      </c>
      <c r="F369" s="86" t="s">
        <v>892</v>
      </c>
      <c r="G369" s="242">
        <v>3.1237623762376241E-2</v>
      </c>
      <c r="H369" s="245">
        <v>93.820361521557643</v>
      </c>
    </row>
    <row r="370" spans="1:8">
      <c r="A370" s="86" t="str">
        <v>actmanca_net</v>
      </c>
      <c r="B370" s="239">
        <v>369</v>
      </c>
      <c r="C370" s="86" t="s">
        <v>908</v>
      </c>
      <c r="D370" s="241">
        <f>COUNTIF($C$1:$C370,C370)</f>
        <v>2</v>
      </c>
      <c r="E370" s="241" t="str">
        <f t="shared" si="25"/>
        <v>Actively manage current account2</v>
      </c>
      <c r="F370" s="86" t="s">
        <v>869</v>
      </c>
      <c r="G370" s="242">
        <v>0.39791584158415844</v>
      </c>
      <c r="H370" s="245">
        <v>106.87319837209111</v>
      </c>
    </row>
    <row r="371" spans="1:8">
      <c r="A371" s="86" t="str">
        <v>actmanca_mobnet</v>
      </c>
      <c r="B371" s="239">
        <v>370</v>
      </c>
      <c r="C371" s="86" t="s">
        <v>908</v>
      </c>
      <c r="D371" s="241">
        <f>COUNTIF($C$1:$C371,C371)</f>
        <v>3</v>
      </c>
      <c r="E371" s="241" t="str">
        <f t="shared" si="25"/>
        <v>Actively manage current account3</v>
      </c>
      <c r="F371" s="86" t="s">
        <v>895</v>
      </c>
      <c r="G371" s="242">
        <v>0.25299009900990094</v>
      </c>
      <c r="H371" s="245">
        <v>103.23555161104865</v>
      </c>
    </row>
    <row r="372" spans="1:8">
      <c r="A372" s="86" t="str">
        <v>actmanca_fixnet</v>
      </c>
      <c r="B372" s="239">
        <v>371</v>
      </c>
      <c r="C372" s="86" t="s">
        <v>908</v>
      </c>
      <c r="D372" s="241">
        <f>COUNTIF($C$1:$C372,C372)</f>
        <v>4</v>
      </c>
      <c r="E372" s="241" t="str">
        <f t="shared" si="25"/>
        <v>Actively manage current account4</v>
      </c>
      <c r="F372" s="86" t="s">
        <v>897</v>
      </c>
      <c r="G372" s="242">
        <v>0.18135643564356435</v>
      </c>
      <c r="H372" s="245">
        <v>112.94805344400683</v>
      </c>
    </row>
    <row r="373" spans="1:8">
      <c r="A373" s="86" t="str">
        <v>actmanca_pho</v>
      </c>
      <c r="B373" s="239">
        <v>372</v>
      </c>
      <c r="C373" s="86" t="s">
        <v>908</v>
      </c>
      <c r="D373" s="241">
        <f>COUNTIF($C$1:$C373,C373)</f>
        <v>5</v>
      </c>
      <c r="E373" s="241" t="str">
        <f t="shared" si="25"/>
        <v>Actively manage current account5</v>
      </c>
      <c r="F373" s="86" t="s">
        <v>871</v>
      </c>
      <c r="G373" s="242">
        <v>1.2376237623762377E-2</v>
      </c>
      <c r="H373" s="245">
        <v>103.09173964095028</v>
      </c>
    </row>
    <row r="374" spans="1:8">
      <c r="A374" s="86" t="str">
        <v>P600T</v>
      </c>
      <c r="B374" s="239">
        <v>373</v>
      </c>
      <c r="C374" s="86" t="s">
        <v>914</v>
      </c>
      <c r="D374" s="241">
        <f>COUNTIF($C$1:$C374,C374)</f>
        <v>1</v>
      </c>
      <c r="E374" s="241" t="str">
        <f t="shared" si="25"/>
        <v>Expenditure per adult per week1</v>
      </c>
      <c r="F374" s="86" t="s">
        <v>915</v>
      </c>
      <c r="G374" s="242">
        <v>5.7304900990099013</v>
      </c>
      <c r="H374" s="245">
        <v>117.10303240518667</v>
      </c>
    </row>
    <row r="375" spans="1:8">
      <c r="A375" s="86" t="str">
        <v>P601T</v>
      </c>
      <c r="B375" s="239">
        <v>374</v>
      </c>
      <c r="C375" s="86" t="s">
        <v>914</v>
      </c>
      <c r="D375" s="241">
        <f>COUNTIF($C$1:$C375,C375)</f>
        <v>2</v>
      </c>
      <c r="E375" s="241" t="str">
        <f t="shared" si="25"/>
        <v>Expenditure per adult per week2</v>
      </c>
      <c r="F375" s="86" t="s">
        <v>917</v>
      </c>
      <c r="G375" s="242">
        <v>0.6721138613861386</v>
      </c>
      <c r="H375" s="245">
        <v>110.92251414294634</v>
      </c>
    </row>
    <row r="376" spans="1:8">
      <c r="A376" s="86" t="str">
        <v>ALC</v>
      </c>
      <c r="B376" s="239">
        <v>375</v>
      </c>
      <c r="C376" s="86" t="s">
        <v>914</v>
      </c>
      <c r="D376" s="241">
        <f>COUNTIF($C$1:$C376,C376)</f>
        <v>3</v>
      </c>
      <c r="E376" s="241" t="str">
        <f t="shared" si="25"/>
        <v>Expenditure per adult per week3</v>
      </c>
      <c r="F376" s="86" t="s">
        <v>919</v>
      </c>
      <c r="G376" s="242">
        <v>0.10453960396039605</v>
      </c>
      <c r="H376" s="245">
        <v>118.42693738896148</v>
      </c>
    </row>
    <row r="377" spans="1:8">
      <c r="A377" s="86" t="str">
        <v>TOB</v>
      </c>
      <c r="B377" s="239">
        <v>376</v>
      </c>
      <c r="C377" s="86" t="s">
        <v>914</v>
      </c>
      <c r="D377" s="241">
        <f>COUNTIF($C$1:$C377,C377)</f>
        <v>4</v>
      </c>
      <c r="E377" s="241" t="str">
        <f t="shared" si="25"/>
        <v>Expenditure per adult per week4</v>
      </c>
      <c r="F377" s="86" t="s">
        <v>921</v>
      </c>
      <c r="G377" s="242">
        <v>2.7950495049504944E-2</v>
      </c>
      <c r="H377" s="245">
        <v>75.563377620590842</v>
      </c>
    </row>
    <row r="378" spans="1:8">
      <c r="A378" s="86" t="str">
        <v>P603T</v>
      </c>
      <c r="B378" s="239">
        <v>377</v>
      </c>
      <c r="C378" s="86" t="s">
        <v>914</v>
      </c>
      <c r="D378" s="241">
        <f>COUNTIF($C$1:$C378,C378)</f>
        <v>5</v>
      </c>
      <c r="E378" s="241" t="str">
        <f t="shared" si="25"/>
        <v>Expenditure per adult per week5</v>
      </c>
      <c r="F378" s="86" t="s">
        <v>923</v>
      </c>
      <c r="G378" s="242">
        <v>0.28346534653465344</v>
      </c>
      <c r="H378" s="245">
        <v>116.86887078979665</v>
      </c>
    </row>
    <row r="379" spans="1:8">
      <c r="A379" s="86" t="str">
        <v>P604T</v>
      </c>
      <c r="B379" s="239">
        <v>378</v>
      </c>
      <c r="C379" s="86" t="s">
        <v>914</v>
      </c>
      <c r="D379" s="241">
        <f>COUNTIF($C$1:$C379,C379)</f>
        <v>6</v>
      </c>
      <c r="E379" s="241" t="str">
        <f t="shared" si="25"/>
        <v>Expenditure per adult per week6</v>
      </c>
      <c r="F379" s="86" t="s">
        <v>925</v>
      </c>
      <c r="G379" s="242">
        <v>0.71950990099009915</v>
      </c>
      <c r="H379" s="245">
        <v>102.50671459060665</v>
      </c>
    </row>
    <row r="380" spans="1:8">
      <c r="A380" s="86" t="str">
        <v>P605T</v>
      </c>
      <c r="B380" s="239">
        <v>379</v>
      </c>
      <c r="C380" s="86" t="s">
        <v>914</v>
      </c>
      <c r="D380" s="241">
        <f>COUNTIF($C$1:$C380,C380)</f>
        <v>7</v>
      </c>
      <c r="E380" s="241" t="str">
        <f t="shared" si="25"/>
        <v>Expenditure per adult per week7</v>
      </c>
      <c r="F380" s="86" t="s">
        <v>927</v>
      </c>
      <c r="G380" s="242">
        <v>0.49184158415841583</v>
      </c>
      <c r="H380" s="245">
        <v>122.93350245846474</v>
      </c>
    </row>
    <row r="381" spans="1:8">
      <c r="A381" s="86" t="str">
        <v>C61111</v>
      </c>
      <c r="B381" s="239">
        <v>380</v>
      </c>
      <c r="C381" s="86" t="s">
        <v>914</v>
      </c>
      <c r="D381" s="241">
        <f>COUNTIF($C$1:$C381,C381)</f>
        <v>8</v>
      </c>
      <c r="E381" s="241" t="str">
        <f t="shared" si="25"/>
        <v>Expenditure per adult per week8</v>
      </c>
      <c r="F381" s="86" t="s">
        <v>929</v>
      </c>
      <c r="G381" s="242">
        <v>2.6584158415841586E-3</v>
      </c>
      <c r="H381" s="245">
        <v>109.82838391885355</v>
      </c>
    </row>
    <row r="382" spans="1:8">
      <c r="A382" s="86" t="str">
        <v>C61112</v>
      </c>
      <c r="B382" s="239">
        <v>381</v>
      </c>
      <c r="C382" s="86" t="s">
        <v>914</v>
      </c>
      <c r="D382" s="241">
        <f>COUNTIF($C$1:$C382,C382)</f>
        <v>9</v>
      </c>
      <c r="E382" s="241" t="str">
        <f t="shared" si="25"/>
        <v>Expenditure per adult per week9</v>
      </c>
      <c r="F382" s="86" t="s">
        <v>931</v>
      </c>
      <c r="G382" s="242">
        <v>1.8202970297029702E-2</v>
      </c>
      <c r="H382" s="245">
        <v>116.06423009714391</v>
      </c>
    </row>
    <row r="383" spans="1:8">
      <c r="A383" s="86" t="str">
        <v>C61211</v>
      </c>
      <c r="B383" s="239">
        <v>382</v>
      </c>
      <c r="C383" s="86" t="s">
        <v>914</v>
      </c>
      <c r="D383" s="241">
        <f>COUNTIF($C$1:$C383,C383)</f>
        <v>10</v>
      </c>
      <c r="E383" s="241" t="str">
        <f t="shared" si="25"/>
        <v>Expenditure per adult per week10</v>
      </c>
      <c r="F383" s="86" t="s">
        <v>933</v>
      </c>
      <c r="G383" s="242">
        <v>1.9554455445544554E-3</v>
      </c>
      <c r="H383" s="245">
        <v>104.57174008559096</v>
      </c>
    </row>
    <row r="384" spans="1:8">
      <c r="A384" s="86" t="str">
        <v>C61311</v>
      </c>
      <c r="B384" s="239">
        <v>383</v>
      </c>
      <c r="C384" s="86" t="s">
        <v>914</v>
      </c>
      <c r="D384" s="241">
        <f>COUNTIF($C$1:$C384,C384)</f>
        <v>11</v>
      </c>
      <c r="E384" s="241" t="str">
        <f t="shared" si="25"/>
        <v>Expenditure per adult per week11</v>
      </c>
      <c r="F384" s="86" t="s">
        <v>935</v>
      </c>
      <c r="G384" s="242">
        <v>2.2108910891089104E-2</v>
      </c>
      <c r="H384" s="245">
        <v>125.51560953148943</v>
      </c>
    </row>
    <row r="385" spans="1:8">
      <c r="A385" s="86" t="str">
        <v>C61312</v>
      </c>
      <c r="B385" s="239">
        <v>384</v>
      </c>
      <c r="C385" s="86" t="s">
        <v>914</v>
      </c>
      <c r="D385" s="241">
        <f>COUNTIF($C$1:$C385,C385)</f>
        <v>12</v>
      </c>
      <c r="E385" s="241" t="str">
        <f t="shared" si="25"/>
        <v>Expenditure per adult per week12</v>
      </c>
      <c r="F385" s="86" t="s">
        <v>937</v>
      </c>
      <c r="G385" s="242">
        <v>3.6138613861386138E-4</v>
      </c>
      <c r="H385" s="245">
        <v>160.53148219741735</v>
      </c>
    </row>
    <row r="386" spans="1:8">
      <c r="A386" s="86" t="str">
        <v>C61313</v>
      </c>
      <c r="B386" s="239">
        <v>385</v>
      </c>
      <c r="C386" s="86" t="s">
        <v>914</v>
      </c>
      <c r="D386" s="241">
        <f>COUNTIF($C$1:$C386,C386)</f>
        <v>13</v>
      </c>
      <c r="E386" s="241" t="str">
        <f t="shared" si="25"/>
        <v>Expenditure per adult per week13</v>
      </c>
      <c r="F386" s="86" t="s">
        <v>939</v>
      </c>
      <c r="G386" s="242">
        <v>5.7227722772277235E-3</v>
      </c>
      <c r="H386" s="245">
        <v>131.22235117781963</v>
      </c>
    </row>
    <row r="387" spans="1:8">
      <c r="A387" s="86" t="str">
        <v>C62112</v>
      </c>
      <c r="B387" s="239">
        <v>386</v>
      </c>
      <c r="C387" s="86" t="s">
        <v>914</v>
      </c>
      <c r="D387" s="241">
        <f>COUNTIF($C$1:$C387,C387)</f>
        <v>14</v>
      </c>
      <c r="E387" s="241" t="str">
        <f t="shared" ref="E387:E450" si="26">C387&amp;D387</f>
        <v>Expenditure per adult per week14</v>
      </c>
      <c r="F387" s="86" t="s">
        <v>941</v>
      </c>
      <c r="G387" s="242">
        <v>3.2227722772277222E-3</v>
      </c>
      <c r="H387" s="245">
        <v>137.41625464237421</v>
      </c>
    </row>
    <row r="388" spans="1:8">
      <c r="A388" s="86" t="str">
        <v>C62113</v>
      </c>
      <c r="B388" s="239">
        <v>387</v>
      </c>
      <c r="C388" s="86" t="s">
        <v>914</v>
      </c>
      <c r="D388" s="241">
        <f>COUNTIF($C$1:$C388,C388)</f>
        <v>15</v>
      </c>
      <c r="E388" s="241" t="str">
        <f t="shared" si="26"/>
        <v>Expenditure per adult per week15</v>
      </c>
      <c r="F388" s="86" t="s">
        <v>943</v>
      </c>
      <c r="G388" s="242">
        <v>3.0198019801980198E-4</v>
      </c>
      <c r="H388" s="245">
        <v>179.80824861880606</v>
      </c>
    </row>
    <row r="389" spans="1:8">
      <c r="A389" s="86" t="str">
        <v>C62114</v>
      </c>
      <c r="B389" s="239">
        <v>388</v>
      </c>
      <c r="C389" s="86" t="s">
        <v>914</v>
      </c>
      <c r="D389" s="241">
        <f>COUNTIF($C$1:$C389,C389)</f>
        <v>16</v>
      </c>
      <c r="E389" s="241" t="str">
        <f t="shared" si="26"/>
        <v>Expenditure per adult per week16</v>
      </c>
      <c r="F389" s="86" t="s">
        <v>945</v>
      </c>
      <c r="G389" s="242">
        <v>1.8019801980198023E-3</v>
      </c>
      <c r="H389" s="245">
        <v>132.84462765042574</v>
      </c>
    </row>
    <row r="390" spans="1:8">
      <c r="A390" s="86" t="str">
        <v>C62211</v>
      </c>
      <c r="B390" s="239">
        <v>389</v>
      </c>
      <c r="C390" s="86" t="s">
        <v>914</v>
      </c>
      <c r="D390" s="241">
        <f>COUNTIF($C$1:$C390,C390)</f>
        <v>17</v>
      </c>
      <c r="E390" s="241" t="str">
        <f t="shared" si="26"/>
        <v>Expenditure per adult per week17</v>
      </c>
      <c r="F390" s="86" t="s">
        <v>947</v>
      </c>
      <c r="G390" s="242">
        <v>1.3306930693069305E-2</v>
      </c>
      <c r="H390" s="245">
        <v>127.40121575238199</v>
      </c>
    </row>
    <row r="391" spans="1:8">
      <c r="A391" s="86" t="str">
        <v>C62212</v>
      </c>
      <c r="B391" s="239">
        <v>390</v>
      </c>
      <c r="C391" s="86" t="s">
        <v>914</v>
      </c>
      <c r="D391" s="241">
        <f>COUNTIF($C$1:$C391,C391)</f>
        <v>18</v>
      </c>
      <c r="E391" s="241" t="str">
        <f t="shared" si="26"/>
        <v>Expenditure per adult per week18</v>
      </c>
      <c r="F391" s="86" t="s">
        <v>949</v>
      </c>
      <c r="G391" s="242">
        <v>2.1039603960396041E-2</v>
      </c>
      <c r="H391" s="245">
        <v>150.40982031579077</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9.6138613861386155E-3</v>
      </c>
      <c r="H393" s="245">
        <v>130.33628797188771</v>
      </c>
    </row>
    <row r="394" spans="1:8">
      <c r="A394" s="86" t="str">
        <v>C63111</v>
      </c>
      <c r="B394" s="239">
        <v>393</v>
      </c>
      <c r="C394" s="86" t="s">
        <v>914</v>
      </c>
      <c r="D394" s="241">
        <f>COUNTIF($C$1:$C394,C394)</f>
        <v>21</v>
      </c>
      <c r="E394" s="241" t="str">
        <f t="shared" si="26"/>
        <v>Expenditure per adult per week21</v>
      </c>
      <c r="F394" s="86" t="s">
        <v>955</v>
      </c>
      <c r="G394" s="242">
        <v>1.1534653465346536E-3</v>
      </c>
      <c r="H394" s="245">
        <v>152.28743708285452</v>
      </c>
    </row>
    <row r="395" spans="1:8">
      <c r="A395" s="86" t="str">
        <v>P607T</v>
      </c>
      <c r="B395" s="239">
        <v>394</v>
      </c>
      <c r="C395" s="86" t="s">
        <v>914</v>
      </c>
      <c r="D395" s="241">
        <f>COUNTIF($C$1:$C395,C395)</f>
        <v>22</v>
      </c>
      <c r="E395" s="241" t="str">
        <f t="shared" si="26"/>
        <v>Expenditure per adult per week22</v>
      </c>
      <c r="F395" s="86" t="s">
        <v>957</v>
      </c>
      <c r="G395" s="242">
        <v>1.0001287128712872</v>
      </c>
      <c r="H395" s="245">
        <v>122.26787006400048</v>
      </c>
    </row>
    <row r="396" spans="1:8">
      <c r="A396" s="86" t="str">
        <v>P608T</v>
      </c>
      <c r="B396" s="239">
        <v>395</v>
      </c>
      <c r="C396" s="86" t="s">
        <v>914</v>
      </c>
      <c r="D396" s="241">
        <f>COUNTIF($C$1:$C396,C396)</f>
        <v>23</v>
      </c>
      <c r="E396" s="241" t="str">
        <f t="shared" si="26"/>
        <v>Expenditure per adult per week23</v>
      </c>
      <c r="F396" s="86" t="s">
        <v>959</v>
      </c>
      <c r="G396" s="242">
        <v>0.17765346534653467</v>
      </c>
      <c r="H396" s="245">
        <v>106.8428930722838</v>
      </c>
    </row>
    <row r="397" spans="1:8">
      <c r="A397" s="86" t="str">
        <v>P609T</v>
      </c>
      <c r="B397" s="239">
        <v>396</v>
      </c>
      <c r="C397" s="86" t="s">
        <v>914</v>
      </c>
      <c r="D397" s="241">
        <f>COUNTIF($C$1:$C397,C397)</f>
        <v>24</v>
      </c>
      <c r="E397" s="241" t="str">
        <f t="shared" si="26"/>
        <v>Expenditure per adult per week24</v>
      </c>
      <c r="F397" s="86" t="s">
        <v>961</v>
      </c>
      <c r="G397" s="242">
        <v>0.94838613861386134</v>
      </c>
      <c r="H397" s="245">
        <v>123.41041840546603</v>
      </c>
    </row>
    <row r="398" spans="1:8">
      <c r="A398" s="86" t="str">
        <v>P610T</v>
      </c>
      <c r="B398" s="239">
        <v>397</v>
      </c>
      <c r="C398" s="86" t="s">
        <v>914</v>
      </c>
      <c r="D398" s="241">
        <f>COUNTIF($C$1:$C398,C398)</f>
        <v>25</v>
      </c>
      <c r="E398" s="241" t="str">
        <f t="shared" si="26"/>
        <v>Expenditure per adult per week25</v>
      </c>
      <c r="F398" s="86" t="s">
        <v>963</v>
      </c>
      <c r="G398" s="242">
        <v>0.10910396039603962</v>
      </c>
      <c r="H398" s="245">
        <v>142.93237048330784</v>
      </c>
    </row>
    <row r="399" spans="1:8">
      <c r="A399" s="86" t="str">
        <v>P611T</v>
      </c>
      <c r="B399" s="239">
        <v>398</v>
      </c>
      <c r="C399" s="86" t="s">
        <v>914</v>
      </c>
      <c r="D399" s="241">
        <f>COUNTIF($C$1:$C399,C399)</f>
        <v>26</v>
      </c>
      <c r="E399" s="241" t="str">
        <f t="shared" si="26"/>
        <v>Expenditure per adult per week26</v>
      </c>
      <c r="F399" s="86" t="s">
        <v>965</v>
      </c>
      <c r="G399" s="242">
        <v>0.56423762376237629</v>
      </c>
      <c r="H399" s="245">
        <v>119.45473532051329</v>
      </c>
    </row>
    <row r="400" spans="1:8">
      <c r="A400" s="86" t="str">
        <v>P612T</v>
      </c>
      <c r="B400" s="239">
        <v>399</v>
      </c>
      <c r="C400" s="86" t="s">
        <v>914</v>
      </c>
      <c r="D400" s="241">
        <f>COUNTIF($C$1:$C400,C400)</f>
        <v>27</v>
      </c>
      <c r="E400" s="241" t="str">
        <f t="shared" si="26"/>
        <v>Expenditure per adult per week27</v>
      </c>
      <c r="F400" s="86" t="s">
        <v>967</v>
      </c>
      <c r="G400" s="242">
        <v>0.53009405940594057</v>
      </c>
      <c r="H400" s="245">
        <v>121.10235318616367</v>
      </c>
    </row>
    <row r="401" spans="1:8">
      <c r="A401" s="86" t="str">
        <v>WEBSPEND</v>
      </c>
      <c r="B401" s="239">
        <v>400</v>
      </c>
      <c r="C401" s="86" t="s">
        <v>914</v>
      </c>
      <c r="D401" s="241">
        <f>COUNTIF($C$1:$C401,C401)</f>
        <v>28</v>
      </c>
      <c r="E401" s="241" t="str">
        <f t="shared" si="26"/>
        <v>Expenditure per adult per week28</v>
      </c>
      <c r="F401" s="86" t="s">
        <v>969</v>
      </c>
      <c r="G401" s="242">
        <v>0.23603465346534655</v>
      </c>
      <c r="H401" s="245">
        <v>125.98362038371553</v>
      </c>
    </row>
    <row r="402" spans="1:8">
      <c r="A402" s="86" t="str">
        <v>onlineuse12</v>
      </c>
      <c r="B402" s="239">
        <v>401</v>
      </c>
      <c r="C402" s="86" t="s">
        <v>972</v>
      </c>
      <c r="D402" s="241">
        <f>COUNTIF($C$1:$C402,C402)</f>
        <v>1</v>
      </c>
      <c r="E402" s="241" t="str">
        <f t="shared" si="26"/>
        <v>Internet Access: Overall1</v>
      </c>
      <c r="F402" s="86" t="s">
        <v>973</v>
      </c>
      <c r="G402" s="242">
        <v>0.92779702970297029</v>
      </c>
      <c r="H402" s="245">
        <v>103.31255578947669</v>
      </c>
    </row>
    <row r="403" spans="1:8">
      <c r="A403" s="86" t="str">
        <v>onlineuse5</v>
      </c>
      <c r="B403" s="239">
        <v>402</v>
      </c>
      <c r="C403" s="86" t="s">
        <v>972</v>
      </c>
      <c r="D403" s="241">
        <f>COUNTIF($C$1:$C403,C403)</f>
        <v>2</v>
      </c>
      <c r="E403" s="241" t="str">
        <f t="shared" si="26"/>
        <v>Internet Access: Overall2</v>
      </c>
      <c r="F403" s="86" t="s">
        <v>975</v>
      </c>
      <c r="G403" s="242">
        <v>6.1499999999999999E-2</v>
      </c>
      <c r="H403" s="245">
        <v>70.14931860551799</v>
      </c>
    </row>
    <row r="404" spans="1:8">
      <c r="A404" s="86" t="str">
        <v>netfreq1</v>
      </c>
      <c r="B404" s="239">
        <v>403</v>
      </c>
      <c r="C404" s="86" t="s">
        <v>978</v>
      </c>
      <c r="D404" s="241">
        <f>COUNTIF($C$1:$C404,C404)</f>
        <v>1</v>
      </c>
      <c r="E404" s="241" t="str">
        <f t="shared" si="26"/>
        <v>Internet Access: Frequency1</v>
      </c>
      <c r="F404" s="86" t="s">
        <v>979</v>
      </c>
      <c r="G404" s="242">
        <v>2.242079207920792E-2</v>
      </c>
      <c r="H404" s="245">
        <v>93.769082161797016</v>
      </c>
    </row>
    <row r="405" spans="1:8">
      <c r="A405" s="86" t="str">
        <v>netfreq2t10</v>
      </c>
      <c r="B405" s="239">
        <v>404</v>
      </c>
      <c r="C405" s="86" t="s">
        <v>978</v>
      </c>
      <c r="D405" s="241">
        <f>COUNTIF($C$1:$C405,C405)</f>
        <v>2</v>
      </c>
      <c r="E405" s="241" t="str">
        <f t="shared" si="26"/>
        <v>Internet Access: Frequency2</v>
      </c>
      <c r="F405" s="86" t="s">
        <v>981</v>
      </c>
      <c r="G405" s="242">
        <v>0.40994059405940597</v>
      </c>
      <c r="H405" s="245">
        <v>97.63572522906334</v>
      </c>
    </row>
    <row r="406" spans="1:8">
      <c r="A406" s="86" t="str">
        <v>netfreq10p</v>
      </c>
      <c r="B406" s="239">
        <v>405</v>
      </c>
      <c r="C406" s="86" t="s">
        <v>978</v>
      </c>
      <c r="D406" s="241">
        <f>COUNTIF($C$1:$C406,C406)</f>
        <v>3</v>
      </c>
      <c r="E406" s="241" t="str">
        <f t="shared" si="26"/>
        <v>Internet Access: Frequency3</v>
      </c>
      <c r="F406" s="86" t="s">
        <v>983</v>
      </c>
      <c r="G406" s="242">
        <v>0.49596534653465357</v>
      </c>
      <c r="H406" s="245">
        <v>109.21133432275249</v>
      </c>
    </row>
    <row r="407" spans="1:8">
      <c r="A407" s="86" t="str">
        <v>ONHOURS0</v>
      </c>
      <c r="B407" s="239">
        <v>406</v>
      </c>
      <c r="C407" s="86" t="s">
        <v>985</v>
      </c>
      <c r="D407" s="241">
        <f>COUNTIF($C$1:$C407,C407)</f>
        <v>1</v>
      </c>
      <c r="E407" s="241" t="str">
        <f t="shared" si="26"/>
        <v>Internet Access: Usage in Last Week1</v>
      </c>
      <c r="F407" s="86" t="s">
        <v>986</v>
      </c>
      <c r="G407" s="242">
        <v>8.0514851485148517E-2</v>
      </c>
      <c r="H407" s="245">
        <v>71.480657184173907</v>
      </c>
    </row>
    <row r="408" spans="1:8">
      <c r="A408" s="86" t="str">
        <v>ONHOURS1</v>
      </c>
      <c r="B408" s="239">
        <v>407</v>
      </c>
      <c r="C408" s="86" t="s">
        <v>985</v>
      </c>
      <c r="D408" s="241">
        <f>COUNTIF($C$1:$C408,C408)</f>
        <v>2</v>
      </c>
      <c r="E408" s="241" t="str">
        <f t="shared" si="26"/>
        <v>Internet Access: Usage in Last Week2</v>
      </c>
      <c r="F408" s="86" t="s">
        <v>988</v>
      </c>
      <c r="G408" s="242">
        <v>8.7925742574257421E-2</v>
      </c>
      <c r="H408" s="245">
        <v>96.044946093932012</v>
      </c>
    </row>
    <row r="409" spans="1:8">
      <c r="A409" s="86" t="str">
        <v>ONHOURS2</v>
      </c>
      <c r="B409" s="239">
        <v>408</v>
      </c>
      <c r="C409" s="86" t="s">
        <v>985</v>
      </c>
      <c r="D409" s="241">
        <f>COUNTIF($C$1:$C409,C409)</f>
        <v>3</v>
      </c>
      <c r="E409" s="241" t="str">
        <f t="shared" si="26"/>
        <v>Internet Access: Usage in Last Week3</v>
      </c>
      <c r="F409" s="86" t="s">
        <v>990</v>
      </c>
      <c r="G409" s="242">
        <v>0.23683168316831676</v>
      </c>
      <c r="H409" s="245">
        <v>96.150930286716005</v>
      </c>
    </row>
    <row r="410" spans="1:8">
      <c r="A410" s="86" t="str">
        <v>ONHOURS3</v>
      </c>
      <c r="B410" s="239">
        <v>409</v>
      </c>
      <c r="C410" s="86" t="s">
        <v>985</v>
      </c>
      <c r="D410" s="241">
        <f>COUNTIF($C$1:$C410,C410)</f>
        <v>4</v>
      </c>
      <c r="E410" s="241" t="str">
        <f t="shared" si="26"/>
        <v>Internet Access: Usage in Last Week4</v>
      </c>
      <c r="F410" s="86" t="s">
        <v>992</v>
      </c>
      <c r="G410" s="242">
        <v>0.27795049504950498</v>
      </c>
      <c r="H410" s="245">
        <v>106.67537454731264</v>
      </c>
    </row>
    <row r="411" spans="1:8">
      <c r="A411" s="86" t="str">
        <v>ONHOURS4</v>
      </c>
      <c r="B411" s="239">
        <v>410</v>
      </c>
      <c r="C411" s="86" t="s">
        <v>985</v>
      </c>
      <c r="D411" s="241">
        <f>COUNTIF($C$1:$C411,C411)</f>
        <v>5</v>
      </c>
      <c r="E411" s="241" t="str">
        <f t="shared" si="26"/>
        <v>Internet Access: Usage in Last Week5</v>
      </c>
      <c r="F411" s="86" t="s">
        <v>994</v>
      </c>
      <c r="G411" s="242">
        <v>0.31630693069306931</v>
      </c>
      <c r="H411" s="245">
        <v>109.62308547909943</v>
      </c>
    </row>
    <row r="412" spans="1:8">
      <c r="A412" s="86" t="str">
        <v>TECH18</v>
      </c>
      <c r="B412" s="239">
        <v>411</v>
      </c>
      <c r="C412" s="86" t="s">
        <v>996</v>
      </c>
      <c r="D412" s="241">
        <f>COUNTIF($C$1:$C412,C412)</f>
        <v>1</v>
      </c>
      <c r="E412" s="241" t="str">
        <f t="shared" si="26"/>
        <v>Technology at Home1</v>
      </c>
      <c r="F412" s="86" t="s">
        <v>997</v>
      </c>
      <c r="G412" s="242">
        <v>8.7074257425742582E-2</v>
      </c>
      <c r="H412" s="245">
        <v>111.65800753784643</v>
      </c>
    </row>
    <row r="413" spans="1:8">
      <c r="A413" s="86" t="str">
        <v>TECH19</v>
      </c>
      <c r="B413" s="239">
        <v>412</v>
      </c>
      <c r="C413" s="86" t="s">
        <v>996</v>
      </c>
      <c r="D413" s="241">
        <f>COUNTIF($C$1:$C413,C413)</f>
        <v>2</v>
      </c>
      <c r="E413" s="241" t="str">
        <f t="shared" si="26"/>
        <v>Technology at Home2</v>
      </c>
      <c r="F413" s="86" t="s">
        <v>999</v>
      </c>
      <c r="G413" s="242">
        <v>0.23389108910891093</v>
      </c>
      <c r="H413" s="245">
        <v>103.31396916972547</v>
      </c>
    </row>
    <row r="414" spans="1:8">
      <c r="A414" s="86" t="str">
        <v>mobhas</v>
      </c>
      <c r="B414" s="239">
        <v>413</v>
      </c>
      <c r="C414" s="86" t="s">
        <v>1002</v>
      </c>
      <c r="D414" s="241">
        <f>COUNTIF($C$1:$C414,C414)</f>
        <v>1</v>
      </c>
      <c r="E414" s="241" t="str">
        <f t="shared" si="26"/>
        <v>Mobile phone1</v>
      </c>
      <c r="F414" s="86" t="s">
        <v>1003</v>
      </c>
      <c r="G414" s="242">
        <v>0.9000693069306932</v>
      </c>
      <c r="H414" s="245">
        <v>101.22650243844635</v>
      </c>
    </row>
    <row r="415" spans="1:8">
      <c r="A415" s="86" t="str">
        <v>mob_smart</v>
      </c>
      <c r="B415" s="239">
        <v>414</v>
      </c>
      <c r="C415" s="86" t="s">
        <v>1002</v>
      </c>
      <c r="D415" s="241">
        <f>COUNTIF($C$1:$C415,C415)</f>
        <v>2</v>
      </c>
      <c r="E415" s="241" t="str">
        <f t="shared" si="26"/>
        <v>Mobile phone2</v>
      </c>
      <c r="F415" s="86" t="s">
        <v>1005</v>
      </c>
      <c r="G415" s="242">
        <v>0.76946534653465359</v>
      </c>
      <c r="H415" s="245">
        <v>103.95025836411381</v>
      </c>
    </row>
    <row r="416" spans="1:8">
      <c r="A416" s="86" t="str">
        <v>ips_iphone</v>
      </c>
      <c r="B416" s="239">
        <v>415</v>
      </c>
      <c r="C416" s="86" t="s">
        <v>1002</v>
      </c>
      <c r="D416" s="241">
        <f>COUNTIF($C$1:$C416,C416)</f>
        <v>3</v>
      </c>
      <c r="E416" s="241" t="str">
        <f t="shared" si="26"/>
        <v>Mobile phone3</v>
      </c>
      <c r="F416" s="86" t="s">
        <v>1007</v>
      </c>
      <c r="G416" s="242">
        <v>0.34878712871287126</v>
      </c>
      <c r="H416" s="245">
        <v>110.75564666171536</v>
      </c>
    </row>
    <row r="417" spans="1:8">
      <c r="A417" s="86" t="str">
        <v>TECH29</v>
      </c>
      <c r="B417" s="239">
        <v>416</v>
      </c>
      <c r="C417" s="86" t="s">
        <v>1009</v>
      </c>
      <c r="D417" s="241">
        <f>COUNTIF($C$1:$C417,C417)</f>
        <v>1</v>
      </c>
      <c r="E417" s="241" t="str">
        <f t="shared" si="26"/>
        <v>Tablet Devices1</v>
      </c>
      <c r="F417" s="86" t="s">
        <v>1010</v>
      </c>
      <c r="G417" s="242">
        <v>0.51136138613861382</v>
      </c>
      <c r="H417" s="245">
        <v>108.03238735168139</v>
      </c>
    </row>
    <row r="418" spans="1:8">
      <c r="A418" s="86" t="str">
        <v>socmed_lessthanmonthly</v>
      </c>
      <c r="B418" s="239">
        <v>417</v>
      </c>
      <c r="C418" s="86" t="s">
        <v>1012</v>
      </c>
      <c r="D418" s="241">
        <f>COUNTIF($C$1:$C418,C418)</f>
        <v>1</v>
      </c>
      <c r="E418" s="241" t="str">
        <f t="shared" si="26"/>
        <v>Overall Social Media Activity1</v>
      </c>
      <c r="F418" s="86" t="s">
        <v>1013</v>
      </c>
      <c r="G418" s="242">
        <v>3.644554455445545E-2</v>
      </c>
      <c r="H418" s="245">
        <v>100.39649968056452</v>
      </c>
    </row>
    <row r="419" spans="1:8">
      <c r="A419" s="86" t="str">
        <v>socmed_lessthanweekly</v>
      </c>
      <c r="B419" s="239">
        <v>418</v>
      </c>
      <c r="C419" s="86" t="s">
        <v>1012</v>
      </c>
      <c r="D419" s="241">
        <f>COUNTIF($C$1:$C419,C419)</f>
        <v>2</v>
      </c>
      <c r="E419" s="241" t="str">
        <f t="shared" si="26"/>
        <v>Overall Social Media Activity2</v>
      </c>
      <c r="F419" s="86" t="s">
        <v>1015</v>
      </c>
      <c r="G419" s="242">
        <v>5.2633663366336632E-2</v>
      </c>
      <c r="H419" s="245">
        <v>103.26351613130717</v>
      </c>
    </row>
    <row r="420" spans="1:8">
      <c r="A420" s="86" t="str">
        <v>socmed_weekly</v>
      </c>
      <c r="B420" s="239">
        <v>419</v>
      </c>
      <c r="C420" s="86" t="s">
        <v>1012</v>
      </c>
      <c r="D420" s="241">
        <f>COUNTIF($C$1:$C420,C420)</f>
        <v>3</v>
      </c>
      <c r="E420" s="241" t="str">
        <f t="shared" si="26"/>
        <v>Overall Social Media Activity3</v>
      </c>
      <c r="F420" s="86" t="s">
        <v>1017</v>
      </c>
      <c r="G420" s="242">
        <v>0.16423267326732677</v>
      </c>
      <c r="H420" s="245">
        <v>105.68069693769399</v>
      </c>
    </row>
    <row r="421" spans="1:8">
      <c r="A421" s="86" t="str">
        <v>socmed_daily</v>
      </c>
      <c r="B421" s="239">
        <v>420</v>
      </c>
      <c r="C421" s="86" t="s">
        <v>1012</v>
      </c>
      <c r="D421" s="241">
        <f>COUNTIF($C$1:$C421,C421)</f>
        <v>4</v>
      </c>
      <c r="E421" s="241" t="str">
        <f t="shared" si="26"/>
        <v>Overall Social Media Activity4</v>
      </c>
      <c r="F421" s="86" t="s">
        <v>1019</v>
      </c>
      <c r="G421" s="242">
        <v>0.50576732673267333</v>
      </c>
      <c r="H421" s="245">
        <v>100.75370699165592</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0.23855445544554457</v>
      </c>
      <c r="H422" s="245">
        <v>100.55021641557063</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0.1240049504950495</v>
      </c>
      <c r="H423" s="245">
        <v>100.74722980022881</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0.27859405940594056</v>
      </c>
      <c r="H424" s="245">
        <v>103.60821523650338</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0.13533663366336635</v>
      </c>
      <c r="H425" s="245">
        <v>102.42797516405105</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0.17633663366336633</v>
      </c>
      <c r="H426" s="245">
        <v>102.92188705287599</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0.19854455445544558</v>
      </c>
      <c r="H427" s="245">
        <v>103.22472451043691</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0.47146039603960405</v>
      </c>
      <c r="H428" s="245">
        <v>101.87573595898296</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0.24073267326732672</v>
      </c>
      <c r="H429" s="245">
        <v>104.30913446239536</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0.22743069306930691</v>
      </c>
      <c r="H430" s="245">
        <v>104.20686733009519</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0.71495544554455437</v>
      </c>
      <c r="H431" s="245">
        <v>103.86166974711652</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0.33636633663366333</v>
      </c>
      <c r="H432" s="245">
        <v>105.28134415461881</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0.23589603960396038</v>
      </c>
      <c r="H433" s="245">
        <v>106.7490205126449</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5.9608910891089113E-2</v>
      </c>
      <c r="H434" s="245">
        <v>103.64887355984236</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5.6207920792079202E-2</v>
      </c>
      <c r="H435" s="245">
        <v>102.09301091747119</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0.82656930693069297</v>
      </c>
      <c r="H436" s="245">
        <v>103.88540796031435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0.62906930693069307</v>
      </c>
      <c r="H437" s="245">
        <v>101.30555707542361</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0.44886138613861387</v>
      </c>
      <c r="H438" s="245">
        <v>99.072542892021175</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5.5198019801980198E-2</v>
      </c>
      <c r="H439" s="245">
        <v>103.68436388706479</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0.38140099009900991</v>
      </c>
      <c r="H440" s="245">
        <v>104.26260415895131</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0.16348514851485149</v>
      </c>
      <c r="H441" s="245">
        <v>109.50908917256876</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0.15936138613861384</v>
      </c>
      <c r="H442" s="245">
        <v>103.07923220066914</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0.11075742574257424</v>
      </c>
      <c r="H443" s="245">
        <v>102.48149886079642</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0.11141089108910891</v>
      </c>
      <c r="H444" s="245">
        <v>105.22621538078599</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0.20074257425742573</v>
      </c>
      <c r="H445" s="245">
        <v>102.50757814830627</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0.14865841584158418</v>
      </c>
      <c r="H446" s="245">
        <v>103.41775013112853</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7.0757425742574251E-2</v>
      </c>
      <c r="H447" s="245">
        <v>104.24355135677921</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6.5762376237623751E-2</v>
      </c>
      <c r="H448" s="245">
        <v>104.89318376158872</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0.30822277227722772</v>
      </c>
      <c r="H449" s="245">
        <v>103.4507299091083</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5.6292079207920787E-2</v>
      </c>
      <c r="H450" s="245">
        <v>104.93671947507906</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0.58438118811881201</v>
      </c>
      <c r="H451" s="245">
        <v>107.15423516350621</v>
      </c>
    </row>
    <row r="452" spans="1:8">
      <c r="A452" s="86" t="str">
        <v>vod_subscribe</v>
      </c>
      <c r="B452" s="239">
        <v>451</v>
      </c>
      <c r="C452" s="86" t="s">
        <v>1082</v>
      </c>
      <c r="D452" s="241">
        <f>COUNTIF($C$1:$C452,C452)</f>
        <v>1</v>
      </c>
      <c r="E452" s="241" t="str">
        <f t="shared" si="27"/>
        <v>TV Subscription services1</v>
      </c>
      <c r="F452" s="86" t="s">
        <v>1083</v>
      </c>
      <c r="G452" s="242">
        <v>0.58798019801980195</v>
      </c>
      <c r="H452" s="245">
        <v>103.71425222871827</v>
      </c>
    </row>
    <row r="453" spans="1:8">
      <c r="A453" s="86" t="str">
        <v>vod_netflix</v>
      </c>
      <c r="B453" s="239">
        <v>452</v>
      </c>
      <c r="C453" s="86" t="s">
        <v>1082</v>
      </c>
      <c r="D453" s="241">
        <f>COUNTIF($C$1:$C453,C453)</f>
        <v>2</v>
      </c>
      <c r="E453" s="241" t="str">
        <f t="shared" si="27"/>
        <v>TV Subscription services2</v>
      </c>
      <c r="F453" s="86" t="s">
        <v>1085</v>
      </c>
      <c r="G453" s="242">
        <v>0.43420792079207932</v>
      </c>
      <c r="H453" s="245">
        <v>103.5808903034839</v>
      </c>
    </row>
    <row r="454" spans="1:8">
      <c r="A454" s="86" t="str">
        <v>vod_amzprime</v>
      </c>
      <c r="B454" s="239">
        <v>453</v>
      </c>
      <c r="C454" s="86" t="s">
        <v>1082</v>
      </c>
      <c r="D454" s="241">
        <f>COUNTIF($C$1:$C454,C454)</f>
        <v>3</v>
      </c>
      <c r="E454" s="241" t="str">
        <f t="shared" si="27"/>
        <v>TV Subscription services3</v>
      </c>
      <c r="F454" s="86" t="s">
        <v>1087</v>
      </c>
      <c r="G454" s="242">
        <v>0.25858415841584159</v>
      </c>
      <c r="H454" s="245">
        <v>103.60951584843905</v>
      </c>
    </row>
    <row r="455" spans="1:8">
      <c r="A455" s="86" t="str">
        <v>vod_skyplayer</v>
      </c>
      <c r="B455" s="239">
        <v>454</v>
      </c>
      <c r="C455" s="86" t="s">
        <v>1082</v>
      </c>
      <c r="D455" s="241">
        <f>COUNTIF($C$1:$C455,C455)</f>
        <v>4</v>
      </c>
      <c r="E455" s="241" t="str">
        <f t="shared" si="27"/>
        <v>TV Subscription services4</v>
      </c>
      <c r="F455" s="86" t="s">
        <v>1089</v>
      </c>
      <c r="G455" s="242">
        <v>0.12127227722772277</v>
      </c>
      <c r="H455" s="245">
        <v>105.41760044927287</v>
      </c>
    </row>
    <row r="456" spans="1:8">
      <c r="A456" s="86" t="str">
        <v>vod_skygo</v>
      </c>
      <c r="B456" s="239">
        <v>455</v>
      </c>
      <c r="C456" s="86" t="s">
        <v>1082</v>
      </c>
      <c r="D456" s="241">
        <f>COUNTIF($C$1:$C456,C456)</f>
        <v>5</v>
      </c>
      <c r="E456" s="241" t="str">
        <f t="shared" si="27"/>
        <v>TV Subscription services5</v>
      </c>
      <c r="F456" s="86" t="s">
        <v>1091</v>
      </c>
      <c r="G456" s="242">
        <v>0.10371287128712871</v>
      </c>
      <c r="H456" s="245">
        <v>104.65689698446536</v>
      </c>
    </row>
    <row r="457" spans="1:8">
      <c r="A457" s="86" t="str">
        <v>vod_nowtv</v>
      </c>
      <c r="B457" s="239">
        <v>456</v>
      </c>
      <c r="C457" s="86" t="s">
        <v>1082</v>
      </c>
      <c r="D457" s="241">
        <f>COUNTIF($C$1:$C457,C457)</f>
        <v>6</v>
      </c>
      <c r="E457" s="241" t="str">
        <f t="shared" si="27"/>
        <v>TV Subscription services6</v>
      </c>
      <c r="F457" s="86" t="s">
        <v>1093</v>
      </c>
      <c r="G457" s="242">
        <v>0.11433663366336635</v>
      </c>
      <c r="H457" s="245">
        <v>103.27071218931985</v>
      </c>
    </row>
    <row r="458" spans="1:8">
      <c r="A458" s="86" t="str">
        <v>vod_eetv</v>
      </c>
      <c r="B458" s="239">
        <v>457</v>
      </c>
      <c r="C458" s="86" t="s">
        <v>1082</v>
      </c>
      <c r="D458" s="241">
        <f>COUNTIF($C$1:$C458,C458)</f>
        <v>7</v>
      </c>
      <c r="E458" s="241" t="str">
        <f t="shared" si="27"/>
        <v>TV Subscription services7</v>
      </c>
      <c r="F458" s="86" t="s">
        <v>1095</v>
      </c>
      <c r="G458" s="242">
        <v>5.0202970297029706E-2</v>
      </c>
      <c r="H458" s="245">
        <v>103.15455319908722</v>
      </c>
    </row>
    <row r="459" spans="1:8">
      <c r="A459" s="86" t="str">
        <v>vod_appletv</v>
      </c>
      <c r="B459" s="239">
        <v>458</v>
      </c>
      <c r="C459" s="86" t="s">
        <v>1082</v>
      </c>
      <c r="D459" s="241">
        <f>COUNTIF($C$1:$C459,C459)</f>
        <v>8</v>
      </c>
      <c r="E459" s="241" t="str">
        <f t="shared" si="27"/>
        <v>TV Subscription services8</v>
      </c>
      <c r="F459" s="86" t="s">
        <v>1097</v>
      </c>
      <c r="G459" s="242">
        <v>6.1648514851485148E-2</v>
      </c>
      <c r="H459" s="245">
        <v>103.86736168033821</v>
      </c>
    </row>
    <row r="460" spans="1:8">
      <c r="A460" s="86" t="str">
        <v>vod_btsport</v>
      </c>
      <c r="B460" s="239">
        <v>459</v>
      </c>
      <c r="C460" s="86" t="s">
        <v>1082</v>
      </c>
      <c r="D460" s="241">
        <f>COUNTIF($C$1:$C460,C460)</f>
        <v>9</v>
      </c>
      <c r="E460" s="241" t="str">
        <f t="shared" si="27"/>
        <v>TV Subscription services9</v>
      </c>
      <c r="F460" s="86" t="s">
        <v>1099</v>
      </c>
      <c r="G460" s="242">
        <v>0.10525742574257425</v>
      </c>
      <c r="H460" s="245">
        <v>103.24530218731883</v>
      </c>
    </row>
    <row r="461" spans="1:8">
      <c r="A461" s="86" t="str">
        <v>vod_settop</v>
      </c>
      <c r="B461" s="239">
        <v>460</v>
      </c>
      <c r="C461" s="86" t="s">
        <v>1082</v>
      </c>
      <c r="D461" s="241">
        <f>COUNTIF($C$1:$C461,C461)</f>
        <v>10</v>
      </c>
      <c r="E461" s="241" t="str">
        <f t="shared" si="27"/>
        <v>TV Subscription services10</v>
      </c>
      <c r="F461" s="86" t="s">
        <v>1101</v>
      </c>
      <c r="G461" s="242">
        <v>0.20554950495049507</v>
      </c>
      <c r="H461" s="245">
        <v>105.83227411928036</v>
      </c>
    </row>
    <row r="462" spans="1:8">
      <c r="A462" s="86" t="str">
        <v>vod_free</v>
      </c>
      <c r="B462" s="239">
        <v>461</v>
      </c>
      <c r="C462" s="86" t="s">
        <v>1103</v>
      </c>
      <c r="D462" s="241">
        <f>COUNTIF($C$1:$C462,C462)</f>
        <v>1</v>
      </c>
      <c r="E462" s="241" t="str">
        <f t="shared" si="27"/>
        <v>TV free online catchup / video services1</v>
      </c>
      <c r="F462" s="86" t="s">
        <v>1104</v>
      </c>
      <c r="G462" s="242">
        <v>0.48290594059405939</v>
      </c>
      <c r="H462" s="245">
        <v>103.48903800560183</v>
      </c>
    </row>
    <row r="463" spans="1:8">
      <c r="A463" s="86" t="str">
        <v>vod_youtube</v>
      </c>
      <c r="B463" s="239">
        <v>462</v>
      </c>
      <c r="C463" s="86" t="s">
        <v>1103</v>
      </c>
      <c r="D463" s="241">
        <f>COUNTIF($C$1:$C463,C463)</f>
        <v>2</v>
      </c>
      <c r="E463" s="241" t="str">
        <f t="shared" si="27"/>
        <v>TV free online catchup / video services2</v>
      </c>
      <c r="F463" s="86" t="s">
        <v>1106</v>
      </c>
      <c r="G463" s="242">
        <v>0.23776237623762375</v>
      </c>
      <c r="H463" s="245">
        <v>101.23755346145569</v>
      </c>
    </row>
    <row r="464" spans="1:8">
      <c r="A464" s="86" t="str">
        <v>vod_iplayer</v>
      </c>
      <c r="B464" s="239">
        <v>463</v>
      </c>
      <c r="C464" s="86" t="s">
        <v>1103</v>
      </c>
      <c r="D464" s="241">
        <f>COUNTIF($C$1:$C464,C464)</f>
        <v>3</v>
      </c>
      <c r="E464" s="241" t="str">
        <f t="shared" si="27"/>
        <v>TV free online catchup / video services3</v>
      </c>
      <c r="F464" s="86" t="s">
        <v>1108</v>
      </c>
      <c r="G464" s="242">
        <v>0.2977178217821782</v>
      </c>
      <c r="H464" s="245">
        <v>105.22755760637594</v>
      </c>
    </row>
    <row r="465" spans="1:8">
      <c r="A465" s="86" t="str">
        <v>vod_itvhub</v>
      </c>
      <c r="B465" s="239">
        <v>464</v>
      </c>
      <c r="C465" s="86" t="s">
        <v>1103</v>
      </c>
      <c r="D465" s="241">
        <f>COUNTIF($C$1:$C465,C465)</f>
        <v>4</v>
      </c>
      <c r="E465" s="241" t="str">
        <f t="shared" si="27"/>
        <v>TV free online catchup / video services4</v>
      </c>
      <c r="F465" s="86" t="s">
        <v>1110</v>
      </c>
      <c r="G465" s="242">
        <v>0.18589108910891092</v>
      </c>
      <c r="H465" s="245">
        <v>102.25179275284574</v>
      </c>
    </row>
    <row r="466" spans="1:8">
      <c r="A466" s="86" t="str">
        <v>vod_all4</v>
      </c>
      <c r="B466" s="239">
        <v>465</v>
      </c>
      <c r="C466" s="86" t="s">
        <v>1103</v>
      </c>
      <c r="D466" s="241">
        <f>COUNTIF($C$1:$C466,C466)</f>
        <v>5</v>
      </c>
      <c r="E466" s="241" t="str">
        <f t="shared" si="27"/>
        <v>TV free online catchup / video services5</v>
      </c>
      <c r="F466" s="86" t="s">
        <v>1112</v>
      </c>
      <c r="G466" s="242">
        <v>0.16212376237623763</v>
      </c>
      <c r="H466" s="245">
        <v>102.72277180077587</v>
      </c>
    </row>
    <row r="467" spans="1:8">
      <c r="A467" s="86" t="str">
        <v>vod_demand5</v>
      </c>
      <c r="B467" s="239">
        <v>466</v>
      </c>
      <c r="C467" s="86" t="s">
        <v>1103</v>
      </c>
      <c r="D467" s="241">
        <f>COUNTIF($C$1:$C467,C467)</f>
        <v>6</v>
      </c>
      <c r="E467" s="241" t="str">
        <f t="shared" si="27"/>
        <v>TV free online catchup / video services6</v>
      </c>
      <c r="F467" s="86" t="s">
        <v>1114</v>
      </c>
      <c r="G467" s="242">
        <v>7.8034653465346521E-2</v>
      </c>
      <c r="H467" s="245">
        <v>100.07466869045309</v>
      </c>
    </row>
    <row r="468" spans="1:8">
      <c r="A468" s="86" t="str">
        <v>vod_stvplayer</v>
      </c>
      <c r="B468" s="239">
        <v>467</v>
      </c>
      <c r="C468" s="86" t="s">
        <v>1103</v>
      </c>
      <c r="D468" s="241">
        <f>COUNTIF($C$1:$C468,C468)</f>
        <v>7</v>
      </c>
      <c r="E468" s="241" t="str">
        <f t="shared" si="27"/>
        <v>TV free online catchup / video services7</v>
      </c>
      <c r="F468" s="86" t="s">
        <v>1116</v>
      </c>
      <c r="G468" s="242">
        <v>5.7643564356435646E-2</v>
      </c>
      <c r="H468" s="245">
        <v>103.03017301070254</v>
      </c>
    </row>
    <row r="469" spans="1:8">
      <c r="A469" s="86" t="str">
        <v>bookholiday</v>
      </c>
      <c r="B469" s="239">
        <v>468</v>
      </c>
      <c r="C469" s="86" t="s">
        <v>1118</v>
      </c>
      <c r="D469" s="241">
        <f>COUNTIF($C$1:$C469,C469)</f>
        <v>1</v>
      </c>
      <c r="E469" s="241" t="str">
        <f t="shared" si="27"/>
        <v>Online activity (one or more times per week)1</v>
      </c>
      <c r="F469" s="86" t="s">
        <v>1119</v>
      </c>
      <c r="G469" s="242">
        <v>6.1415841584158408E-2</v>
      </c>
      <c r="H469" s="245">
        <v>100.21109013849969</v>
      </c>
    </row>
    <row r="470" spans="1:8">
      <c r="A470" s="86" t="str">
        <v>gambling</v>
      </c>
      <c r="B470" s="239">
        <v>469</v>
      </c>
      <c r="C470" s="86" t="s">
        <v>1118</v>
      </c>
      <c r="D470" s="241">
        <f>COUNTIF($C$1:$C470,C470)</f>
        <v>2</v>
      </c>
      <c r="E470" s="241" t="str">
        <f t="shared" si="27"/>
        <v>Online activity (one or more times per week)2</v>
      </c>
      <c r="F470" s="86" t="s">
        <v>1121</v>
      </c>
      <c r="G470" s="242">
        <v>0.13346039603960397</v>
      </c>
      <c r="H470" s="245">
        <v>97.642035880608091</v>
      </c>
    </row>
    <row r="471" spans="1:8">
      <c r="A471" s="86" t="str">
        <v>managefinances</v>
      </c>
      <c r="B471" s="239">
        <v>470</v>
      </c>
      <c r="C471" s="86" t="s">
        <v>1118</v>
      </c>
      <c r="D471" s="241">
        <f>COUNTIF($C$1:$C471,C471)</f>
        <v>3</v>
      </c>
      <c r="E471" s="241" t="str">
        <f t="shared" si="27"/>
        <v>Online activity (one or more times per week)3</v>
      </c>
      <c r="F471" s="86" t="s">
        <v>1123</v>
      </c>
      <c r="G471" s="242">
        <v>0.61042079207920796</v>
      </c>
      <c r="H471" s="245">
        <v>102.94037923273052</v>
      </c>
    </row>
    <row r="472" spans="1:8">
      <c r="A472" s="86" t="str">
        <v>auctions</v>
      </c>
      <c r="B472" s="239">
        <v>471</v>
      </c>
      <c r="C472" s="86" t="s">
        <v>1118</v>
      </c>
      <c r="D472" s="241">
        <f>COUNTIF($C$1:$C472,C472)</f>
        <v>4</v>
      </c>
      <c r="E472" s="241" t="str">
        <f t="shared" si="27"/>
        <v>Online activity (one or more times per week)4</v>
      </c>
      <c r="F472" s="86" t="s">
        <v>1125</v>
      </c>
      <c r="G472" s="242">
        <v>0.20690594059405942</v>
      </c>
      <c r="H472" s="245">
        <v>101.45065024738365</v>
      </c>
    </row>
    <row r="473" spans="1:8">
      <c r="A473" s="86" t="str">
        <v>shopping</v>
      </c>
      <c r="B473" s="239">
        <v>472</v>
      </c>
      <c r="C473" s="86" t="s">
        <v>1118</v>
      </c>
      <c r="D473" s="241">
        <f>COUNTIF($C$1:$C473,C473)</f>
        <v>5</v>
      </c>
      <c r="E473" s="241" t="str">
        <f t="shared" si="27"/>
        <v>Online activity (one or more times per week)5</v>
      </c>
      <c r="F473" s="86" t="s">
        <v>1127</v>
      </c>
      <c r="G473" s="242">
        <v>0.29153465346534652</v>
      </c>
      <c r="H473" s="245">
        <v>104.22754225945978</v>
      </c>
    </row>
    <row r="474" spans="1:8">
      <c r="A474" s="86" t="str">
        <v>souceinfo</v>
      </c>
      <c r="B474" s="239">
        <v>473</v>
      </c>
      <c r="C474" s="86" t="s">
        <v>1118</v>
      </c>
      <c r="D474" s="241">
        <f>COUNTIF($C$1:$C474,C474)</f>
        <v>6</v>
      </c>
      <c r="E474" s="241" t="str">
        <f t="shared" si="27"/>
        <v>Online activity (one or more times per week)6</v>
      </c>
      <c r="F474" s="86" t="s">
        <v>1129</v>
      </c>
      <c r="G474" s="242">
        <v>0.5600049504950495</v>
      </c>
      <c r="H474" s="245">
        <v>105.37550700957543</v>
      </c>
    </row>
    <row r="475" spans="1:8">
      <c r="A475" s="86" t="str">
        <v>searchengine</v>
      </c>
      <c r="B475" s="239">
        <v>474</v>
      </c>
      <c r="C475" s="86" t="s">
        <v>1118</v>
      </c>
      <c r="D475" s="241">
        <f>COUNTIF($C$1:$C475,C475)</f>
        <v>7</v>
      </c>
      <c r="E475" s="241" t="str">
        <f t="shared" si="27"/>
        <v>Online activity (one or more times per week)7</v>
      </c>
      <c r="F475" s="86" t="s">
        <v>1131</v>
      </c>
      <c r="G475" s="242">
        <v>0.85346534653465334</v>
      </c>
      <c r="H475" s="245">
        <v>103.80554290009867</v>
      </c>
    </row>
    <row r="476" spans="1:8">
      <c r="A476" s="86" t="str">
        <v>res_cars</v>
      </c>
      <c r="B476" s="239">
        <v>475</v>
      </c>
      <c r="C476" s="86" t="s">
        <v>1133</v>
      </c>
      <c r="D476" s="241">
        <f>COUNTIF($C$1:$C476,C476)</f>
        <v>1</v>
      </c>
      <c r="E476" s="241" t="str">
        <f t="shared" si="27"/>
        <v>Researched the last purchase online before buying1</v>
      </c>
      <c r="F476" s="86" t="s">
        <v>1134</v>
      </c>
      <c r="G476" s="242">
        <v>0.52141584158415843</v>
      </c>
      <c r="H476" s="245">
        <v>103.63961951695858</v>
      </c>
    </row>
    <row r="477" spans="1:8">
      <c r="A477" s="86" t="str">
        <v>res_tech</v>
      </c>
      <c r="B477" s="239">
        <v>476</v>
      </c>
      <c r="C477" s="86" t="s">
        <v>1133</v>
      </c>
      <c r="D477" s="241">
        <f>COUNTIF($C$1:$C477,C477)</f>
        <v>2</v>
      </c>
      <c r="E477" s="241" t="str">
        <f t="shared" si="27"/>
        <v>Researched the last purchase online before buying2</v>
      </c>
      <c r="F477" s="86" t="s">
        <v>1136</v>
      </c>
      <c r="G477" s="242">
        <v>0.75371782178217828</v>
      </c>
      <c r="H477" s="245">
        <v>103.27073588234876</v>
      </c>
    </row>
    <row r="478" spans="1:8">
      <c r="A478" s="86" t="str">
        <v>res_tickets</v>
      </c>
      <c r="B478" s="239">
        <v>477</v>
      </c>
      <c r="C478" s="86" t="s">
        <v>1133</v>
      </c>
      <c r="D478" s="241">
        <f>COUNTIF($C$1:$C478,C478)</f>
        <v>3</v>
      </c>
      <c r="E478" s="241" t="str">
        <f t="shared" si="27"/>
        <v>Researched the last purchase online before buying3</v>
      </c>
      <c r="F478" s="86" t="s">
        <v>1138</v>
      </c>
      <c r="G478" s="242">
        <v>0.76121782178217823</v>
      </c>
      <c r="H478" s="245">
        <v>103.44968415980733</v>
      </c>
    </row>
    <row r="479" spans="1:8">
      <c r="A479" s="86" t="str">
        <v>res_clothes</v>
      </c>
      <c r="B479" s="239">
        <v>478</v>
      </c>
      <c r="C479" s="86" t="s">
        <v>1133</v>
      </c>
      <c r="D479" s="241">
        <f>COUNTIF($C$1:$C479,C479)</f>
        <v>4</v>
      </c>
      <c r="E479" s="241" t="str">
        <f t="shared" si="27"/>
        <v>Researched the last purchase online before buying4</v>
      </c>
      <c r="F479" s="86" t="s">
        <v>1140</v>
      </c>
      <c r="G479" s="242">
        <v>0.60958415841584157</v>
      </c>
      <c r="H479" s="245">
        <v>102.59756595977514</v>
      </c>
    </row>
    <row r="480" spans="1:8">
      <c r="A480" s="86" t="str">
        <v>res_groceries</v>
      </c>
      <c r="B480" s="239">
        <v>479</v>
      </c>
      <c r="C480" s="86" t="s">
        <v>1133</v>
      </c>
      <c r="D480" s="241">
        <f>COUNTIF($C$1:$C480,C480)</f>
        <v>5</v>
      </c>
      <c r="E480" s="241" t="str">
        <f t="shared" si="27"/>
        <v>Researched the last purchase online before buying5</v>
      </c>
      <c r="F480" s="86" t="s">
        <v>1142</v>
      </c>
      <c r="G480" s="242">
        <v>0.3492623762376238</v>
      </c>
      <c r="H480" s="245">
        <v>103.45054662655917</v>
      </c>
    </row>
    <row r="481" spans="1:8">
      <c r="A481" s="86" t="str">
        <v>res_holidays</v>
      </c>
      <c r="B481" s="239">
        <v>480</v>
      </c>
      <c r="C481" s="86" t="s">
        <v>1133</v>
      </c>
      <c r="D481" s="241">
        <f>COUNTIF($C$1:$C481,C481)</f>
        <v>6</v>
      </c>
      <c r="E481" s="241" t="str">
        <f t="shared" si="27"/>
        <v>Researched the last purchase online before buying6</v>
      </c>
      <c r="F481" s="86" t="s">
        <v>1144</v>
      </c>
      <c r="G481" s="242">
        <v>0.82347029702970298</v>
      </c>
      <c r="H481" s="245">
        <v>103.44516324934665</v>
      </c>
    </row>
    <row r="482" spans="1:8">
      <c r="A482" s="86" t="str">
        <v>res_domesticappl</v>
      </c>
      <c r="B482" s="239">
        <v>481</v>
      </c>
      <c r="C482" s="86" t="s">
        <v>1133</v>
      </c>
      <c r="D482" s="241">
        <f>COUNTIF($C$1:$C482,C482)</f>
        <v>7</v>
      </c>
      <c r="E482" s="241" t="str">
        <f t="shared" si="27"/>
        <v>Researched the last purchase online before buying7</v>
      </c>
      <c r="F482" s="86" t="s">
        <v>1146</v>
      </c>
      <c r="G482" s="242">
        <v>0.69592574257425743</v>
      </c>
      <c r="H482" s="245">
        <v>102.70824517248691</v>
      </c>
    </row>
    <row r="483" spans="1:8">
      <c r="A483" s="86" t="str">
        <v>res_luxurygoods</v>
      </c>
      <c r="B483" s="239">
        <v>482</v>
      </c>
      <c r="C483" s="86" t="s">
        <v>1133</v>
      </c>
      <c r="D483" s="241">
        <f>COUNTIF($C$1:$C483,C483)</f>
        <v>8</v>
      </c>
      <c r="E483" s="241" t="str">
        <f t="shared" si="27"/>
        <v>Researched the last purchase online before buying8</v>
      </c>
      <c r="F483" s="86" t="s">
        <v>1148</v>
      </c>
      <c r="G483" s="242">
        <v>0.67242574257425747</v>
      </c>
      <c r="H483" s="245">
        <v>101.94072873962232</v>
      </c>
    </row>
    <row r="484" spans="1:8">
      <c r="A484" s="86" t="str">
        <v>res_music</v>
      </c>
      <c r="B484" s="239">
        <v>483</v>
      </c>
      <c r="C484" s="86" t="s">
        <v>1133</v>
      </c>
      <c r="D484" s="241">
        <f>COUNTIF($C$1:$C484,C484)</f>
        <v>9</v>
      </c>
      <c r="E484" s="241" t="str">
        <f t="shared" si="27"/>
        <v>Researched the last purchase online before buying9</v>
      </c>
      <c r="F484" s="86" t="s">
        <v>1150</v>
      </c>
      <c r="G484" s="242">
        <v>0.8206881188118812</v>
      </c>
      <c r="H484" s="245">
        <v>103.25708480600633</v>
      </c>
    </row>
    <row r="485" spans="1:8">
      <c r="A485" s="86" t="str">
        <v>res_finance</v>
      </c>
      <c r="B485" s="239">
        <v>484</v>
      </c>
      <c r="C485" s="86" t="s">
        <v>1133</v>
      </c>
      <c r="D485" s="241">
        <f>COUNTIF($C$1:$C485,C485)</f>
        <v>10</v>
      </c>
      <c r="E485" s="241" t="str">
        <f t="shared" si="27"/>
        <v>Researched the last purchase online before buying10</v>
      </c>
      <c r="F485" s="86" t="s">
        <v>1152</v>
      </c>
      <c r="G485" s="242">
        <v>0.76694554455445541</v>
      </c>
      <c r="H485" s="245">
        <v>103.28778165462327</v>
      </c>
    </row>
    <row r="486" spans="1:8">
      <c r="A486" s="86" t="str">
        <v>res_groomingprod</v>
      </c>
      <c r="B486" s="239">
        <v>485</v>
      </c>
      <c r="C486" s="86" t="s">
        <v>1133</v>
      </c>
      <c r="D486" s="241">
        <f>COUNTIF($C$1:$C486,C486)</f>
        <v>11</v>
      </c>
      <c r="E486" s="241" t="str">
        <f t="shared" si="27"/>
        <v>Researched the last purchase online before buying11</v>
      </c>
      <c r="F486" s="86" t="s">
        <v>1154</v>
      </c>
      <c r="G486" s="242">
        <v>0.5136732673267328</v>
      </c>
      <c r="H486" s="245">
        <v>103.96258438784318</v>
      </c>
    </row>
    <row r="487" spans="1:8">
      <c r="A487" s="86" t="str">
        <v>res_alcohol</v>
      </c>
      <c r="B487" s="239">
        <v>486</v>
      </c>
      <c r="C487" s="86" t="s">
        <v>1133</v>
      </c>
      <c r="D487" s="241">
        <f>COUNTIF($C$1:$C487,C487)</f>
        <v>12</v>
      </c>
      <c r="E487" s="241" t="str">
        <f t="shared" si="27"/>
        <v>Researched the last purchase online before buying12</v>
      </c>
      <c r="F487" s="86" t="s">
        <v>1156</v>
      </c>
      <c r="G487" s="242">
        <v>0.28864356435643568</v>
      </c>
      <c r="H487" s="245">
        <v>104.5722837533263</v>
      </c>
    </row>
    <row r="488" spans="1:8">
      <c r="A488" s="86" t="str">
        <v>res_gaming</v>
      </c>
      <c r="B488" s="239">
        <v>487</v>
      </c>
      <c r="C488" s="86" t="s">
        <v>1133</v>
      </c>
      <c r="D488" s="241">
        <f>COUNTIF($C$1:$C488,C488)</f>
        <v>13</v>
      </c>
      <c r="E488" s="241" t="str">
        <f t="shared" si="27"/>
        <v>Researched the last purchase online before buying13</v>
      </c>
      <c r="F488" s="86" t="s">
        <v>1158</v>
      </c>
      <c r="G488" s="242">
        <v>0.77329207920792076</v>
      </c>
      <c r="H488" s="245">
        <v>103.74008182667221</v>
      </c>
    </row>
    <row r="489" spans="1:8">
      <c r="A489" s="86" t="str">
        <v>res_sportsequip</v>
      </c>
      <c r="B489" s="239">
        <v>488</v>
      </c>
      <c r="C489" s="86" t="s">
        <v>1133</v>
      </c>
      <c r="D489" s="241">
        <f>COUNTIF($C$1:$C489,C489)</f>
        <v>14</v>
      </c>
      <c r="E489" s="241" t="str">
        <f t="shared" si="27"/>
        <v>Researched the last purchase online before buying14</v>
      </c>
      <c r="F489" s="86" t="s">
        <v>1160</v>
      </c>
      <c r="G489" s="242">
        <v>0.63114356435643559</v>
      </c>
      <c r="H489" s="245">
        <v>103.91238687883965</v>
      </c>
    </row>
    <row r="490" spans="1:8">
      <c r="A490" s="86" t="str">
        <v>res_diy</v>
      </c>
      <c r="B490" s="239">
        <v>489</v>
      </c>
      <c r="C490" s="86" t="s">
        <v>1133</v>
      </c>
      <c r="D490" s="241">
        <f>COUNTIF($C$1:$C490,C490)</f>
        <v>15</v>
      </c>
      <c r="E490" s="241" t="str">
        <f t="shared" si="27"/>
        <v>Researched the last purchase online before buying15</v>
      </c>
      <c r="F490" s="86" t="s">
        <v>1162</v>
      </c>
      <c r="G490" s="242">
        <v>0.52435148514851482</v>
      </c>
      <c r="H490" s="245">
        <v>102.49188794993229</v>
      </c>
    </row>
    <row r="491" spans="1:8">
      <c r="A491" s="86" t="str">
        <v>pur_onl_cars</v>
      </c>
      <c r="B491" s="239">
        <v>490</v>
      </c>
      <c r="C491" s="86" t="s">
        <v>1164</v>
      </c>
      <c r="D491" s="241">
        <f>COUNTIF($C$1:$C491,C491)</f>
        <v>1</v>
      </c>
      <c r="E491" s="241" t="str">
        <f t="shared" si="27"/>
        <v>Bought the last purchase online using any device1</v>
      </c>
      <c r="F491" s="86" t="s">
        <v>1134</v>
      </c>
      <c r="G491" s="242">
        <v>9.7623762376237613E-2</v>
      </c>
      <c r="H491" s="245">
        <v>102.95744601565025</v>
      </c>
    </row>
    <row r="492" spans="1:8">
      <c r="A492" s="86" t="str">
        <v>pur_onl_tech</v>
      </c>
      <c r="B492" s="239">
        <v>491</v>
      </c>
      <c r="C492" s="86" t="s">
        <v>1164</v>
      </c>
      <c r="D492" s="241">
        <f>COUNTIF($C$1:$C492,C492)</f>
        <v>2</v>
      </c>
      <c r="E492" s="241" t="str">
        <f t="shared" si="27"/>
        <v>Bought the last purchase online using any device2</v>
      </c>
      <c r="F492" s="86" t="s">
        <v>1136</v>
      </c>
      <c r="G492" s="242">
        <v>0.47117326732673259</v>
      </c>
      <c r="H492" s="245">
        <v>104.13256299347245</v>
      </c>
    </row>
    <row r="493" spans="1:8">
      <c r="A493" s="130" t="str">
        <v>pur_onl_tickets</v>
      </c>
      <c r="B493" s="239">
        <v>492</v>
      </c>
      <c r="C493" s="130" t="s">
        <v>1164</v>
      </c>
      <c r="D493" s="241">
        <f>COUNTIF($C$1:$C493,C493)</f>
        <v>3</v>
      </c>
      <c r="E493" s="241" t="str">
        <f t="shared" si="27"/>
        <v>Bought the last purchase online using any device3</v>
      </c>
      <c r="F493" s="130" t="s">
        <v>1138</v>
      </c>
      <c r="G493" s="243">
        <v>0.43229207920792073</v>
      </c>
      <c r="H493" s="246">
        <v>107.87261893797653</v>
      </c>
    </row>
    <row r="494" spans="1:8">
      <c r="A494" s="130" t="str">
        <v>pur_onl_clothes</v>
      </c>
      <c r="B494" s="239">
        <v>493</v>
      </c>
      <c r="C494" s="130" t="s">
        <v>1164</v>
      </c>
      <c r="D494" s="241">
        <f>COUNTIF($C$1:$C494,C494)</f>
        <v>4</v>
      </c>
      <c r="E494" s="241" t="str">
        <f t="shared" si="27"/>
        <v>Bought the last purchase online using any device4</v>
      </c>
      <c r="F494" s="130" t="s">
        <v>1140</v>
      </c>
      <c r="G494" s="243">
        <v>0.44057920792079214</v>
      </c>
      <c r="H494" s="246">
        <v>103.70794293971134</v>
      </c>
    </row>
    <row r="495" spans="1:8">
      <c r="A495" s="130" t="str">
        <v>pur_onl_groceries</v>
      </c>
      <c r="B495" s="239">
        <v>494</v>
      </c>
      <c r="C495" s="130" t="s">
        <v>1164</v>
      </c>
      <c r="D495" s="241">
        <f>COUNTIF($C$1:$C495,C495)</f>
        <v>5</v>
      </c>
      <c r="E495" s="241" t="str">
        <f t="shared" si="27"/>
        <v>Bought the last purchase online using any device5</v>
      </c>
      <c r="F495" s="130" t="s">
        <v>1142</v>
      </c>
      <c r="G495" s="243">
        <v>0.22813366336633667</v>
      </c>
      <c r="H495" s="246">
        <v>104.39762700064669</v>
      </c>
    </row>
    <row r="496" spans="1:8">
      <c r="A496" s="130" t="str">
        <v>pur_onl_holidays</v>
      </c>
      <c r="B496" s="239">
        <v>495</v>
      </c>
      <c r="C496" s="130" t="s">
        <v>1164</v>
      </c>
      <c r="D496" s="241">
        <f>COUNTIF($C$1:$C496,C496)</f>
        <v>6</v>
      </c>
      <c r="E496" s="241" t="str">
        <f t="shared" si="27"/>
        <v>Bought the last purchase online using any device6</v>
      </c>
      <c r="F496" s="130" t="s">
        <v>1144</v>
      </c>
      <c r="G496" s="243">
        <v>0.51612871287128714</v>
      </c>
      <c r="H496" s="246">
        <v>107.89445919637932</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0.37991584158415848</v>
      </c>
      <c r="H497" s="246">
        <v>101.39680428570799</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0.20710891089108913</v>
      </c>
      <c r="H498" s="246">
        <v>103.38079090121278</v>
      </c>
    </row>
    <row r="499" spans="1:8">
      <c r="A499" s="130" t="str">
        <v>pur_onl_music</v>
      </c>
      <c r="B499" s="239">
        <v>498</v>
      </c>
      <c r="C499" s="130" t="s">
        <v>1164</v>
      </c>
      <c r="D499" s="241">
        <f>COUNTIF($C$1:$C499,C499)</f>
        <v>9</v>
      </c>
      <c r="E499" s="241" t="str">
        <f t="shared" si="27"/>
        <v>Bought the last purchase online using any device9</v>
      </c>
      <c r="F499" s="130" t="s">
        <v>1150</v>
      </c>
      <c r="G499" s="243">
        <v>0.44997029702970287</v>
      </c>
      <c r="H499" s="246">
        <v>105.76762845848464</v>
      </c>
    </row>
    <row r="500" spans="1:8">
      <c r="A500" s="130" t="str">
        <v>pur_onl_finance</v>
      </c>
      <c r="B500" s="239">
        <v>499</v>
      </c>
      <c r="C500" s="130" t="s">
        <v>1164</v>
      </c>
      <c r="D500" s="241">
        <f>COUNTIF($C$1:$C500,C500)</f>
        <v>10</v>
      </c>
      <c r="E500" s="241" t="str">
        <f t="shared" si="27"/>
        <v>Bought the last purchase online using any device10</v>
      </c>
      <c r="F500" s="130" t="s">
        <v>1152</v>
      </c>
      <c r="G500" s="243">
        <v>0.49796039603960401</v>
      </c>
      <c r="H500" s="246">
        <v>105.15578103714773</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0.29323762376237628</v>
      </c>
      <c r="H501" s="246">
        <v>105.79095618656558</v>
      </c>
    </row>
    <row r="502" spans="1:8">
      <c r="A502" s="130" t="str">
        <v>pur_onl_alcohol</v>
      </c>
      <c r="B502" s="239">
        <v>501</v>
      </c>
      <c r="C502" s="130" t="s">
        <v>1164</v>
      </c>
      <c r="D502" s="241">
        <f>COUNTIF($C$1:$C502,C502)</f>
        <v>12</v>
      </c>
      <c r="E502" s="241" t="str">
        <f t="shared" si="27"/>
        <v>Bought the last purchase online using any device12</v>
      </c>
      <c r="F502" s="130" t="s">
        <v>1156</v>
      </c>
      <c r="G502" s="243">
        <v>0.1507029702970297</v>
      </c>
      <c r="H502" s="246">
        <v>108.25249128342871</v>
      </c>
    </row>
    <row r="503" spans="1:8">
      <c r="A503" s="130" t="str">
        <v>pur_onl_gaming</v>
      </c>
      <c r="B503" s="239">
        <v>502</v>
      </c>
      <c r="C503" s="130" t="s">
        <v>1164</v>
      </c>
      <c r="D503" s="241">
        <f>COUNTIF($C$1:$C503,C503)</f>
        <v>13</v>
      </c>
      <c r="E503" s="241" t="str">
        <f t="shared" si="27"/>
        <v>Bought the last purchase online using any device13</v>
      </c>
      <c r="F503" s="130" t="s">
        <v>1158</v>
      </c>
      <c r="G503" s="243">
        <v>0.27290594059405943</v>
      </c>
      <c r="H503" s="246">
        <v>101.94688165093349</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0.28325742574257429</v>
      </c>
      <c r="H504" s="246">
        <v>107.44641746159547</v>
      </c>
    </row>
    <row r="505" spans="1:8">
      <c r="A505" s="130" t="str">
        <v>pur_onl_diy</v>
      </c>
      <c r="B505" s="239">
        <v>504</v>
      </c>
      <c r="C505" s="130" t="s">
        <v>1164</v>
      </c>
      <c r="D505" s="241">
        <f>COUNTIF($C$1:$C505,C505)</f>
        <v>15</v>
      </c>
      <c r="E505" s="241" t="str">
        <f t="shared" si="27"/>
        <v>Bought the last purchase online using any device15</v>
      </c>
      <c r="F505" s="130" t="s">
        <v>1162</v>
      </c>
      <c r="G505" s="243">
        <v>0.24698019801980198</v>
      </c>
      <c r="H505" s="246">
        <v>104.03654395032179</v>
      </c>
    </row>
    <row r="506" spans="1:8">
      <c r="A506" s="130" t="str">
        <v>site_airbnb</v>
      </c>
      <c r="B506" s="239">
        <v>505</v>
      </c>
      <c r="C506" s="130" t="s">
        <v>1180</v>
      </c>
      <c r="D506" s="241">
        <f>COUNTIF($C$1:$C506,C506)</f>
        <v>1</v>
      </c>
      <c r="E506" s="241" t="str">
        <f t="shared" si="27"/>
        <v>Favourite web sites1</v>
      </c>
      <c r="F506" s="130" t="s">
        <v>1181</v>
      </c>
      <c r="G506" s="243">
        <v>5.2816831683168322E-2</v>
      </c>
      <c r="H506" s="246">
        <v>107.2866593044532</v>
      </c>
    </row>
    <row r="507" spans="1:8">
      <c r="A507" s="130" t="str">
        <v>site_amazon</v>
      </c>
      <c r="B507" s="239">
        <v>506</v>
      </c>
      <c r="C507" s="130" t="s">
        <v>1180</v>
      </c>
      <c r="D507" s="241">
        <f>COUNTIF($C$1:$C507,C507)</f>
        <v>2</v>
      </c>
      <c r="E507" s="241" t="str">
        <f t="shared" si="27"/>
        <v>Favourite web sites2</v>
      </c>
      <c r="F507" s="130" t="s">
        <v>1183</v>
      </c>
      <c r="G507" s="243">
        <v>0.52115841584158407</v>
      </c>
      <c r="H507" s="246">
        <v>103.01044427418474</v>
      </c>
    </row>
    <row r="508" spans="1:8">
      <c r="A508" s="86" t="str">
        <v>site_itunes</v>
      </c>
      <c r="B508" s="239">
        <v>507</v>
      </c>
      <c r="C508" s="86" t="s">
        <v>1180</v>
      </c>
      <c r="D508" s="241">
        <f>COUNTIF($C$1:$C508,C508)</f>
        <v>3</v>
      </c>
      <c r="E508" s="241" t="str">
        <f t="shared" si="27"/>
        <v>Favourite web sites3</v>
      </c>
      <c r="F508" s="86" t="s">
        <v>1185</v>
      </c>
      <c r="G508" s="242">
        <v>5.7361386138613857E-2</v>
      </c>
      <c r="H508" s="245">
        <v>102.04778715729354</v>
      </c>
    </row>
    <row r="509" spans="1:8">
      <c r="A509" s="86" t="str">
        <v>site_argos</v>
      </c>
      <c r="B509" s="239">
        <v>508</v>
      </c>
      <c r="C509" s="86" t="s">
        <v>1180</v>
      </c>
      <c r="D509" s="241">
        <f>COUNTIF($C$1:$C509,C509)</f>
        <v>4</v>
      </c>
      <c r="E509" s="241" t="str">
        <f t="shared" si="27"/>
        <v>Favourite web sites4</v>
      </c>
      <c r="F509" s="86" t="s">
        <v>1187</v>
      </c>
      <c r="G509" s="242">
        <v>0.13138118811881189</v>
      </c>
      <c r="H509" s="245">
        <v>94.491431840166953</v>
      </c>
    </row>
    <row r="510" spans="1:8">
      <c r="A510" s="86" t="str">
        <v>site_asos</v>
      </c>
      <c r="B510" s="239">
        <v>509</v>
      </c>
      <c r="C510" s="86" t="s">
        <v>1180</v>
      </c>
      <c r="D510" s="241">
        <f>COUNTIF($C$1:$C510,C510)</f>
        <v>5</v>
      </c>
      <c r="E510" s="241" t="str">
        <f t="shared" si="27"/>
        <v>Favourite web sites5</v>
      </c>
      <c r="F510" s="86" t="s">
        <v>1189</v>
      </c>
      <c r="G510" s="242">
        <v>8.1103960396039593E-2</v>
      </c>
      <c r="H510" s="245">
        <v>107.05455492931671</v>
      </c>
    </row>
    <row r="511" spans="1:8">
      <c r="A511" s="86" t="str">
        <v>site_audible</v>
      </c>
      <c r="B511" s="239">
        <v>510</v>
      </c>
      <c r="C511" s="86" t="s">
        <v>1180</v>
      </c>
      <c r="D511" s="241">
        <f>COUNTIF($C$1:$C511,C511)</f>
        <v>6</v>
      </c>
      <c r="E511" s="241" t="str">
        <f t="shared" si="27"/>
        <v>Favourite web sites6</v>
      </c>
      <c r="F511" s="86" t="s">
        <v>1191</v>
      </c>
      <c r="G511" s="242">
        <v>3.1792079207920793E-2</v>
      </c>
      <c r="H511" s="245">
        <v>101.20207036842979</v>
      </c>
    </row>
    <row r="512" spans="1:8">
      <c r="A512" s="86" t="str">
        <v>site_autotrader</v>
      </c>
      <c r="B512" s="239">
        <v>511</v>
      </c>
      <c r="C512" s="86" t="s">
        <v>1180</v>
      </c>
      <c r="D512" s="241">
        <f>COUNTIF($C$1:$C512,C512)</f>
        <v>7</v>
      </c>
      <c r="E512" s="241" t="str">
        <f t="shared" si="27"/>
        <v>Favourite web sites7</v>
      </c>
      <c r="F512" s="86" t="s">
        <v>1193</v>
      </c>
      <c r="G512" s="242">
        <v>3.5747524752475258E-2</v>
      </c>
      <c r="H512" s="245">
        <v>103.28669348757393</v>
      </c>
    </row>
    <row r="513" spans="1:8">
      <c r="A513" s="86" t="str">
        <v>site_bbcgoodfood</v>
      </c>
      <c r="B513" s="239">
        <v>512</v>
      </c>
      <c r="C513" s="86" t="s">
        <v>1180</v>
      </c>
      <c r="D513" s="241">
        <f>COUNTIF($C$1:$C513,C513)</f>
        <v>8</v>
      </c>
      <c r="E513" s="241" t="str">
        <f t="shared" si="27"/>
        <v>Favourite web sites8</v>
      </c>
      <c r="F513" s="86" t="s">
        <v>1195</v>
      </c>
      <c r="G513" s="242">
        <v>0.11021782178217822</v>
      </c>
      <c r="H513" s="245">
        <v>104.44037590994478</v>
      </c>
    </row>
    <row r="514" spans="1:8">
      <c r="A514" s="86" t="str">
        <v>site_bbcnews</v>
      </c>
      <c r="B514" s="239">
        <v>513</v>
      </c>
      <c r="C514" s="86" t="s">
        <v>1180</v>
      </c>
      <c r="D514" s="241">
        <f>COUNTIF($C$1:$C514,C514)</f>
        <v>9</v>
      </c>
      <c r="E514" s="241" t="str">
        <f t="shared" si="27"/>
        <v>Favourite web sites9</v>
      </c>
      <c r="F514" s="86" t="s">
        <v>1197</v>
      </c>
      <c r="G514" s="242">
        <v>0.30835643564356435</v>
      </c>
      <c r="H514" s="245">
        <v>110.10338304686469</v>
      </c>
    </row>
    <row r="515" spans="1:8">
      <c r="A515" s="86" t="str">
        <v>site_bbcsport</v>
      </c>
      <c r="B515" s="239">
        <v>514</v>
      </c>
      <c r="C515" s="86" t="s">
        <v>1180</v>
      </c>
      <c r="D515" s="241">
        <f>COUNTIF($C$1:$C515,C515)</f>
        <v>10</v>
      </c>
      <c r="E515" s="241" t="str">
        <f t="shared" ref="E515:E578" si="28">C515&amp;D515</f>
        <v>Favourite web sites10</v>
      </c>
      <c r="F515" s="86" t="s">
        <v>1199</v>
      </c>
      <c r="G515" s="242">
        <v>0.16255445544554456</v>
      </c>
      <c r="H515" s="245">
        <v>105.18176717841993</v>
      </c>
    </row>
    <row r="516" spans="1:8">
      <c r="A516" s="86" t="str">
        <v>site_bet365</v>
      </c>
      <c r="B516" s="239">
        <v>515</v>
      </c>
      <c r="C516" s="86" t="s">
        <v>1180</v>
      </c>
      <c r="D516" s="241">
        <f>COUNTIF($C$1:$C516,C516)</f>
        <v>11</v>
      </c>
      <c r="E516" s="241" t="str">
        <f t="shared" si="28"/>
        <v>Favourite web sites11</v>
      </c>
      <c r="F516" s="86" t="s">
        <v>1201</v>
      </c>
      <c r="G516" s="242">
        <v>2.5495049504950497E-2</v>
      </c>
      <c r="H516" s="245">
        <v>99.5602381543127</v>
      </c>
    </row>
    <row r="517" spans="1:8">
      <c r="A517" s="86" t="str">
        <v>site_bing</v>
      </c>
      <c r="B517" s="239">
        <v>516</v>
      </c>
      <c r="C517" s="86" t="s">
        <v>1180</v>
      </c>
      <c r="D517" s="241">
        <f>COUNTIF($C$1:$C517,C517)</f>
        <v>12</v>
      </c>
      <c r="E517" s="241" t="str">
        <f t="shared" si="28"/>
        <v>Favourite web sites12</v>
      </c>
      <c r="F517" s="86" t="s">
        <v>1203</v>
      </c>
      <c r="G517" s="242">
        <v>2.0356435643564357E-2</v>
      </c>
      <c r="H517" s="245">
        <v>100.63521274218594</v>
      </c>
    </row>
    <row r="518" spans="1:8">
      <c r="A518" s="86" t="str">
        <v>site_boots</v>
      </c>
      <c r="B518" s="239">
        <v>517</v>
      </c>
      <c r="C518" s="86" t="s">
        <v>1180</v>
      </c>
      <c r="D518" s="241">
        <f>COUNTIF($C$1:$C518,C518)</f>
        <v>13</v>
      </c>
      <c r="E518" s="241" t="str">
        <f t="shared" si="28"/>
        <v>Favourite web sites13</v>
      </c>
      <c r="F518" s="86" t="s">
        <v>1205</v>
      </c>
      <c r="G518" s="242">
        <v>0.10877722772277228</v>
      </c>
      <c r="H518" s="245">
        <v>100.90501333157424</v>
      </c>
    </row>
    <row r="519" spans="1:8">
      <c r="A519" s="86" t="str">
        <v>site_buzzfeed</v>
      </c>
      <c r="B519" s="239">
        <v>518</v>
      </c>
      <c r="C519" s="86" t="s">
        <v>1180</v>
      </c>
      <c r="D519" s="241">
        <f>COUNTIF($C$1:$C519,C519)</f>
        <v>14</v>
      </c>
      <c r="E519" s="241" t="str">
        <f t="shared" si="28"/>
        <v>Favourite web sites14</v>
      </c>
      <c r="F519" s="86" t="s">
        <v>1207</v>
      </c>
      <c r="G519" s="242">
        <v>3.7767326732673266E-2</v>
      </c>
      <c r="H519" s="245">
        <v>105.89970822958468</v>
      </c>
    </row>
    <row r="520" spans="1:8">
      <c r="A520" s="86" t="str">
        <v>site_carphonewarehouse</v>
      </c>
      <c r="B520" s="239">
        <v>519</v>
      </c>
      <c r="C520" s="86" t="s">
        <v>1180</v>
      </c>
      <c r="D520" s="241">
        <f>COUNTIF($C$1:$C520,C520)</f>
        <v>15</v>
      </c>
      <c r="E520" s="241" t="str">
        <f t="shared" si="28"/>
        <v>Favourite web sites15</v>
      </c>
      <c r="F520" s="86" t="s">
        <v>1209</v>
      </c>
      <c r="G520" s="242">
        <v>1.8079207920792078E-2</v>
      </c>
      <c r="H520" s="245">
        <v>100.7836780064175</v>
      </c>
    </row>
    <row r="521" spans="1:8">
      <c r="A521" s="86" t="str">
        <v>site_comparethemarket</v>
      </c>
      <c r="B521" s="239">
        <v>520</v>
      </c>
      <c r="C521" s="86" t="s">
        <v>1180</v>
      </c>
      <c r="D521" s="241">
        <f>COUNTIF($C$1:$C521,C521)</f>
        <v>16</v>
      </c>
      <c r="E521" s="241" t="str">
        <f t="shared" si="28"/>
        <v>Favourite web sites16</v>
      </c>
      <c r="F521" s="86" t="s">
        <v>1211</v>
      </c>
      <c r="G521" s="242">
        <v>6.6148514851485152E-2</v>
      </c>
      <c r="H521" s="245">
        <v>100.00430148814358</v>
      </c>
    </row>
    <row r="522" spans="1:8">
      <c r="A522" s="86" t="str">
        <v>site_confused</v>
      </c>
      <c r="B522" s="239">
        <v>521</v>
      </c>
      <c r="C522" s="86" t="s">
        <v>1180</v>
      </c>
      <c r="D522" s="241">
        <f>COUNTIF($C$1:$C522,C522)</f>
        <v>17</v>
      </c>
      <c r="E522" s="241" t="str">
        <f t="shared" si="28"/>
        <v>Favourite web sites17</v>
      </c>
      <c r="F522" s="86" t="s">
        <v>1213</v>
      </c>
      <c r="G522" s="242">
        <v>2.681683168316832E-2</v>
      </c>
      <c r="H522" s="245">
        <v>99.535556085625757</v>
      </c>
    </row>
    <row r="523" spans="1:8">
      <c r="A523" s="86" t="str">
        <v>site_currys</v>
      </c>
      <c r="B523" s="239">
        <v>522</v>
      </c>
      <c r="C523" s="86" t="s">
        <v>1180</v>
      </c>
      <c r="D523" s="241">
        <f>COUNTIF($C$1:$C523,C523)</f>
        <v>18</v>
      </c>
      <c r="E523" s="241" t="str">
        <f t="shared" si="28"/>
        <v>Favourite web sites18</v>
      </c>
      <c r="F523" s="86" t="s">
        <v>1215</v>
      </c>
      <c r="G523" s="242">
        <v>6.0539603960396045E-2</v>
      </c>
      <c r="H523" s="245">
        <v>98.747596047668935</v>
      </c>
    </row>
    <row r="524" spans="1:8">
      <c r="A524" s="86" t="str">
        <v>site_digitalspy</v>
      </c>
      <c r="B524" s="239">
        <v>523</v>
      </c>
      <c r="C524" s="86" t="s">
        <v>1180</v>
      </c>
      <c r="D524" s="241">
        <f>COUNTIF($C$1:$C524,C524)</f>
        <v>19</v>
      </c>
      <c r="E524" s="241" t="str">
        <f t="shared" si="28"/>
        <v>Favourite web sites19</v>
      </c>
      <c r="F524" s="86" t="s">
        <v>1217</v>
      </c>
      <c r="G524" s="242">
        <v>2.2529702970297029E-2</v>
      </c>
      <c r="H524" s="245">
        <v>103.39504169581912</v>
      </c>
    </row>
    <row r="525" spans="1:8">
      <c r="A525" s="86" t="str">
        <v>site_direct</v>
      </c>
      <c r="B525" s="239">
        <v>524</v>
      </c>
      <c r="C525" s="86" t="s">
        <v>1180</v>
      </c>
      <c r="D525" s="241">
        <f>COUNTIF($C$1:$C525,C525)</f>
        <v>20</v>
      </c>
      <c r="E525" s="241" t="str">
        <f t="shared" si="28"/>
        <v>Favourite web sites20</v>
      </c>
      <c r="F525" s="86" t="s">
        <v>1219</v>
      </c>
      <c r="G525" s="242">
        <v>7.2277227722772286E-2</v>
      </c>
      <c r="H525" s="245">
        <v>99.017560094152302</v>
      </c>
    </row>
    <row r="526" spans="1:8">
      <c r="A526" s="86" t="str">
        <v>site_ebay</v>
      </c>
      <c r="B526" s="239">
        <v>525</v>
      </c>
      <c r="C526" s="86" t="s">
        <v>1180</v>
      </c>
      <c r="D526" s="241">
        <f>COUNTIF($C$1:$C526,C526)</f>
        <v>21</v>
      </c>
      <c r="E526" s="241" t="str">
        <f t="shared" si="28"/>
        <v>Favourite web sites21</v>
      </c>
      <c r="F526" s="86" t="s">
        <v>1221</v>
      </c>
      <c r="G526" s="242">
        <v>0.29626732673267325</v>
      </c>
      <c r="H526" s="245">
        <v>99.837561248889415</v>
      </c>
    </row>
    <row r="527" spans="1:8">
      <c r="A527" s="86" t="str">
        <v>site_etsy</v>
      </c>
      <c r="B527" s="239">
        <v>526</v>
      </c>
      <c r="C527" s="86" t="s">
        <v>1180</v>
      </c>
      <c r="D527" s="241">
        <f>COUNTIF($C$1:$C527,C527)</f>
        <v>22</v>
      </c>
      <c r="E527" s="241" t="str">
        <f t="shared" si="28"/>
        <v>Favourite web sites22</v>
      </c>
      <c r="F527" s="86" t="s">
        <v>1223</v>
      </c>
      <c r="G527" s="242">
        <v>7.1143564356435637E-2</v>
      </c>
      <c r="H527" s="245">
        <v>105.25925370362313</v>
      </c>
    </row>
    <row r="528" spans="1:8">
      <c r="A528" s="86" t="str">
        <v>site_expedia</v>
      </c>
      <c r="B528" s="239">
        <v>527</v>
      </c>
      <c r="C528" s="86" t="s">
        <v>1180</v>
      </c>
      <c r="D528" s="241">
        <f>COUNTIF($C$1:$C528,C528)</f>
        <v>23</v>
      </c>
      <c r="E528" s="241" t="str">
        <f t="shared" si="28"/>
        <v>Favourite web sites23</v>
      </c>
      <c r="F528" s="86" t="s">
        <v>1225</v>
      </c>
      <c r="G528" s="242">
        <v>4.0782178217821791E-2</v>
      </c>
      <c r="H528" s="245">
        <v>99.905870197579532</v>
      </c>
    </row>
    <row r="529" spans="1:8">
      <c r="A529" s="86" t="str">
        <v>site_freecycle</v>
      </c>
      <c r="B529" s="239">
        <v>528</v>
      </c>
      <c r="C529" s="86" t="s">
        <v>1180</v>
      </c>
      <c r="D529" s="241">
        <f>COUNTIF($C$1:$C529,C529)</f>
        <v>24</v>
      </c>
      <c r="E529" s="241" t="str">
        <f t="shared" si="28"/>
        <v>Favourite web sites24</v>
      </c>
      <c r="F529" s="86" t="s">
        <v>1227</v>
      </c>
      <c r="G529" s="242">
        <v>2.7712871287128717E-2</v>
      </c>
      <c r="H529" s="245">
        <v>103.41903991508208</v>
      </c>
    </row>
    <row r="530" spans="1:8">
      <c r="A530" s="86" t="str">
        <v>site_game</v>
      </c>
      <c r="B530" s="239">
        <v>529</v>
      </c>
      <c r="C530" s="86" t="s">
        <v>1180</v>
      </c>
      <c r="D530" s="241">
        <f>COUNTIF($C$1:$C530,C530)</f>
        <v>25</v>
      </c>
      <c r="E530" s="241" t="str">
        <f t="shared" si="28"/>
        <v>Favourite web sites25</v>
      </c>
      <c r="F530" s="86" t="s">
        <v>1229</v>
      </c>
      <c r="G530" s="242">
        <v>2.966831683168317E-2</v>
      </c>
      <c r="H530" s="245">
        <v>97.267209538004764</v>
      </c>
    </row>
    <row r="531" spans="1:8">
      <c r="A531" s="86" t="str">
        <v>site_gmail</v>
      </c>
      <c r="B531" s="239">
        <v>530</v>
      </c>
      <c r="C531" s="86" t="s">
        <v>1180</v>
      </c>
      <c r="D531" s="241">
        <f>COUNTIF($C$1:$C531,C531)</f>
        <v>26</v>
      </c>
      <c r="E531" s="241" t="str">
        <f t="shared" si="28"/>
        <v>Favourite web sites26</v>
      </c>
      <c r="F531" s="86" t="s">
        <v>1231</v>
      </c>
      <c r="G531" s="242">
        <v>0.24553960396039606</v>
      </c>
      <c r="H531" s="245">
        <v>101.89733556104601</v>
      </c>
    </row>
    <row r="532" spans="1:8">
      <c r="A532" s="86" t="str">
        <v>site_google</v>
      </c>
      <c r="B532" s="239">
        <v>531</v>
      </c>
      <c r="C532" s="86" t="s">
        <v>1180</v>
      </c>
      <c r="D532" s="241">
        <f>COUNTIF($C$1:$C532,C532)</f>
        <v>27</v>
      </c>
      <c r="E532" s="241" t="str">
        <f t="shared" si="28"/>
        <v>Favourite web sites27</v>
      </c>
      <c r="F532" s="86" t="s">
        <v>1233</v>
      </c>
      <c r="G532" s="242">
        <v>0.42273267326732678</v>
      </c>
      <c r="H532" s="245">
        <v>103.41074990339709</v>
      </c>
    </row>
    <row r="533" spans="1:8">
      <c r="A533" s="86" t="str">
        <v>site_groupon</v>
      </c>
      <c r="B533" s="239">
        <v>532</v>
      </c>
      <c r="C533" s="86" t="s">
        <v>1180</v>
      </c>
      <c r="D533" s="241">
        <f>COUNTIF($C$1:$C533,C533)</f>
        <v>28</v>
      </c>
      <c r="E533" s="241" t="str">
        <f t="shared" si="28"/>
        <v>Favourite web sites28</v>
      </c>
      <c r="F533" s="86" t="s">
        <v>1235</v>
      </c>
      <c r="G533" s="242">
        <v>7.1905940594059414E-2</v>
      </c>
      <c r="H533" s="245">
        <v>99.916102684366308</v>
      </c>
    </row>
    <row r="534" spans="1:8">
      <c r="A534" s="86" t="str">
        <v>site_gumtree</v>
      </c>
      <c r="B534" s="239">
        <v>533</v>
      </c>
      <c r="C534" s="86" t="s">
        <v>1180</v>
      </c>
      <c r="D534" s="241">
        <f>COUNTIF($C$1:$C534,C534)</f>
        <v>29</v>
      </c>
      <c r="E534" s="241" t="str">
        <f t="shared" si="28"/>
        <v>Favourite web sites29</v>
      </c>
      <c r="F534" s="86" t="s">
        <v>1237</v>
      </c>
      <c r="G534" s="242">
        <v>6.4321782178217837E-2</v>
      </c>
      <c r="H534" s="245">
        <v>96.138087132659294</v>
      </c>
    </row>
    <row r="535" spans="1:8">
      <c r="A535" s="86" t="str">
        <v>site_healthline</v>
      </c>
      <c r="B535" s="239">
        <v>534</v>
      </c>
      <c r="C535" s="86" t="s">
        <v>1180</v>
      </c>
      <c r="D535" s="241">
        <f>COUNTIF($C$1:$C535,C535)</f>
        <v>30</v>
      </c>
      <c r="E535" s="241" t="str">
        <f t="shared" si="28"/>
        <v>Favourite web sites30</v>
      </c>
      <c r="F535" s="86" t="s">
        <v>1239</v>
      </c>
      <c r="G535" s="242">
        <v>1.135643564356436E-2</v>
      </c>
      <c r="H535" s="245">
        <v>103.36717487242544</v>
      </c>
    </row>
    <row r="536" spans="1:8">
      <c r="A536" s="86" t="str">
        <v>site_hotels</v>
      </c>
      <c r="B536" s="239">
        <v>535</v>
      </c>
      <c r="C536" s="86" t="s">
        <v>1180</v>
      </c>
      <c r="D536" s="241">
        <f>COUNTIF($C$1:$C536,C536)</f>
        <v>31</v>
      </c>
      <c r="E536" s="241" t="str">
        <f t="shared" si="28"/>
        <v>Favourite web sites31</v>
      </c>
      <c r="F536" s="86" t="s">
        <v>1241</v>
      </c>
      <c r="G536" s="242">
        <v>3.8391089108910897E-2</v>
      </c>
      <c r="H536" s="245">
        <v>101.26444958420238</v>
      </c>
    </row>
    <row r="537" spans="1:8">
      <c r="A537" s="86" t="str">
        <v>site_hotukdeals</v>
      </c>
      <c r="B537" s="239">
        <v>536</v>
      </c>
      <c r="C537" s="86" t="s">
        <v>1180</v>
      </c>
      <c r="D537" s="241">
        <f>COUNTIF($C$1:$C537,C537)</f>
        <v>32</v>
      </c>
      <c r="E537" s="241" t="str">
        <f t="shared" si="28"/>
        <v>Favourite web sites32</v>
      </c>
      <c r="F537" s="86" t="s">
        <v>1243</v>
      </c>
      <c r="G537" s="242">
        <v>4.5257425742574256E-2</v>
      </c>
      <c r="H537" s="245">
        <v>101.65259745872706</v>
      </c>
    </row>
    <row r="538" spans="1:8">
      <c r="A538" s="86" t="str">
        <v>site_huffingtonpost</v>
      </c>
      <c r="B538" s="239">
        <v>537</v>
      </c>
      <c r="C538" s="86" t="s">
        <v>1180</v>
      </c>
      <c r="D538" s="241">
        <f>COUNTIF($C$1:$C538,C538)</f>
        <v>33</v>
      </c>
      <c r="E538" s="241" t="str">
        <f t="shared" si="28"/>
        <v>Favourite web sites33</v>
      </c>
      <c r="F538" s="86" t="s">
        <v>1245</v>
      </c>
      <c r="G538" s="242">
        <v>2.5960396039603959E-2</v>
      </c>
      <c r="H538" s="245">
        <v>102.31043443210908</v>
      </c>
    </row>
    <row r="539" spans="1:8">
      <c r="A539" s="86" t="str">
        <v>site_hungryhouse</v>
      </c>
      <c r="B539" s="239">
        <v>538</v>
      </c>
      <c r="C539" s="86" t="s">
        <v>1180</v>
      </c>
      <c r="D539" s="241">
        <f>COUNTIF($C$1:$C539,C539)</f>
        <v>34</v>
      </c>
      <c r="E539" s="241" t="str">
        <f t="shared" si="28"/>
        <v>Favourite web sites34</v>
      </c>
      <c r="F539" s="86" t="s">
        <v>1247</v>
      </c>
      <c r="G539" s="242">
        <v>1.2356435643564357E-2</v>
      </c>
      <c r="H539" s="245">
        <v>96.745570395813061</v>
      </c>
    </row>
    <row r="540" spans="1:8">
      <c r="A540" s="86" t="str">
        <v>site_ikea</v>
      </c>
      <c r="B540" s="239">
        <v>539</v>
      </c>
      <c r="C540" s="86" t="s">
        <v>1180</v>
      </c>
      <c r="D540" s="241">
        <f>COUNTIF($C$1:$C540,C540)</f>
        <v>35</v>
      </c>
      <c r="E540" s="241" t="str">
        <f t="shared" si="28"/>
        <v>Favourite web sites35</v>
      </c>
      <c r="F540" s="86" t="s">
        <v>1249</v>
      </c>
      <c r="G540" s="242">
        <v>8.0846534653465363E-2</v>
      </c>
      <c r="H540" s="245">
        <v>102.91371687794748</v>
      </c>
    </row>
    <row r="541" spans="1:8">
      <c r="A541" s="86" t="str">
        <v>site_imdb</v>
      </c>
      <c r="B541" s="239">
        <v>540</v>
      </c>
      <c r="C541" s="86" t="s">
        <v>1180</v>
      </c>
      <c r="D541" s="241">
        <f>COUNTIF($C$1:$C541,C541)</f>
        <v>36</v>
      </c>
      <c r="E541" s="241" t="str">
        <f t="shared" si="28"/>
        <v>Favourite web sites36</v>
      </c>
      <c r="F541" s="86" t="s">
        <v>1251</v>
      </c>
      <c r="G541" s="242">
        <v>5.3227722772277233E-2</v>
      </c>
      <c r="H541" s="245">
        <v>100.79781865067478</v>
      </c>
    </row>
    <row r="542" spans="1:8">
      <c r="A542" s="86" t="str">
        <v>site_jamieoliver</v>
      </c>
      <c r="B542" s="239">
        <v>541</v>
      </c>
      <c r="C542" s="86" t="s">
        <v>1180</v>
      </c>
      <c r="D542" s="241">
        <f>COUNTIF($C$1:$C542,C542)</f>
        <v>37</v>
      </c>
      <c r="E542" s="241" t="str">
        <f t="shared" si="28"/>
        <v>Favourite web sites37</v>
      </c>
      <c r="F542" s="86" t="s">
        <v>1253</v>
      </c>
      <c r="G542" s="242">
        <v>2.2311881188118814E-2</v>
      </c>
      <c r="H542" s="245">
        <v>108.22803691925407</v>
      </c>
    </row>
    <row r="543" spans="1:8">
      <c r="A543" s="86" t="str">
        <v>site_johnlewis</v>
      </c>
      <c r="B543" s="239">
        <v>542</v>
      </c>
      <c r="C543" s="86" t="s">
        <v>1180</v>
      </c>
      <c r="D543" s="241">
        <f>COUNTIF($C$1:$C543,C543)</f>
        <v>38</v>
      </c>
      <c r="E543" s="241" t="str">
        <f t="shared" si="28"/>
        <v>Favourite web sites38</v>
      </c>
      <c r="F543" s="86" t="s">
        <v>1255</v>
      </c>
      <c r="G543" s="242">
        <v>0.10017326732673267</v>
      </c>
      <c r="H543" s="245">
        <v>120.93793487545213</v>
      </c>
    </row>
    <row r="544" spans="1:8">
      <c r="A544" s="86" t="str">
        <v>site_justeat</v>
      </c>
      <c r="B544" s="239">
        <v>543</v>
      </c>
      <c r="C544" s="86" t="s">
        <v>1180</v>
      </c>
      <c r="D544" s="241">
        <f>COUNTIF($C$1:$C544,C544)</f>
        <v>39</v>
      </c>
      <c r="E544" s="241" t="str">
        <f t="shared" si="28"/>
        <v>Favourite web sites39</v>
      </c>
      <c r="F544" s="86" t="s">
        <v>1257</v>
      </c>
      <c r="G544" s="242">
        <v>0.10111386138613862</v>
      </c>
      <c r="H544" s="245">
        <v>91.014540152951767</v>
      </c>
    </row>
    <row r="545" spans="1:8">
      <c r="A545" s="86" t="str">
        <v>site_lastminute</v>
      </c>
      <c r="B545" s="239">
        <v>544</v>
      </c>
      <c r="C545" s="86" t="s">
        <v>1180</v>
      </c>
      <c r="D545" s="241">
        <f>COUNTIF($C$1:$C545,C545)</f>
        <v>40</v>
      </c>
      <c r="E545" s="241" t="str">
        <f t="shared" si="28"/>
        <v>Favourite web sites40</v>
      </c>
      <c r="F545" s="86" t="s">
        <v>1259</v>
      </c>
      <c r="G545" s="242">
        <v>3.0529702970297033E-2</v>
      </c>
      <c r="H545" s="245">
        <v>103.02840700739529</v>
      </c>
    </row>
    <row r="546" spans="1:8">
      <c r="A546" s="86" t="str">
        <v>site_marksandspencer</v>
      </c>
      <c r="B546" s="239">
        <v>545</v>
      </c>
      <c r="C546" s="86" t="s">
        <v>1180</v>
      </c>
      <c r="D546" s="241">
        <f>COUNTIF($C$1:$C546,C546)</f>
        <v>41</v>
      </c>
      <c r="E546" s="241" t="str">
        <f t="shared" si="28"/>
        <v>Favourite web sites41</v>
      </c>
      <c r="F546" s="86" t="s">
        <v>1261</v>
      </c>
      <c r="G546" s="242">
        <v>0.13426732673267328</v>
      </c>
      <c r="H546" s="245">
        <v>113.21243642441267</v>
      </c>
    </row>
    <row r="547" spans="1:8">
      <c r="A547" s="86" t="str">
        <v>site_microsoft</v>
      </c>
      <c r="B547" s="239">
        <v>546</v>
      </c>
      <c r="C547" s="86" t="s">
        <v>1180</v>
      </c>
      <c r="D547" s="241">
        <f>COUNTIF($C$1:$C547,C547)</f>
        <v>42</v>
      </c>
      <c r="E547" s="241" t="str">
        <f t="shared" si="28"/>
        <v>Favourite web sites42</v>
      </c>
      <c r="F547" s="86" t="s">
        <v>1263</v>
      </c>
      <c r="G547" s="242">
        <v>8.7712871287128708E-2</v>
      </c>
      <c r="H547" s="245">
        <v>105.12692267793059</v>
      </c>
    </row>
    <row r="548" spans="1:8">
      <c r="A548" s="86" t="str">
        <v>site_moneysavingexpert</v>
      </c>
      <c r="B548" s="239">
        <v>547</v>
      </c>
      <c r="C548" s="86" t="s">
        <v>1180</v>
      </c>
      <c r="D548" s="241">
        <f>COUNTIF($C$1:$C548,C548)</f>
        <v>43</v>
      </c>
      <c r="E548" s="241" t="str">
        <f t="shared" si="28"/>
        <v>Favourite web sites43</v>
      </c>
      <c r="F548" s="86" t="s">
        <v>1265</v>
      </c>
      <c r="G548" s="242">
        <v>0.1779851485148515</v>
      </c>
      <c r="H548" s="245">
        <v>106.3360795680554</v>
      </c>
    </row>
    <row r="549" spans="1:8">
      <c r="A549" s="86" t="str">
        <v>site_moneysupermarket</v>
      </c>
      <c r="B549" s="239">
        <v>548</v>
      </c>
      <c r="C549" s="86" t="s">
        <v>1180</v>
      </c>
      <c r="D549" s="241">
        <f>COUNTIF($C$1:$C549,C549)</f>
        <v>44</v>
      </c>
      <c r="E549" s="241" t="str">
        <f t="shared" si="28"/>
        <v>Favourite web sites44</v>
      </c>
      <c r="F549" s="86" t="s">
        <v>1267</v>
      </c>
      <c r="G549" s="242">
        <v>8.009405940594061E-2</v>
      </c>
      <c r="H549" s="245">
        <v>105.03314274903495</v>
      </c>
    </row>
    <row r="550" spans="1:8">
      <c r="A550" s="86" t="str">
        <v>site_msn</v>
      </c>
      <c r="B550" s="239">
        <v>549</v>
      </c>
      <c r="C550" s="86" t="s">
        <v>1180</v>
      </c>
      <c r="D550" s="241">
        <f>COUNTIF($C$1:$C550,C550)</f>
        <v>45</v>
      </c>
      <c r="E550" s="241" t="str">
        <f t="shared" si="28"/>
        <v>Favourite web sites45</v>
      </c>
      <c r="F550" s="86" t="s">
        <v>1269</v>
      </c>
      <c r="G550" s="242">
        <v>3.2702970297029704E-2</v>
      </c>
      <c r="H550" s="245">
        <v>98.050333752365589</v>
      </c>
    </row>
    <row r="551" spans="1:8">
      <c r="A551" s="86" t="str">
        <v>site_mumsnet</v>
      </c>
      <c r="B551" s="239">
        <v>550</v>
      </c>
      <c r="C551" s="86" t="s">
        <v>1180</v>
      </c>
      <c r="D551" s="241">
        <f>COUNTIF($C$1:$C551,C551)</f>
        <v>46</v>
      </c>
      <c r="E551" s="241" t="str">
        <f t="shared" si="28"/>
        <v>Favourite web sites46</v>
      </c>
      <c r="F551" s="86" t="s">
        <v>1271</v>
      </c>
      <c r="G551" s="242">
        <v>2.0193069306930697E-2</v>
      </c>
      <c r="H551" s="245">
        <v>103.16946292515246</v>
      </c>
    </row>
    <row r="552" spans="1:8">
      <c r="A552" s="86" t="str">
        <v>site_nationallottery</v>
      </c>
      <c r="B552" s="239">
        <v>551</v>
      </c>
      <c r="C552" s="86" t="s">
        <v>1180</v>
      </c>
      <c r="D552" s="241">
        <f>COUNTIF($C$1:$C552,C552)</f>
        <v>47</v>
      </c>
      <c r="E552" s="241" t="str">
        <f t="shared" si="28"/>
        <v>Favourite web sites47</v>
      </c>
      <c r="F552" s="86" t="s">
        <v>1273</v>
      </c>
      <c r="G552" s="242">
        <v>0.10694059405940594</v>
      </c>
      <c r="H552" s="245">
        <v>99.960848817010273</v>
      </c>
    </row>
    <row r="553" spans="1:8">
      <c r="A553" s="86" t="str">
        <v>site_nationalrail</v>
      </c>
      <c r="B553" s="239">
        <v>552</v>
      </c>
      <c r="C553" s="86" t="s">
        <v>1180</v>
      </c>
      <c r="D553" s="241">
        <f>COUNTIF($C$1:$C553,C553)</f>
        <v>48</v>
      </c>
      <c r="E553" s="241" t="str">
        <f t="shared" si="28"/>
        <v>Favourite web sites48</v>
      </c>
      <c r="F553" s="86" t="s">
        <v>1275</v>
      </c>
      <c r="G553" s="242">
        <v>5.7856435643564352E-2</v>
      </c>
      <c r="H553" s="245">
        <v>106.10151139026287</v>
      </c>
    </row>
    <row r="554" spans="1:8">
      <c r="A554" s="86" t="str">
        <v>site_netnums</v>
      </c>
      <c r="B554" s="239">
        <v>553</v>
      </c>
      <c r="C554" s="86" t="s">
        <v>1180</v>
      </c>
      <c r="D554" s="241">
        <f>COUNTIF($C$1:$C554,C554)</f>
        <v>49</v>
      </c>
      <c r="E554" s="241" t="str">
        <f t="shared" si="28"/>
        <v>Favourite web sites49</v>
      </c>
      <c r="F554" s="86" t="s">
        <v>1277</v>
      </c>
      <c r="G554" s="242">
        <v>1.4930693069306927E-2</v>
      </c>
      <c r="H554" s="245">
        <v>99.234866856625246</v>
      </c>
    </row>
    <row r="555" spans="1:8">
      <c r="A555" s="86" t="str">
        <v>site_nhs</v>
      </c>
      <c r="B555" s="239">
        <v>554</v>
      </c>
      <c r="C555" s="86" t="s">
        <v>1180</v>
      </c>
      <c r="D555" s="241">
        <f>COUNTIF($C$1:$C555,C555)</f>
        <v>50</v>
      </c>
      <c r="E555" s="241" t="str">
        <f t="shared" si="28"/>
        <v>Favourite web sites50</v>
      </c>
      <c r="F555" s="86" t="s">
        <v>1279</v>
      </c>
      <c r="G555" s="242">
        <v>6.3138613861386153E-2</v>
      </c>
      <c r="H555" s="245">
        <v>98.321774233297219</v>
      </c>
    </row>
    <row r="556" spans="1:8">
      <c r="A556" s="86" t="str">
        <v>site_notonthehighstreet</v>
      </c>
      <c r="B556" s="239">
        <v>555</v>
      </c>
      <c r="C556" s="86" t="s">
        <v>1180</v>
      </c>
      <c r="D556" s="241">
        <f>COUNTIF($C$1:$C556,C556)</f>
        <v>51</v>
      </c>
      <c r="E556" s="241" t="str">
        <f t="shared" si="28"/>
        <v>Favourite web sites51</v>
      </c>
      <c r="F556" s="86" t="s">
        <v>1281</v>
      </c>
      <c r="G556" s="242">
        <v>4.6430693069306937E-2</v>
      </c>
      <c r="H556" s="245">
        <v>103.12118768133362</v>
      </c>
    </row>
    <row r="557" spans="1:8">
      <c r="A557" s="86" t="str">
        <v>site_premierleague</v>
      </c>
      <c r="B557" s="239">
        <v>556</v>
      </c>
      <c r="C557" s="86" t="s">
        <v>1180</v>
      </c>
      <c r="D557" s="241">
        <f>COUNTIF($C$1:$C557,C557)</f>
        <v>52</v>
      </c>
      <c r="E557" s="241" t="str">
        <f t="shared" si="28"/>
        <v>Favourite web sites52</v>
      </c>
      <c r="F557" s="86" t="s">
        <v>1283</v>
      </c>
      <c r="G557" s="242">
        <v>5.7183168316831685E-2</v>
      </c>
      <c r="H557" s="245">
        <v>99.113246663106196</v>
      </c>
    </row>
    <row r="558" spans="1:8">
      <c r="A558" s="86" t="str">
        <v>site_quidco</v>
      </c>
      <c r="B558" s="239">
        <v>557</v>
      </c>
      <c r="C558" s="86" t="s">
        <v>1180</v>
      </c>
      <c r="D558" s="241">
        <f>COUNTIF($C$1:$C558,C558)</f>
        <v>53</v>
      </c>
      <c r="E558" s="241" t="str">
        <f t="shared" si="28"/>
        <v>Favourite web sites53</v>
      </c>
      <c r="F558" s="86" t="s">
        <v>1285</v>
      </c>
      <c r="G558" s="242">
        <v>3.788118811881188E-2</v>
      </c>
      <c r="H558" s="245">
        <v>106.07373523450212</v>
      </c>
    </row>
    <row r="559" spans="1:8">
      <c r="A559" s="86" t="str">
        <v>site_quora</v>
      </c>
      <c r="B559" s="239">
        <v>558</v>
      </c>
      <c r="C559" s="86" t="s">
        <v>1180</v>
      </c>
      <c r="D559" s="241">
        <f>COUNTIF($C$1:$C559,C559)</f>
        <v>54</v>
      </c>
      <c r="E559" s="241" t="str">
        <f t="shared" si="28"/>
        <v>Favourite web sites54</v>
      </c>
      <c r="F559" s="86" t="s">
        <v>1287</v>
      </c>
      <c r="G559" s="242">
        <v>1.9168316831683168E-2</v>
      </c>
      <c r="H559" s="245">
        <v>103.05297135499643</v>
      </c>
    </row>
    <row r="560" spans="1:8">
      <c r="A560" s="86" t="str">
        <v>site_rightmove</v>
      </c>
      <c r="B560" s="239">
        <v>559</v>
      </c>
      <c r="C560" s="86" t="s">
        <v>1180</v>
      </c>
      <c r="D560" s="241">
        <f>COUNTIF($C$1:$C560,C560)</f>
        <v>55</v>
      </c>
      <c r="E560" s="241" t="str">
        <f t="shared" si="28"/>
        <v>Favourite web sites55</v>
      </c>
      <c r="F560" s="86" t="s">
        <v>1289</v>
      </c>
      <c r="G560" s="242">
        <v>9.0237623762376235E-2</v>
      </c>
      <c r="H560" s="245">
        <v>111.30480196714412</v>
      </c>
    </row>
    <row r="561" spans="1:8">
      <c r="A561" s="86" t="str">
        <v>site_santander</v>
      </c>
      <c r="B561" s="239">
        <v>560</v>
      </c>
      <c r="C561" s="86" t="s">
        <v>1180</v>
      </c>
      <c r="D561" s="241">
        <f>COUNTIF($C$1:$C561,C561)</f>
        <v>56</v>
      </c>
      <c r="E561" s="241" t="str">
        <f t="shared" si="28"/>
        <v>Favourite web sites56</v>
      </c>
      <c r="F561" s="86" t="s">
        <v>1291</v>
      </c>
      <c r="G561" s="242">
        <v>7.2292079207920787E-2</v>
      </c>
      <c r="H561" s="245">
        <v>105.01183194595944</v>
      </c>
    </row>
    <row r="562" spans="1:8">
      <c r="A562" s="86" t="str">
        <v>site_selfridges</v>
      </c>
      <c r="B562" s="239">
        <v>561</v>
      </c>
      <c r="C562" s="86" t="s">
        <v>1180</v>
      </c>
      <c r="D562" s="241">
        <f>COUNTIF($C$1:$C562,C562)</f>
        <v>57</v>
      </c>
      <c r="E562" s="241" t="str">
        <f t="shared" si="28"/>
        <v>Favourite web sites57</v>
      </c>
      <c r="F562" s="86" t="s">
        <v>1293</v>
      </c>
      <c r="G562" s="242">
        <v>2.0054455445544555E-2</v>
      </c>
      <c r="H562" s="245">
        <v>101.06962443791116</v>
      </c>
    </row>
    <row r="563" spans="1:8">
      <c r="A563" s="86" t="str">
        <v>site_skynews</v>
      </c>
      <c r="B563" s="239">
        <v>562</v>
      </c>
      <c r="C563" s="86" t="s">
        <v>1180</v>
      </c>
      <c r="D563" s="241">
        <f>COUNTIF($C$1:$C563,C563)</f>
        <v>58</v>
      </c>
      <c r="E563" s="241" t="str">
        <f t="shared" si="28"/>
        <v>Favourite web sites58</v>
      </c>
      <c r="F563" s="86" t="s">
        <v>1295</v>
      </c>
      <c r="G563" s="242">
        <v>8.9019801980198016E-2</v>
      </c>
      <c r="H563" s="245">
        <v>102.38749735176367</v>
      </c>
    </row>
    <row r="564" spans="1:8">
      <c r="A564" s="86" t="str">
        <v>site_skysports</v>
      </c>
      <c r="B564" s="239">
        <v>563</v>
      </c>
      <c r="C564" s="86" t="s">
        <v>1180</v>
      </c>
      <c r="D564" s="241">
        <f>COUNTIF($C$1:$C564,C564)</f>
        <v>59</v>
      </c>
      <c r="E564" s="241" t="str">
        <f t="shared" si="28"/>
        <v>Favourite web sites59</v>
      </c>
      <c r="F564" s="86" t="s">
        <v>1297</v>
      </c>
      <c r="G564" s="242">
        <v>9.2752475247524779E-2</v>
      </c>
      <c r="H564" s="245">
        <v>99.957732653238239</v>
      </c>
    </row>
    <row r="565" spans="1:8">
      <c r="A565" s="86" t="str">
        <v>site_soundcloud</v>
      </c>
      <c r="B565" s="239">
        <v>564</v>
      </c>
      <c r="C565" s="86" t="s">
        <v>1180</v>
      </c>
      <c r="D565" s="241">
        <f>COUNTIF($C$1:$C565,C565)</f>
        <v>60</v>
      </c>
      <c r="E565" s="241" t="str">
        <f t="shared" si="28"/>
        <v>Favourite web sites60</v>
      </c>
      <c r="F565" s="86" t="s">
        <v>1299</v>
      </c>
      <c r="G565" s="242">
        <v>2.9247524752475249E-2</v>
      </c>
      <c r="H565" s="245">
        <v>103.34665836295976</v>
      </c>
    </row>
    <row r="566" spans="1:8">
      <c r="A566" s="86" t="str">
        <v>site_spotify</v>
      </c>
      <c r="B566" s="239">
        <v>565</v>
      </c>
      <c r="C566" s="86" t="s">
        <v>1180</v>
      </c>
      <c r="D566" s="241">
        <f>COUNTIF($C$1:$C566,C566)</f>
        <v>61</v>
      </c>
      <c r="E566" s="241" t="str">
        <f t="shared" si="28"/>
        <v>Favourite web sites61</v>
      </c>
      <c r="F566" s="86" t="s">
        <v>1301</v>
      </c>
      <c r="G566" s="242">
        <v>0.18226237623762373</v>
      </c>
      <c r="H566" s="245">
        <v>104.65082308598991</v>
      </c>
    </row>
    <row r="567" spans="1:8">
      <c r="A567" s="86" t="str">
        <v>site_tesco</v>
      </c>
      <c r="B567" s="239">
        <v>566</v>
      </c>
      <c r="C567" s="86" t="s">
        <v>1180</v>
      </c>
      <c r="D567" s="241">
        <f>COUNTIF($C$1:$C567,C567)</f>
        <v>62</v>
      </c>
      <c r="E567" s="241" t="str">
        <f t="shared" si="28"/>
        <v>Favourite web sites62</v>
      </c>
      <c r="F567" s="86" t="s">
        <v>1303</v>
      </c>
      <c r="G567" s="242">
        <v>0.14936138613861388</v>
      </c>
      <c r="H567" s="245">
        <v>101.02536701466111</v>
      </c>
    </row>
    <row r="568" spans="1:8">
      <c r="A568" s="86" t="str">
        <v>site_theladbible</v>
      </c>
      <c r="B568" s="239">
        <v>567</v>
      </c>
      <c r="C568" s="86" t="s">
        <v>1180</v>
      </c>
      <c r="D568" s="241">
        <f>COUNTIF($C$1:$C568,C568)</f>
        <v>63</v>
      </c>
      <c r="E568" s="241" t="str">
        <f t="shared" si="28"/>
        <v>Favourite web sites63</v>
      </c>
      <c r="F568" s="86" t="s">
        <v>1305</v>
      </c>
      <c r="G568" s="242">
        <v>3.4425742574257436E-2</v>
      </c>
      <c r="H568" s="245">
        <v>99.228642992495438</v>
      </c>
    </row>
    <row r="569" spans="1:8">
      <c r="A569" s="86" t="str">
        <v>site_ticketmaster</v>
      </c>
      <c r="B569" s="239">
        <v>568</v>
      </c>
      <c r="C569" s="86" t="s">
        <v>1180</v>
      </c>
      <c r="D569" s="241">
        <f>COUNTIF($C$1:$C569,C569)</f>
        <v>64</v>
      </c>
      <c r="E569" s="241" t="str">
        <f t="shared" si="28"/>
        <v>Favourite web sites64</v>
      </c>
      <c r="F569" s="86" t="s">
        <v>1307</v>
      </c>
      <c r="G569" s="242">
        <v>3.3425742574257435E-2</v>
      </c>
      <c r="H569" s="245">
        <v>100.74515128533388</v>
      </c>
    </row>
    <row r="570" spans="1:8">
      <c r="A570" s="86" t="str">
        <v>site_topshop</v>
      </c>
      <c r="B570" s="239">
        <v>569</v>
      </c>
      <c r="C570" s="86" t="s">
        <v>1180</v>
      </c>
      <c r="D570" s="241">
        <f>COUNTIF($C$1:$C570,C570)</f>
        <v>65</v>
      </c>
      <c r="E570" s="241" t="str">
        <f t="shared" si="28"/>
        <v>Favourite web sites65</v>
      </c>
      <c r="F570" s="86" t="s">
        <v>1309</v>
      </c>
      <c r="G570" s="242">
        <v>3.174257425742575E-2</v>
      </c>
      <c r="H570" s="245">
        <v>103.03771303711457</v>
      </c>
    </row>
    <row r="571" spans="1:8">
      <c r="A571" s="86" t="str">
        <v>site_tripadvisor</v>
      </c>
      <c r="B571" s="239">
        <v>570</v>
      </c>
      <c r="C571" s="86" t="s">
        <v>1180</v>
      </c>
      <c r="D571" s="241">
        <f>COUNTIF($C$1:$C571,C571)</f>
        <v>66</v>
      </c>
      <c r="E571" s="241" t="str">
        <f t="shared" si="28"/>
        <v>Favourite web sites66</v>
      </c>
      <c r="F571" s="86" t="s">
        <v>1311</v>
      </c>
      <c r="G571" s="242">
        <v>0.1155049504950495</v>
      </c>
      <c r="H571" s="245">
        <v>107.30866955358331</v>
      </c>
    </row>
    <row r="572" spans="1:8">
      <c r="A572" s="86" t="str">
        <v>site_trivago</v>
      </c>
      <c r="B572" s="239">
        <v>571</v>
      </c>
      <c r="C572" s="86" t="s">
        <v>1180</v>
      </c>
      <c r="D572" s="241">
        <f>COUNTIF($C$1:$C572,C572)</f>
        <v>67</v>
      </c>
      <c r="E572" s="241" t="str">
        <f t="shared" si="28"/>
        <v>Favourite web sites67</v>
      </c>
      <c r="F572" s="86" t="s">
        <v>1313</v>
      </c>
      <c r="G572" s="242">
        <v>3.519306930693069E-2</v>
      </c>
      <c r="H572" s="245">
        <v>101.31116931006707</v>
      </c>
    </row>
    <row r="573" spans="1:8">
      <c r="A573" s="86" t="str">
        <v>site_tui</v>
      </c>
      <c r="B573" s="239">
        <v>572</v>
      </c>
      <c r="C573" s="86" t="s">
        <v>1180</v>
      </c>
      <c r="D573" s="241">
        <f>COUNTIF($C$1:$C573,C573)</f>
        <v>68</v>
      </c>
      <c r="E573" s="241" t="str">
        <f t="shared" si="28"/>
        <v>Favourite web sites68</v>
      </c>
      <c r="F573" s="86" t="s">
        <v>1315</v>
      </c>
      <c r="G573" s="242">
        <v>2.8212871287128707E-2</v>
      </c>
      <c r="H573" s="245">
        <v>100.3411825767927</v>
      </c>
    </row>
    <row r="574" spans="1:8">
      <c r="A574" s="86" t="str">
        <v>site_twitch</v>
      </c>
      <c r="B574" s="239">
        <v>573</v>
      </c>
      <c r="C574" s="86" t="s">
        <v>1180</v>
      </c>
      <c r="D574" s="241">
        <f>COUNTIF($C$1:$C574,C574)</f>
        <v>69</v>
      </c>
      <c r="E574" s="241" t="str">
        <f t="shared" si="28"/>
        <v>Favourite web sites69</v>
      </c>
      <c r="F574" s="86" t="s">
        <v>1317</v>
      </c>
      <c r="G574" s="242">
        <v>3.0762376237623758E-2</v>
      </c>
      <c r="H574" s="245">
        <v>105.65889082917033</v>
      </c>
    </row>
    <row r="575" spans="1:8">
      <c r="A575" s="86" t="str">
        <v>site_very</v>
      </c>
      <c r="B575" s="239">
        <v>574</v>
      </c>
      <c r="C575" s="86" t="s">
        <v>1180</v>
      </c>
      <c r="D575" s="241">
        <f>COUNTIF($C$1:$C575,C575)</f>
        <v>70</v>
      </c>
      <c r="E575" s="241" t="str">
        <f t="shared" si="28"/>
        <v>Favourite web sites70</v>
      </c>
      <c r="F575" s="86" t="s">
        <v>1319</v>
      </c>
      <c r="G575" s="242">
        <v>3.3158415841584153E-2</v>
      </c>
      <c r="H575" s="245">
        <v>92.639241411878999</v>
      </c>
    </row>
    <row r="576" spans="1:8">
      <c r="A576" s="86" t="str">
        <v>site_vevo</v>
      </c>
      <c r="B576" s="239">
        <v>575</v>
      </c>
      <c r="C576" s="86" t="s">
        <v>1180</v>
      </c>
      <c r="D576" s="241">
        <f>COUNTIF($C$1:$C576,C576)</f>
        <v>71</v>
      </c>
      <c r="E576" s="241" t="str">
        <f t="shared" si="28"/>
        <v>Favourite web sites71</v>
      </c>
      <c r="F576" s="86" t="s">
        <v>1321</v>
      </c>
      <c r="G576" s="242">
        <v>1.4613861386138613E-2</v>
      </c>
      <c r="H576" s="245">
        <v>107.00801705348736</v>
      </c>
    </row>
    <row r="577" spans="1:8">
      <c r="A577" s="86" t="str">
        <v>site_vice</v>
      </c>
      <c r="B577" s="239">
        <v>576</v>
      </c>
      <c r="C577" s="86" t="s">
        <v>1180</v>
      </c>
      <c r="D577" s="241">
        <f>COUNTIF($C$1:$C577,C577)</f>
        <v>72</v>
      </c>
      <c r="E577" s="241" t="str">
        <f t="shared" si="28"/>
        <v>Favourite web sites72</v>
      </c>
      <c r="F577" s="86" t="s">
        <v>1323</v>
      </c>
      <c r="G577" s="242">
        <v>1.1277227722772277E-2</v>
      </c>
      <c r="H577" s="245">
        <v>101.9738317913061</v>
      </c>
    </row>
    <row r="578" spans="1:8">
      <c r="A578" s="86" t="str">
        <v>site_wikihow</v>
      </c>
      <c r="B578" s="239">
        <v>577</v>
      </c>
      <c r="C578" s="86" t="s">
        <v>1180</v>
      </c>
      <c r="D578" s="241">
        <f>COUNTIF($C$1:$C578,C578)</f>
        <v>73</v>
      </c>
      <c r="E578" s="241" t="str">
        <f t="shared" si="28"/>
        <v>Favourite web sites73</v>
      </c>
      <c r="F578" s="86" t="s">
        <v>1325</v>
      </c>
      <c r="G578" s="242">
        <v>2.3574257425742571E-2</v>
      </c>
      <c r="H578" s="245">
        <v>100.04781326657874</v>
      </c>
    </row>
    <row r="579" spans="1:8">
      <c r="A579" s="86" t="str">
        <v>site_wiki</v>
      </c>
      <c r="B579" s="239">
        <v>578</v>
      </c>
      <c r="C579" s="86" t="s">
        <v>1180</v>
      </c>
      <c r="D579" s="241">
        <f>COUNTIF($C$1:$C579,C579)</f>
        <v>74</v>
      </c>
      <c r="E579" s="241" t="str">
        <f t="shared" ref="E579:E642" si="29">C579&amp;D579</f>
        <v>Favourite web sites74</v>
      </c>
      <c r="F579" s="86" t="s">
        <v>1327</v>
      </c>
      <c r="G579" s="242">
        <v>0.19237128712871285</v>
      </c>
      <c r="H579" s="245">
        <v>105.67752581944619</v>
      </c>
    </row>
    <row r="580" spans="1:8">
      <c r="A580" s="86" t="str">
        <v>site_williamhill</v>
      </c>
      <c r="B580" s="239">
        <v>579</v>
      </c>
      <c r="C580" s="86" t="s">
        <v>1180</v>
      </c>
      <c r="D580" s="241">
        <f>COUNTIF($C$1:$C580,C580)</f>
        <v>75</v>
      </c>
      <c r="E580" s="241" t="str">
        <f t="shared" si="29"/>
        <v>Favourite web sites75</v>
      </c>
      <c r="F580" s="86" t="s">
        <v>1329</v>
      </c>
      <c r="G580" s="242">
        <v>2.574752475247525E-2</v>
      </c>
      <c r="H580" s="245">
        <v>99.546057096838709</v>
      </c>
    </row>
    <row r="581" spans="1:8">
      <c r="A581" s="86" t="str">
        <v>site_yahoo</v>
      </c>
      <c r="B581" s="239">
        <v>580</v>
      </c>
      <c r="C581" s="86" t="s">
        <v>1180</v>
      </c>
      <c r="D581" s="241">
        <f>COUNTIF($C$1:$C581,C581)</f>
        <v>76</v>
      </c>
      <c r="E581" s="241" t="str">
        <f t="shared" si="29"/>
        <v>Favourite web sites76</v>
      </c>
      <c r="F581" s="86" t="s">
        <v>1331</v>
      </c>
      <c r="G581" s="242">
        <v>6.9579207920792085E-2</v>
      </c>
      <c r="H581" s="245">
        <v>100.02465126525352</v>
      </c>
    </row>
    <row r="582" spans="1:8">
      <c r="A582" s="86" t="str">
        <v>site_zoopla</v>
      </c>
      <c r="B582" s="239">
        <v>581</v>
      </c>
      <c r="C582" s="86" t="s">
        <v>1180</v>
      </c>
      <c r="D582" s="241">
        <f>COUNTIF($C$1:$C582,C582)</f>
        <v>77</v>
      </c>
      <c r="E582" s="241" t="str">
        <f t="shared" si="29"/>
        <v>Favourite web sites77</v>
      </c>
      <c r="F582" s="86" t="s">
        <v>1333</v>
      </c>
      <c r="G582" s="242">
        <v>4.4980198019801972E-2</v>
      </c>
      <c r="H582" s="245">
        <v>101.232370220813</v>
      </c>
    </row>
    <row r="583" spans="1:8">
      <c r="A583" s="86" t="str">
        <v>shopm10</v>
      </c>
      <c r="B583" s="239">
        <v>582</v>
      </c>
      <c r="C583" s="86" t="s">
        <v>1336</v>
      </c>
      <c r="D583" s="241">
        <f>COUNTIF($C$1:$C583,C583)</f>
        <v>1</v>
      </c>
      <c r="E583" s="241" t="str">
        <f t="shared" si="29"/>
        <v>Supermarket: shop at (1+ times per month)1</v>
      </c>
      <c r="F583" s="86" t="s">
        <v>1337</v>
      </c>
      <c r="G583" s="242">
        <v>0.38008415841584159</v>
      </c>
      <c r="H583" s="245">
        <v>98.225051483120609</v>
      </c>
    </row>
    <row r="584" spans="1:8">
      <c r="A584" s="86" t="str">
        <v>shopm1</v>
      </c>
      <c r="B584" s="239">
        <v>583</v>
      </c>
      <c r="C584" s="86" t="s">
        <v>1336</v>
      </c>
      <c r="D584" s="241">
        <f>COUNTIF($C$1:$C584,C584)</f>
        <v>2</v>
      </c>
      <c r="E584" s="241" t="str">
        <f t="shared" si="29"/>
        <v>Supermarket: shop at (1+ times per month)2</v>
      </c>
      <c r="F584" s="86" t="s">
        <v>1339</v>
      </c>
      <c r="G584" s="242">
        <v>0.38321782178217823</v>
      </c>
      <c r="H584" s="245">
        <v>93.070878705630093</v>
      </c>
    </row>
    <row r="585" spans="1:8">
      <c r="A585" s="86" t="str">
        <v>shopm2</v>
      </c>
      <c r="B585" s="239">
        <v>584</v>
      </c>
      <c r="C585" s="86" t="s">
        <v>1336</v>
      </c>
      <c r="D585" s="241">
        <f>COUNTIF($C$1:$C585,C585)</f>
        <v>3</v>
      </c>
      <c r="E585" s="241" t="str">
        <f t="shared" si="29"/>
        <v>Supermarket: shop at (1+ times per month)3</v>
      </c>
      <c r="F585" s="86" t="s">
        <v>1341</v>
      </c>
      <c r="G585" s="242">
        <v>0.25774752475247525</v>
      </c>
      <c r="H585" s="245">
        <v>105.15429446955456</v>
      </c>
    </row>
    <row r="586" spans="1:8">
      <c r="A586" s="86" t="str">
        <v>shopm11</v>
      </c>
      <c r="B586" s="239">
        <v>585</v>
      </c>
      <c r="C586" s="86" t="s">
        <v>1336</v>
      </c>
      <c r="D586" s="241">
        <f>COUNTIF($C$1:$C586,C586)</f>
        <v>4</v>
      </c>
      <c r="E586" s="241" t="str">
        <f t="shared" si="29"/>
        <v>Supermarket: shop at (1+ times per month)4</v>
      </c>
      <c r="F586" s="86" t="s">
        <v>1343</v>
      </c>
      <c r="G586" s="242">
        <v>0.30405940594059405</v>
      </c>
      <c r="H586" s="245">
        <v>99.974496397042671</v>
      </c>
    </row>
    <row r="587" spans="1:8">
      <c r="A587" s="86" t="str">
        <v>shopm3</v>
      </c>
      <c r="B587" s="239">
        <v>586</v>
      </c>
      <c r="C587" s="86" t="s">
        <v>1336</v>
      </c>
      <c r="D587" s="241">
        <f>COUNTIF($C$1:$C587,C587)</f>
        <v>5</v>
      </c>
      <c r="E587" s="241" t="str">
        <f t="shared" si="29"/>
        <v>Supermarket: shop at (1+ times per month)5</v>
      </c>
      <c r="F587" s="86" t="s">
        <v>1345</v>
      </c>
      <c r="G587" s="242">
        <v>0.27796039603960399</v>
      </c>
      <c r="H587" s="245">
        <v>119.49323524928815</v>
      </c>
    </row>
    <row r="588" spans="1:8">
      <c r="A588" s="86" t="str">
        <v>shopm4</v>
      </c>
      <c r="B588" s="239">
        <v>587</v>
      </c>
      <c r="C588" s="86" t="s">
        <v>1336</v>
      </c>
      <c r="D588" s="241">
        <f>COUNTIF($C$1:$C588,C588)</f>
        <v>6</v>
      </c>
      <c r="E588" s="241" t="str">
        <f t="shared" si="29"/>
        <v>Supermarket: shop at (1+ times per month)6</v>
      </c>
      <c r="F588" s="86" t="s">
        <v>1347</v>
      </c>
      <c r="G588" s="242">
        <v>0.33297029702970293</v>
      </c>
      <c r="H588" s="245">
        <v>98.294957723036077</v>
      </c>
    </row>
    <row r="589" spans="1:8">
      <c r="A589" s="86" t="str">
        <v>shopm5</v>
      </c>
      <c r="B589" s="239">
        <v>588</v>
      </c>
      <c r="C589" s="86" t="s">
        <v>1336</v>
      </c>
      <c r="D589" s="241">
        <f>COUNTIF($C$1:$C589,C589)</f>
        <v>7</v>
      </c>
      <c r="E589" s="241" t="str">
        <f t="shared" si="29"/>
        <v>Supermarket: shop at (1+ times per month)7</v>
      </c>
      <c r="F589" s="86" t="s">
        <v>1349</v>
      </c>
      <c r="G589" s="242">
        <v>0.48807425742574256</v>
      </c>
      <c r="H589" s="245">
        <v>111.78518130377408</v>
      </c>
    </row>
    <row r="590" spans="1:8">
      <c r="A590" s="86" t="str">
        <v>shopm6</v>
      </c>
      <c r="B590" s="239">
        <v>589</v>
      </c>
      <c r="C590" s="86" t="s">
        <v>1336</v>
      </c>
      <c r="D590" s="241">
        <f>COUNTIF($C$1:$C590,C590)</f>
        <v>8</v>
      </c>
      <c r="E590" s="241" t="str">
        <f t="shared" si="29"/>
        <v>Supermarket: shop at (1+ times per month)8</v>
      </c>
      <c r="F590" s="86" t="s">
        <v>1303</v>
      </c>
      <c r="G590" s="242">
        <v>0.63491089108910892</v>
      </c>
      <c r="H590" s="245">
        <v>103.90184646718434</v>
      </c>
    </row>
    <row r="591" spans="1:8">
      <c r="A591" s="86" t="str">
        <v>shopm8</v>
      </c>
      <c r="B591" s="239">
        <v>590</v>
      </c>
      <c r="C591" s="86" t="s">
        <v>1336</v>
      </c>
      <c r="D591" s="241">
        <f>COUNTIF($C$1:$C591,C591)</f>
        <v>9</v>
      </c>
      <c r="E591" s="241" t="str">
        <f t="shared" si="29"/>
        <v>Supermarket: shop at (1+ times per month)9</v>
      </c>
      <c r="F591" s="86" t="s">
        <v>1352</v>
      </c>
      <c r="G591" s="242">
        <v>0.21676237623762376</v>
      </c>
      <c r="H591" s="245">
        <v>134.0755774164403</v>
      </c>
    </row>
    <row r="592" spans="1:8">
      <c r="A592" s="86" t="str">
        <v>DAILY11</v>
      </c>
      <c r="B592" s="239">
        <v>591</v>
      </c>
      <c r="C592" s="86" t="s">
        <v>1355</v>
      </c>
      <c r="D592" s="241">
        <f>COUNTIF($C$1:$C592,C592)</f>
        <v>1</v>
      </c>
      <c r="E592" s="241" t="str">
        <f t="shared" si="29"/>
        <v>Daily Newspapers1</v>
      </c>
      <c r="F592" s="86" t="s">
        <v>1356</v>
      </c>
      <c r="G592" s="242">
        <v>7.4381188118811878E-2</v>
      </c>
      <c r="H592" s="245">
        <v>77.988089621530719</v>
      </c>
    </row>
    <row r="593" spans="1:8">
      <c r="A593" s="86" t="str">
        <v>DAILY3</v>
      </c>
      <c r="B593" s="239">
        <v>592</v>
      </c>
      <c r="C593" s="86" t="s">
        <v>1355</v>
      </c>
      <c r="D593" s="241">
        <f>COUNTIF($C$1:$C593,C593)</f>
        <v>2</v>
      </c>
      <c r="E593" s="241" t="str">
        <f t="shared" si="29"/>
        <v>Daily Newspapers2</v>
      </c>
      <c r="F593" s="86" t="s">
        <v>1358</v>
      </c>
      <c r="G593" s="242">
        <v>2.8212871287128714E-2</v>
      </c>
      <c r="H593" s="245">
        <v>75.589080622728332</v>
      </c>
    </row>
    <row r="594" spans="1:8">
      <c r="A594" s="86" t="str">
        <v>DAILY4</v>
      </c>
      <c r="B594" s="239">
        <v>593</v>
      </c>
      <c r="C594" s="86" t="s">
        <v>1355</v>
      </c>
      <c r="D594" s="241">
        <f>COUNTIF($C$1:$C594,C594)</f>
        <v>3</v>
      </c>
      <c r="E594" s="241" t="str">
        <f t="shared" si="29"/>
        <v>Daily Newspapers3</v>
      </c>
      <c r="F594" s="86" t="s">
        <v>1360</v>
      </c>
      <c r="G594" s="242">
        <v>6.1683168316831686E-3</v>
      </c>
      <c r="H594" s="245">
        <v>71.409614517175683</v>
      </c>
    </row>
    <row r="595" spans="1:8">
      <c r="A595" s="86" t="str">
        <v>DAILY10</v>
      </c>
      <c r="B595" s="239">
        <v>594</v>
      </c>
      <c r="C595" s="86" t="s">
        <v>1355</v>
      </c>
      <c r="D595" s="241">
        <f>COUNTIF($C$1:$C595,C595)</f>
        <v>4</v>
      </c>
      <c r="E595" s="241" t="str">
        <f t="shared" si="29"/>
        <v>Daily Newspapers4</v>
      </c>
      <c r="F595" s="86" t="s">
        <v>1362</v>
      </c>
      <c r="G595" s="242">
        <v>1.2574257425742575E-2</v>
      </c>
      <c r="H595" s="245">
        <v>68.932831060072814</v>
      </c>
    </row>
    <row r="596" spans="1:8">
      <c r="A596" s="86" t="str">
        <v>DAILY2</v>
      </c>
      <c r="B596" s="239">
        <v>595</v>
      </c>
      <c r="C596" s="86" t="s">
        <v>1355</v>
      </c>
      <c r="D596" s="241">
        <f>COUNTIF($C$1:$C596,C596)</f>
        <v>5</v>
      </c>
      <c r="E596" s="241" t="str">
        <f t="shared" si="29"/>
        <v>Daily Newspapers5</v>
      </c>
      <c r="F596" s="86" t="s">
        <v>1364</v>
      </c>
      <c r="G596" s="242">
        <v>8.739603960396039E-2</v>
      </c>
      <c r="H596" s="245">
        <v>110.69905384727427</v>
      </c>
    </row>
    <row r="597" spans="1:8">
      <c r="A597" s="86" t="str">
        <v>DAILY1</v>
      </c>
      <c r="B597" s="239">
        <v>596</v>
      </c>
      <c r="C597" s="86" t="s">
        <v>1355</v>
      </c>
      <c r="D597" s="241">
        <f>COUNTIF($C$1:$C597,C597)</f>
        <v>6</v>
      </c>
      <c r="E597" s="241" t="str">
        <f t="shared" si="29"/>
        <v>Daily Newspapers6</v>
      </c>
      <c r="F597" s="86" t="s">
        <v>1366</v>
      </c>
      <c r="G597" s="242">
        <v>1.7910891089108913E-2</v>
      </c>
      <c r="H597" s="245">
        <v>100.78663607416402</v>
      </c>
    </row>
    <row r="598" spans="1:8">
      <c r="A598" s="86" t="str">
        <v>DAILY6</v>
      </c>
      <c r="B598" s="239">
        <v>597</v>
      </c>
      <c r="C598" s="86" t="s">
        <v>1355</v>
      </c>
      <c r="D598" s="241">
        <f>COUNTIF($C$1:$C598,C598)</f>
        <v>7</v>
      </c>
      <c r="E598" s="241" t="str">
        <f t="shared" si="29"/>
        <v>Daily Newspapers7</v>
      </c>
      <c r="F598" s="86" t="s">
        <v>1368</v>
      </c>
      <c r="G598" s="242">
        <v>3.4757425742574254E-2</v>
      </c>
      <c r="H598" s="245">
        <v>135.37445500235509</v>
      </c>
    </row>
    <row r="599" spans="1:8">
      <c r="A599" s="86" t="str">
        <v>DAILY8</v>
      </c>
      <c r="B599" s="239">
        <v>598</v>
      </c>
      <c r="C599" s="86" t="s">
        <v>1355</v>
      </c>
      <c r="D599" s="241">
        <f>COUNTIF($C$1:$C599,C599)</f>
        <v>8</v>
      </c>
      <c r="E599" s="241" t="str">
        <f t="shared" si="29"/>
        <v>Daily Newspapers8</v>
      </c>
      <c r="F599" s="86" t="s">
        <v>1370</v>
      </c>
      <c r="G599" s="242">
        <v>2.2529702970297029E-2</v>
      </c>
      <c r="H599" s="245">
        <v>117.15777942169265</v>
      </c>
    </row>
    <row r="600" spans="1:8">
      <c r="A600" s="86" t="str">
        <v>DAILY12</v>
      </c>
      <c r="B600" s="239">
        <v>599</v>
      </c>
      <c r="C600" s="86" t="s">
        <v>1355</v>
      </c>
      <c r="D600" s="241">
        <f>COUNTIF($C$1:$C600,C600)</f>
        <v>9</v>
      </c>
      <c r="E600" s="241" t="str">
        <f t="shared" si="29"/>
        <v>Daily Newspapers9</v>
      </c>
      <c r="F600" s="86" t="s">
        <v>1372</v>
      </c>
      <c r="G600" s="242">
        <v>4.0123762376237625E-2</v>
      </c>
      <c r="H600" s="245">
        <v>135.68966229086999</v>
      </c>
    </row>
    <row r="601" spans="1:8">
      <c r="A601" s="86" t="str">
        <v>MAGBIZEDU</v>
      </c>
      <c r="B601" s="239">
        <v>600</v>
      </c>
      <c r="C601" s="86" t="s">
        <v>1374</v>
      </c>
      <c r="D601" s="241">
        <f>COUNTIF($C$1:$C601,C601)</f>
        <v>1</v>
      </c>
      <c r="E601" s="241" t="str">
        <f t="shared" si="29"/>
        <v>Magazines Read1</v>
      </c>
      <c r="F601" s="86" t="s">
        <v>1375</v>
      </c>
      <c r="G601" s="242">
        <v>2.805940594059406E-2</v>
      </c>
      <c r="H601" s="245">
        <v>110.74382762653023</v>
      </c>
    </row>
    <row r="602" spans="1:8">
      <c r="A602" s="86" t="str">
        <v>MAGCELEB</v>
      </c>
      <c r="B602" s="239">
        <v>601</v>
      </c>
      <c r="C602" s="86" t="s">
        <v>1374</v>
      </c>
      <c r="D602" s="241">
        <f>COUNTIF($C$1:$C602,C602)</f>
        <v>2</v>
      </c>
      <c r="E602" s="241" t="str">
        <f t="shared" si="29"/>
        <v>Magazines Read2</v>
      </c>
      <c r="F602" s="86" t="s">
        <v>1377</v>
      </c>
      <c r="G602" s="242">
        <v>2.1054455445544556E-2</v>
      </c>
      <c r="H602" s="245">
        <v>92.032268060577621</v>
      </c>
    </row>
    <row r="603" spans="1:8">
      <c r="A603" s="86" t="str">
        <v>MAGFASHION</v>
      </c>
      <c r="B603" s="239">
        <v>602</v>
      </c>
      <c r="C603" s="86" t="s">
        <v>1374</v>
      </c>
      <c r="D603" s="241">
        <f>COUNTIF($C$1:$C603,C603)</f>
        <v>3</v>
      </c>
      <c r="E603" s="241" t="str">
        <f t="shared" si="29"/>
        <v>Magazines Read3</v>
      </c>
      <c r="F603" s="86" t="s">
        <v>1379</v>
      </c>
      <c r="G603" s="242">
        <v>1.0866336633663367E-2</v>
      </c>
      <c r="H603" s="245">
        <v>90.664725582540612</v>
      </c>
    </row>
    <row r="604" spans="1:8">
      <c r="A604" s="86" t="str">
        <v>MAGCOOK</v>
      </c>
      <c r="B604" s="239">
        <v>603</v>
      </c>
      <c r="C604" s="86" t="s">
        <v>1374</v>
      </c>
      <c r="D604" s="241">
        <f>COUNTIF($C$1:$C604,C604)</f>
        <v>4</v>
      </c>
      <c r="E604" s="241" t="str">
        <f t="shared" si="29"/>
        <v>Magazines Read4</v>
      </c>
      <c r="F604" s="86" t="s">
        <v>1381</v>
      </c>
      <c r="G604" s="242">
        <v>8.2861386138613866E-2</v>
      </c>
      <c r="H604" s="245">
        <v>104.46780298923512</v>
      </c>
    </row>
    <row r="605" spans="1:8">
      <c r="A605" s="86" t="str">
        <v>MAGHEALTH</v>
      </c>
      <c r="B605" s="239">
        <v>604</v>
      </c>
      <c r="C605" s="86" t="s">
        <v>1374</v>
      </c>
      <c r="D605" s="241">
        <f>COUNTIF($C$1:$C605,C605)</f>
        <v>5</v>
      </c>
      <c r="E605" s="241" t="str">
        <f t="shared" si="29"/>
        <v>Magazines Read5</v>
      </c>
      <c r="F605" s="86" t="s">
        <v>1383</v>
      </c>
      <c r="G605" s="242">
        <v>2.2648514851485148E-2</v>
      </c>
      <c r="H605" s="245">
        <v>96.1117947748576</v>
      </c>
    </row>
    <row r="606" spans="1:8">
      <c r="A606" s="86" t="str">
        <v>MAGHOME</v>
      </c>
      <c r="B606" s="239">
        <v>605</v>
      </c>
      <c r="C606" s="86" t="s">
        <v>1374</v>
      </c>
      <c r="D606" s="241">
        <f>COUNTIF($C$1:$C606,C606)</f>
        <v>6</v>
      </c>
      <c r="E606" s="241" t="str">
        <f t="shared" si="29"/>
        <v>Magazines Read6</v>
      </c>
      <c r="F606" s="86" t="s">
        <v>1385</v>
      </c>
      <c r="G606" s="242">
        <v>4.456930693069306E-2</v>
      </c>
      <c r="H606" s="245">
        <v>107.018061063922</v>
      </c>
    </row>
    <row r="607" spans="1:8">
      <c r="A607" s="86" t="str">
        <v>MAGIT</v>
      </c>
      <c r="B607" s="239">
        <v>606</v>
      </c>
      <c r="C607" s="86" t="s">
        <v>1374</v>
      </c>
      <c r="D607" s="241">
        <f>COUNTIF($C$1:$C607,C607)</f>
        <v>7</v>
      </c>
      <c r="E607" s="241" t="str">
        <f t="shared" si="29"/>
        <v>Magazines Read7</v>
      </c>
      <c r="F607" s="86" t="s">
        <v>1387</v>
      </c>
      <c r="G607" s="242">
        <v>2.8485148514851486E-2</v>
      </c>
      <c r="H607" s="245">
        <v>103.27335624483791</v>
      </c>
    </row>
    <row r="608" spans="1:8">
      <c r="A608" s="86" t="str">
        <v>MAGMENSTYLE</v>
      </c>
      <c r="B608" s="239">
        <v>607</v>
      </c>
      <c r="C608" s="86" t="s">
        <v>1374</v>
      </c>
      <c r="D608" s="241">
        <f>COUNTIF($C$1:$C608,C608)</f>
        <v>8</v>
      </c>
      <c r="E608" s="241" t="str">
        <f t="shared" si="29"/>
        <v>Magazines Read8</v>
      </c>
      <c r="F608" s="86" t="s">
        <v>1389</v>
      </c>
      <c r="G608" s="242">
        <v>3.008415841584159E-2</v>
      </c>
      <c r="H608" s="245">
        <v>100.74636360320699</v>
      </c>
    </row>
    <row r="609" spans="1:8">
      <c r="A609" s="86" t="str">
        <v>MAGMOTOR</v>
      </c>
      <c r="B609" s="239">
        <v>608</v>
      </c>
      <c r="C609" s="86" t="s">
        <v>1374</v>
      </c>
      <c r="D609" s="241">
        <f>COUNTIF($C$1:$C609,C609)</f>
        <v>9</v>
      </c>
      <c r="E609" s="241" t="str">
        <f t="shared" si="29"/>
        <v>Magazines Read9</v>
      </c>
      <c r="F609" s="86" t="s">
        <v>1391</v>
      </c>
      <c r="G609" s="242">
        <v>2.8371287128712876E-2</v>
      </c>
      <c r="H609" s="245">
        <v>106.14719721579658</v>
      </c>
    </row>
    <row r="610" spans="1:8">
      <c r="A610" s="86" t="str">
        <v>MAGMUSICFILM</v>
      </c>
      <c r="B610" s="239">
        <v>609</v>
      </c>
      <c r="C610" s="86" t="s">
        <v>1374</v>
      </c>
      <c r="D610" s="241">
        <f>COUNTIF($C$1:$C610,C610)</f>
        <v>10</v>
      </c>
      <c r="E610" s="241" t="str">
        <f t="shared" si="29"/>
        <v>Magazines Read10</v>
      </c>
      <c r="F610" s="86" t="s">
        <v>1393</v>
      </c>
      <c r="G610" s="242">
        <v>2.0410891089108908E-2</v>
      </c>
      <c r="H610" s="245">
        <v>94.137494518981399</v>
      </c>
    </row>
    <row r="611" spans="1:8">
      <c r="A611" s="86" t="str">
        <v>MAGSPORT</v>
      </c>
      <c r="B611" s="239">
        <v>610</v>
      </c>
      <c r="C611" s="86" t="s">
        <v>1374</v>
      </c>
      <c r="D611" s="241">
        <f>COUNTIF($C$1:$C611,C611)</f>
        <v>11</v>
      </c>
      <c r="E611" s="241" t="str">
        <f t="shared" si="29"/>
        <v>Magazines Read11</v>
      </c>
      <c r="F611" s="86" t="s">
        <v>1395</v>
      </c>
      <c r="G611" s="242">
        <v>2.2569306930693069E-2</v>
      </c>
      <c r="H611" s="245">
        <v>98.691268065847808</v>
      </c>
    </row>
    <row r="612" spans="1:8">
      <c r="A612" s="86" t="str">
        <v>MAGTRAVEL</v>
      </c>
      <c r="B612" s="239">
        <v>611</v>
      </c>
      <c r="C612" s="86" t="s">
        <v>1374</v>
      </c>
      <c r="D612" s="241">
        <f>COUNTIF($C$1:$C612,C612)</f>
        <v>12</v>
      </c>
      <c r="E612" s="241" t="str">
        <f t="shared" si="29"/>
        <v>Magazines Read12</v>
      </c>
      <c r="F612" s="86" t="s">
        <v>1397</v>
      </c>
      <c r="G612" s="242">
        <v>6.3801980198019817E-2</v>
      </c>
      <c r="H612" s="245">
        <v>118.23603221668033</v>
      </c>
    </row>
    <row r="613" spans="1:8">
      <c r="A613" s="86" t="str">
        <v>MAGTV</v>
      </c>
      <c r="B613" s="239">
        <v>612</v>
      </c>
      <c r="C613" s="86" t="s">
        <v>1374</v>
      </c>
      <c r="D613" s="241">
        <f>COUNTIF($C$1:$C613,C613)</f>
        <v>13</v>
      </c>
      <c r="E613" s="241" t="str">
        <f t="shared" si="29"/>
        <v>Magazines Read13</v>
      </c>
      <c r="F613" s="86" t="s">
        <v>1399</v>
      </c>
      <c r="G613" s="242">
        <v>0.13606435643564357</v>
      </c>
      <c r="H613" s="245">
        <v>92.967382404844173</v>
      </c>
    </row>
    <row r="614" spans="1:8">
      <c r="A614" s="86" t="str">
        <v>MAGWOMEN</v>
      </c>
      <c r="B614" s="239">
        <v>613</v>
      </c>
      <c r="C614" s="86" t="s">
        <v>1374</v>
      </c>
      <c r="D614" s="241">
        <f>COUNTIF($C$1:$C614,C614)</f>
        <v>14</v>
      </c>
      <c r="E614" s="241" t="str">
        <f t="shared" si="29"/>
        <v>Magazines Read14</v>
      </c>
      <c r="F614" s="86" t="s">
        <v>1401</v>
      </c>
      <c r="G614" s="242">
        <v>8.6381188118811875E-2</v>
      </c>
      <c r="H614" s="245">
        <v>90.50587668366849</v>
      </c>
    </row>
    <row r="615" spans="1:8">
      <c r="A615" s="86" t="str">
        <v>MAGWOMENGLOSS</v>
      </c>
      <c r="B615" s="239">
        <v>614</v>
      </c>
      <c r="C615" s="86" t="s">
        <v>1374</v>
      </c>
      <c r="D615" s="241">
        <f>COUNTIF($C$1:$C615,C615)</f>
        <v>15</v>
      </c>
      <c r="E615" s="241" t="str">
        <f t="shared" si="29"/>
        <v>Magazines Read15</v>
      </c>
      <c r="F615" s="86" t="s">
        <v>1403</v>
      </c>
      <c r="G615" s="242">
        <v>3.9356435643564364E-2</v>
      </c>
      <c r="H615" s="245">
        <v>107.46416682705116</v>
      </c>
    </row>
    <row r="616" spans="1:8">
      <c r="A616" s="86" t="str">
        <v>CHARITY1</v>
      </c>
      <c r="B616" s="239">
        <v>615</v>
      </c>
      <c r="C616" s="86" t="s">
        <v>1405</v>
      </c>
      <c r="D616" s="241">
        <f>COUNTIF($C$1:$C616,C616)</f>
        <v>1</v>
      </c>
      <c r="E616" s="241" t="str">
        <f t="shared" si="29"/>
        <v>Charities1</v>
      </c>
      <c r="F616" s="86" t="s">
        <v>1406</v>
      </c>
      <c r="G616" s="242">
        <v>0.13944554455445546</v>
      </c>
      <c r="H616" s="245">
        <v>100.68860916983114</v>
      </c>
    </row>
    <row r="617" spans="1:8">
      <c r="A617" s="86" t="str">
        <v>CHARITY2</v>
      </c>
      <c r="B617" s="239">
        <v>616</v>
      </c>
      <c r="C617" s="86" t="s">
        <v>1405</v>
      </c>
      <c r="D617" s="241">
        <f>COUNTIF($C$1:$C617,C617)</f>
        <v>2</v>
      </c>
      <c r="E617" s="241" t="str">
        <f t="shared" si="29"/>
        <v>Charities2</v>
      </c>
      <c r="F617" s="86" t="s">
        <v>1408</v>
      </c>
      <c r="G617" s="242">
        <v>0.13267326732673268</v>
      </c>
      <c r="H617" s="245">
        <v>106.29882660367693</v>
      </c>
    </row>
    <row r="618" spans="1:8">
      <c r="A618" s="86" t="str">
        <v>CHARITY3</v>
      </c>
      <c r="B618" s="239">
        <v>617</v>
      </c>
      <c r="C618" s="86" t="s">
        <v>1405</v>
      </c>
      <c r="D618" s="241">
        <f>COUNTIF($C$1:$C618,C618)</f>
        <v>3</v>
      </c>
      <c r="E618" s="241" t="str">
        <f t="shared" si="29"/>
        <v>Charities3</v>
      </c>
      <c r="F618" s="86" t="s">
        <v>1410</v>
      </c>
      <c r="G618" s="242">
        <v>4.1866336633663369E-2</v>
      </c>
      <c r="H618" s="245">
        <v>98.577454312762455</v>
      </c>
    </row>
    <row r="619" spans="1:8">
      <c r="A619" s="86" t="str">
        <v>CHARITY5</v>
      </c>
      <c r="B619" s="239">
        <v>618</v>
      </c>
      <c r="C619" s="86" t="s">
        <v>1405</v>
      </c>
      <c r="D619" s="241">
        <f>COUNTIF($C$1:$C619,C619)</f>
        <v>4</v>
      </c>
      <c r="E619" s="241" t="str">
        <f t="shared" si="29"/>
        <v>Charities4</v>
      </c>
      <c r="F619" s="86" t="s">
        <v>1412</v>
      </c>
      <c r="G619" s="242">
        <v>6.6138613861386142E-2</v>
      </c>
      <c r="H619" s="245">
        <v>102.44813448702787</v>
      </c>
    </row>
    <row r="620" spans="1:8">
      <c r="A620" s="86" t="str">
        <v>CHARITY7</v>
      </c>
      <c r="B620" s="239">
        <v>619</v>
      </c>
      <c r="C620" s="86" t="s">
        <v>1405</v>
      </c>
      <c r="D620" s="241">
        <f>COUNTIF($C$1:$C620,C620)</f>
        <v>5</v>
      </c>
      <c r="E620" s="241" t="str">
        <f t="shared" si="29"/>
        <v>Charities5</v>
      </c>
      <c r="F620" s="86" t="s">
        <v>1414</v>
      </c>
      <c r="G620" s="242">
        <v>0.26744059405940596</v>
      </c>
      <c r="H620" s="245">
        <v>108.24135573849898</v>
      </c>
    </row>
    <row r="621" spans="1:8">
      <c r="A621" s="86" t="str">
        <v>CHARITY8</v>
      </c>
      <c r="B621" s="239">
        <v>620</v>
      </c>
      <c r="C621" s="86" t="s">
        <v>1405</v>
      </c>
      <c r="D621" s="241">
        <f>COUNTIF($C$1:$C621,C621)</f>
        <v>6</v>
      </c>
      <c r="E621" s="241" t="str">
        <f t="shared" si="29"/>
        <v>Charities6</v>
      </c>
      <c r="F621" s="86" t="s">
        <v>1416</v>
      </c>
      <c r="G621" s="242">
        <v>4.4519801980198011E-2</v>
      </c>
      <c r="H621" s="245">
        <v>116.80042887247444</v>
      </c>
    </row>
    <row r="622" spans="1:8">
      <c r="A622" s="86" t="str">
        <v>CHARITY11</v>
      </c>
      <c r="B622" s="239">
        <v>621</v>
      </c>
      <c r="C622" s="86" t="s">
        <v>1405</v>
      </c>
      <c r="D622" s="241">
        <f>COUNTIF($C$1:$C622,C622)</f>
        <v>7</v>
      </c>
      <c r="E622" s="241" t="str">
        <f t="shared" si="29"/>
        <v>Charities7</v>
      </c>
      <c r="F622" s="86" t="s">
        <v>1418</v>
      </c>
      <c r="G622" s="242">
        <v>0.31053465346534653</v>
      </c>
      <c r="H622" s="245">
        <v>105.21203128242433</v>
      </c>
    </row>
    <row r="623" spans="1:8">
      <c r="A623" s="86" t="str">
        <v>CHARITY13</v>
      </c>
      <c r="B623" s="239">
        <v>622</v>
      </c>
      <c r="C623" s="86" t="s">
        <v>1405</v>
      </c>
      <c r="D623" s="241">
        <f>COUNTIF($C$1:$C623,C623)</f>
        <v>8</v>
      </c>
      <c r="E623" s="241" t="str">
        <f t="shared" si="29"/>
        <v>Charities8</v>
      </c>
      <c r="F623" s="86" t="s">
        <v>1420</v>
      </c>
      <c r="G623" s="242">
        <v>3.156930693069307E-2</v>
      </c>
      <c r="H623" s="245">
        <v>102.91857578484465</v>
      </c>
    </row>
    <row r="624" spans="1:8">
      <c r="A624" s="86" t="str">
        <v>CHARITY15</v>
      </c>
      <c r="B624" s="239">
        <v>623</v>
      </c>
      <c r="C624" s="86" t="s">
        <v>1405</v>
      </c>
      <c r="D624" s="241">
        <f>COUNTIF($C$1:$C624,C624)</f>
        <v>9</v>
      </c>
      <c r="E624" s="241" t="str">
        <f t="shared" si="29"/>
        <v>Charities9</v>
      </c>
      <c r="F624" s="86" t="s">
        <v>1422</v>
      </c>
      <c r="G624" s="242">
        <v>9.4188118811881189E-2</v>
      </c>
      <c r="H624" s="245">
        <v>100.16599479242043</v>
      </c>
    </row>
    <row r="625" spans="1:8">
      <c r="A625" s="86" t="str">
        <v>CHARITY10</v>
      </c>
      <c r="B625" s="239">
        <v>624</v>
      </c>
      <c r="C625" s="86" t="s">
        <v>1405</v>
      </c>
      <c r="D625" s="241">
        <f>COUNTIF($C$1:$C625,C625)</f>
        <v>10</v>
      </c>
      <c r="E625" s="241" t="str">
        <f t="shared" si="29"/>
        <v>Charities10</v>
      </c>
      <c r="F625" s="86" t="s">
        <v>1424</v>
      </c>
      <c r="G625" s="242">
        <v>0.2801287128712871</v>
      </c>
      <c r="H625" s="245">
        <v>109.14843576244554</v>
      </c>
    </row>
    <row r="626" spans="1:8">
      <c r="A626" s="86" t="str">
        <v>INTERESTS1</v>
      </c>
      <c r="B626" s="239">
        <v>625</v>
      </c>
      <c r="C626" s="86" t="s">
        <v>1426</v>
      </c>
      <c r="D626" s="241">
        <f>COUNTIF($C$1:$C626,C626)</f>
        <v>1</v>
      </c>
      <c r="E626" s="241" t="str">
        <f t="shared" si="29"/>
        <v>Interests &amp; Hobbies1</v>
      </c>
      <c r="F626" s="86" t="s">
        <v>1427</v>
      </c>
      <c r="G626" s="242">
        <v>2.6039603960396038E-2</v>
      </c>
      <c r="H626" s="245">
        <v>92.023330627741728</v>
      </c>
    </row>
    <row r="627" spans="1:8">
      <c r="A627" s="86" t="str">
        <v>INTERESTS4</v>
      </c>
      <c r="B627" s="239">
        <v>626</v>
      </c>
      <c r="C627" s="86" t="s">
        <v>1426</v>
      </c>
      <c r="D627" s="241">
        <f>COUNTIF($C$1:$C627,C627)</f>
        <v>2</v>
      </c>
      <c r="E627" s="241" t="str">
        <f t="shared" si="29"/>
        <v>Interests &amp; Hobbies2</v>
      </c>
      <c r="F627" s="86" t="s">
        <v>1429</v>
      </c>
      <c r="G627" s="242">
        <v>0.193490099009901</v>
      </c>
      <c r="H627" s="245">
        <v>109.51324206750515</v>
      </c>
    </row>
    <row r="628" spans="1:8">
      <c r="A628" s="86" t="str">
        <v>INTERESTS5</v>
      </c>
      <c r="B628" s="239">
        <v>627</v>
      </c>
      <c r="C628" s="86" t="s">
        <v>1426</v>
      </c>
      <c r="D628" s="241">
        <f>COUNTIF($C$1:$C628,C628)</f>
        <v>3</v>
      </c>
      <c r="E628" s="241" t="str">
        <f t="shared" si="29"/>
        <v>Interests &amp; Hobbies3</v>
      </c>
      <c r="F628" s="86" t="s">
        <v>1431</v>
      </c>
      <c r="G628" s="242">
        <v>0.3094059405940594</v>
      </c>
      <c r="H628" s="245">
        <v>104.93353155708081</v>
      </c>
    </row>
    <row r="629" spans="1:8">
      <c r="A629" s="86" t="str">
        <v>INTERESTS6</v>
      </c>
      <c r="B629" s="239">
        <v>628</v>
      </c>
      <c r="C629" s="86" t="s">
        <v>1426</v>
      </c>
      <c r="D629" s="241">
        <f>COUNTIF($C$1:$C629,C629)</f>
        <v>4</v>
      </c>
      <c r="E629" s="241" t="str">
        <f t="shared" si="29"/>
        <v>Interests &amp; Hobbies4</v>
      </c>
      <c r="F629" s="86" t="s">
        <v>1433</v>
      </c>
      <c r="G629" s="242">
        <v>0.37876237623762371</v>
      </c>
      <c r="H629" s="245">
        <v>104.46183341983657</v>
      </c>
    </row>
    <row r="630" spans="1:8">
      <c r="A630" s="86" t="str">
        <v>INTERESTS9</v>
      </c>
      <c r="B630" s="239">
        <v>629</v>
      </c>
      <c r="C630" s="86" t="s">
        <v>1426</v>
      </c>
      <c r="D630" s="241">
        <f>COUNTIF($C$1:$C630,C630)</f>
        <v>5</v>
      </c>
      <c r="E630" s="241" t="str">
        <f t="shared" si="29"/>
        <v>Interests &amp; Hobbies5</v>
      </c>
      <c r="F630" s="86" t="s">
        <v>1435</v>
      </c>
      <c r="G630" s="242">
        <v>0.25187128712871282</v>
      </c>
      <c r="H630" s="245">
        <v>104.07162866711303</v>
      </c>
    </row>
    <row r="631" spans="1:8">
      <c r="A631" s="86" t="str">
        <v>INTERESTS55</v>
      </c>
      <c r="B631" s="239">
        <v>630</v>
      </c>
      <c r="C631" s="86" t="s">
        <v>1426</v>
      </c>
      <c r="D631" s="241">
        <f>COUNTIF($C$1:$C631,C631)</f>
        <v>6</v>
      </c>
      <c r="E631" s="241" t="str">
        <f t="shared" si="29"/>
        <v>Interests &amp; Hobbies6</v>
      </c>
      <c r="F631" s="86" t="s">
        <v>1437</v>
      </c>
      <c r="G631" s="242">
        <v>0.21134653465346531</v>
      </c>
      <c r="H631" s="245">
        <v>104.03884238430024</v>
      </c>
    </row>
    <row r="632" spans="1:8">
      <c r="A632" s="86" t="str">
        <v>INTERESTS10</v>
      </c>
      <c r="B632" s="239">
        <v>631</v>
      </c>
      <c r="C632" s="86" t="s">
        <v>1426</v>
      </c>
      <c r="D632" s="241">
        <f>COUNTIF($C$1:$C632,C632)</f>
        <v>7</v>
      </c>
      <c r="E632" s="241" t="str">
        <f t="shared" si="29"/>
        <v>Interests &amp; Hobbies7</v>
      </c>
      <c r="F632" s="86" t="s">
        <v>1439</v>
      </c>
      <c r="G632" s="242">
        <v>0.47840594059405944</v>
      </c>
      <c r="H632" s="245">
        <v>107.79409720317675</v>
      </c>
    </row>
    <row r="633" spans="1:8">
      <c r="A633" s="86" t="str">
        <v>INTERESTS12</v>
      </c>
      <c r="B633" s="239">
        <v>632</v>
      </c>
      <c r="C633" s="86" t="s">
        <v>1426</v>
      </c>
      <c r="D633" s="241">
        <f>COUNTIF($C$1:$C633,C633)</f>
        <v>8</v>
      </c>
      <c r="E633" s="241" t="str">
        <f t="shared" si="29"/>
        <v>Interests &amp; Hobbies8</v>
      </c>
      <c r="F633" s="86" t="s">
        <v>1441</v>
      </c>
      <c r="G633" s="242">
        <v>0.37004455445544554</v>
      </c>
      <c r="H633" s="245">
        <v>109.61091945903499</v>
      </c>
    </row>
    <row r="634" spans="1:8">
      <c r="A634" s="86" t="str">
        <v>INTERESTS17</v>
      </c>
      <c r="B634" s="239">
        <v>633</v>
      </c>
      <c r="C634" s="86" t="s">
        <v>1426</v>
      </c>
      <c r="D634" s="241">
        <f>COUNTIF($C$1:$C634,C634)</f>
        <v>9</v>
      </c>
      <c r="E634" s="241" t="str">
        <f t="shared" si="29"/>
        <v>Interests &amp; Hobbies9</v>
      </c>
      <c r="F634" s="86" t="s">
        <v>1443</v>
      </c>
      <c r="G634" s="242">
        <v>0.4030346534653465</v>
      </c>
      <c r="H634" s="245">
        <v>107.62931918776802</v>
      </c>
    </row>
    <row r="635" spans="1:8">
      <c r="A635" s="86" t="str">
        <v>INTERESTS43</v>
      </c>
      <c r="B635" s="239">
        <v>634</v>
      </c>
      <c r="C635" s="86" t="s">
        <v>1426</v>
      </c>
      <c r="D635" s="241">
        <f>COUNTIF($C$1:$C635,C635)</f>
        <v>10</v>
      </c>
      <c r="E635" s="241" t="str">
        <f t="shared" si="29"/>
        <v>Interests &amp; Hobbies10</v>
      </c>
      <c r="F635" s="86" t="s">
        <v>1445</v>
      </c>
      <c r="G635" s="242">
        <v>5.857920792079209E-2</v>
      </c>
      <c r="H635" s="245">
        <v>85.110622454586874</v>
      </c>
    </row>
    <row r="636" spans="1:8">
      <c r="A636" s="86" t="str">
        <v>INTERESTS18</v>
      </c>
      <c r="B636" s="239">
        <v>635</v>
      </c>
      <c r="C636" s="86" t="s">
        <v>1426</v>
      </c>
      <c r="D636" s="241">
        <f>COUNTIF($C$1:$C636,C636)</f>
        <v>11</v>
      </c>
      <c r="E636" s="241" t="str">
        <f t="shared" si="29"/>
        <v>Interests &amp; Hobbies11</v>
      </c>
      <c r="F636" s="86" t="s">
        <v>1447</v>
      </c>
      <c r="G636" s="242">
        <v>0.35398019801980196</v>
      </c>
      <c r="H636" s="245">
        <v>103.47247260752704</v>
      </c>
    </row>
    <row r="637" spans="1:8">
      <c r="A637" s="86" t="str">
        <v>INTERESTS19</v>
      </c>
      <c r="B637" s="239">
        <v>636</v>
      </c>
      <c r="C637" s="86" t="s">
        <v>1426</v>
      </c>
      <c r="D637" s="241">
        <f>COUNTIF($C$1:$C637,C637)</f>
        <v>12</v>
      </c>
      <c r="E637" s="241" t="str">
        <f t="shared" si="29"/>
        <v>Interests &amp; Hobbies12</v>
      </c>
      <c r="F637" s="86" t="s">
        <v>1449</v>
      </c>
      <c r="G637" s="242">
        <v>3.7752475247524751E-2</v>
      </c>
      <c r="H637" s="245">
        <v>124.89314694115805</v>
      </c>
    </row>
    <row r="638" spans="1:8">
      <c r="A638" s="86" t="str">
        <v>INTERESTS44</v>
      </c>
      <c r="B638" s="239">
        <v>637</v>
      </c>
      <c r="C638" s="86" t="s">
        <v>1426</v>
      </c>
      <c r="D638" s="241">
        <f>COUNTIF($C$1:$C638,C638)</f>
        <v>13</v>
      </c>
      <c r="E638" s="241" t="str">
        <f t="shared" si="29"/>
        <v>Interests &amp; Hobbies13</v>
      </c>
      <c r="F638" s="86" t="s">
        <v>1451</v>
      </c>
      <c r="G638" s="242">
        <v>0.40030198019801977</v>
      </c>
      <c r="H638" s="245">
        <v>106.62742565268326</v>
      </c>
    </row>
    <row r="639" spans="1:8">
      <c r="A639" s="86" t="str">
        <v>INTERESTS21</v>
      </c>
      <c r="B639" s="239">
        <v>638</v>
      </c>
      <c r="C639" s="86" t="s">
        <v>1426</v>
      </c>
      <c r="D639" s="241">
        <f>COUNTIF($C$1:$C639,C639)</f>
        <v>14</v>
      </c>
      <c r="E639" s="241" t="str">
        <f t="shared" si="29"/>
        <v>Interests &amp; Hobbies14</v>
      </c>
      <c r="F639" s="86" t="s">
        <v>1453</v>
      </c>
      <c r="G639" s="242">
        <v>0.21786138613861389</v>
      </c>
      <c r="H639" s="245">
        <v>111.38590867452069</v>
      </c>
    </row>
    <row r="640" spans="1:8">
      <c r="A640" s="86" t="str">
        <v>INTERESTS47</v>
      </c>
      <c r="B640" s="239">
        <v>639</v>
      </c>
      <c r="C640" s="86" t="s">
        <v>1426</v>
      </c>
      <c r="D640" s="241">
        <f>COUNTIF($C$1:$C640,C640)</f>
        <v>15</v>
      </c>
      <c r="E640" s="241" t="str">
        <f t="shared" si="29"/>
        <v>Interests &amp; Hobbies15</v>
      </c>
      <c r="F640" s="86" t="s">
        <v>1455</v>
      </c>
      <c r="G640" s="242">
        <v>5.6410891089108905E-2</v>
      </c>
      <c r="H640" s="245">
        <v>109.84462136892958</v>
      </c>
    </row>
    <row r="641" spans="1:8">
      <c r="A641" s="86" t="str">
        <v>INTERESTS48</v>
      </c>
      <c r="B641" s="239">
        <v>640</v>
      </c>
      <c r="C641" s="86" t="s">
        <v>1426</v>
      </c>
      <c r="D641" s="241">
        <f>COUNTIF($C$1:$C641,C641)</f>
        <v>16</v>
      </c>
      <c r="E641" s="241" t="str">
        <f t="shared" si="29"/>
        <v>Interests &amp; Hobbies16</v>
      </c>
      <c r="F641" s="86" t="s">
        <v>1457</v>
      </c>
      <c r="G641" s="242">
        <v>0.47050495049504953</v>
      </c>
      <c r="H641" s="245">
        <v>99.085861327339828</v>
      </c>
    </row>
    <row r="642" spans="1:8">
      <c r="A642" s="86" t="str">
        <v>INTERESTS28</v>
      </c>
      <c r="B642" s="239">
        <v>641</v>
      </c>
      <c r="C642" s="86" t="s">
        <v>1426</v>
      </c>
      <c r="D642" s="241">
        <f>COUNTIF($C$1:$C642,C642)</f>
        <v>17</v>
      </c>
      <c r="E642" s="241" t="str">
        <f t="shared" si="29"/>
        <v>Interests &amp; Hobbies17</v>
      </c>
      <c r="F642" s="86" t="s">
        <v>1459</v>
      </c>
      <c r="G642" s="242">
        <v>0.38263366336633664</v>
      </c>
      <c r="H642" s="245">
        <v>105.71548275238636</v>
      </c>
    </row>
    <row r="643" spans="1:8">
      <c r="A643" s="86" t="str">
        <v>INTERESTS29</v>
      </c>
      <c r="B643" s="239">
        <v>642</v>
      </c>
      <c r="C643" s="86" t="s">
        <v>1426</v>
      </c>
      <c r="D643" s="241">
        <f>COUNTIF($C$1:$C643,C643)</f>
        <v>18</v>
      </c>
      <c r="E643" s="241" t="str">
        <f t="shared" ref="E643:E706" si="30">C643&amp;D643</f>
        <v>Interests &amp; Hobbies18</v>
      </c>
      <c r="F643" s="86" t="s">
        <v>1461</v>
      </c>
      <c r="G643" s="242">
        <v>0.42257425742574256</v>
      </c>
      <c r="H643" s="245">
        <v>100.35979367966388</v>
      </c>
    </row>
    <row r="644" spans="1:8">
      <c r="A644" s="86" t="str">
        <v>INTERESTS51</v>
      </c>
      <c r="B644" s="239">
        <v>643</v>
      </c>
      <c r="C644" s="86" t="s">
        <v>1426</v>
      </c>
      <c r="D644" s="241">
        <f>COUNTIF($C$1:$C644,C644)</f>
        <v>19</v>
      </c>
      <c r="E644" s="241" t="str">
        <f t="shared" si="30"/>
        <v>Interests &amp; Hobbies19</v>
      </c>
      <c r="F644" s="86" t="s">
        <v>1399</v>
      </c>
      <c r="G644" s="242">
        <v>0.50207425742574263</v>
      </c>
      <c r="H644" s="245">
        <v>98.130741783611171</v>
      </c>
    </row>
    <row r="645" spans="1:8">
      <c r="A645" s="86" t="str">
        <v>INTERESTS52</v>
      </c>
      <c r="B645" s="239">
        <v>644</v>
      </c>
      <c r="C645" s="86" t="s">
        <v>1426</v>
      </c>
      <c r="D645" s="241">
        <f>COUNTIF($C$1:$C645,C645)</f>
        <v>20</v>
      </c>
      <c r="E645" s="241" t="str">
        <f t="shared" si="30"/>
        <v>Interests &amp; Hobbies20</v>
      </c>
      <c r="F645" s="86" t="s">
        <v>1464</v>
      </c>
      <c r="G645" s="242">
        <v>0.184029702970297</v>
      </c>
      <c r="H645" s="245">
        <v>105.64327969378506</v>
      </c>
    </row>
    <row r="646" spans="1:8">
      <c r="A646" s="86" t="str">
        <v>holdest6</v>
      </c>
      <c r="B646" s="239">
        <v>645</v>
      </c>
      <c r="C646" s="86" t="s">
        <v>1466</v>
      </c>
      <c r="D646" s="241">
        <f>COUNTIF($C$1:$C646,C646)</f>
        <v>1</v>
      </c>
      <c r="E646" s="241" t="str">
        <f t="shared" si="30"/>
        <v>Holiday Destination/Type1</v>
      </c>
      <c r="F646" s="86" t="s">
        <v>1467</v>
      </c>
      <c r="G646" s="242">
        <v>0.59239603960396037</v>
      </c>
      <c r="H646" s="245">
        <v>102.4103820051135</v>
      </c>
    </row>
    <row r="647" spans="1:8">
      <c r="A647" s="86" t="str">
        <v>holdest1</v>
      </c>
      <c r="B647" s="239">
        <v>646</v>
      </c>
      <c r="C647" s="86" t="s">
        <v>1466</v>
      </c>
      <c r="D647" s="241">
        <f>COUNTIF($C$1:$C647,C647)</f>
        <v>2</v>
      </c>
      <c r="E647" s="241" t="str">
        <f t="shared" si="30"/>
        <v>Holiday Destination/Type2</v>
      </c>
      <c r="F647" s="86" t="s">
        <v>1469</v>
      </c>
      <c r="G647" s="242">
        <v>4.5603960396039603E-2</v>
      </c>
      <c r="H647" s="245">
        <v>106.18490231046134</v>
      </c>
    </row>
    <row r="648" spans="1:8">
      <c r="A648" s="86" t="str">
        <v>holdest2</v>
      </c>
      <c r="B648" s="239">
        <v>647</v>
      </c>
      <c r="C648" s="86" t="s">
        <v>1466</v>
      </c>
      <c r="D648" s="241">
        <f>COUNTIF($C$1:$C648,C648)</f>
        <v>3</v>
      </c>
      <c r="E648" s="241" t="str">
        <f t="shared" si="30"/>
        <v>Holiday Destination/Type3</v>
      </c>
      <c r="F648" s="86" t="s">
        <v>1471</v>
      </c>
      <c r="G648" s="242">
        <v>0.11615346534653466</v>
      </c>
      <c r="H648" s="245">
        <v>113.78604264326995</v>
      </c>
    </row>
    <row r="649" spans="1:8">
      <c r="A649" s="86" t="str">
        <v>holdest3</v>
      </c>
      <c r="B649" s="239">
        <v>648</v>
      </c>
      <c r="C649" s="86" t="s">
        <v>1466</v>
      </c>
      <c r="D649" s="241">
        <f>COUNTIF($C$1:$C649,C649)</f>
        <v>4</v>
      </c>
      <c r="E649" s="241" t="str">
        <f t="shared" si="30"/>
        <v>Holiday Destination/Type4</v>
      </c>
      <c r="F649" s="86" t="s">
        <v>1473</v>
      </c>
      <c r="G649" s="242">
        <v>1.344059405940594E-2</v>
      </c>
      <c r="H649" s="245">
        <v>122.78559279334895</v>
      </c>
    </row>
    <row r="650" spans="1:8">
      <c r="A650" s="86" t="str">
        <v>holdest4</v>
      </c>
      <c r="B650" s="239">
        <v>649</v>
      </c>
      <c r="C650" s="86" t="s">
        <v>1466</v>
      </c>
      <c r="D650" s="241">
        <f>COUNTIF($C$1:$C650,C650)</f>
        <v>5</v>
      </c>
      <c r="E650" s="241" t="str">
        <f t="shared" si="30"/>
        <v>Holiday Destination/Type5</v>
      </c>
      <c r="F650" s="86" t="s">
        <v>1475</v>
      </c>
      <c r="G650" s="242">
        <v>2.1173267326732675E-2</v>
      </c>
      <c r="H650" s="245">
        <v>114.95612940430348</v>
      </c>
    </row>
    <row r="651" spans="1:8">
      <c r="A651" s="86" t="str">
        <v>holdest5</v>
      </c>
      <c r="B651" s="239">
        <v>650</v>
      </c>
      <c r="C651" s="86" t="s">
        <v>1466</v>
      </c>
      <c r="D651" s="241">
        <f>COUNTIF($C$1:$C651,C651)</f>
        <v>6</v>
      </c>
      <c r="E651" s="241" t="str">
        <f t="shared" si="30"/>
        <v>Holiday Destination/Type6</v>
      </c>
      <c r="F651" s="86" t="s">
        <v>1477</v>
      </c>
      <c r="G651" s="242">
        <v>0.3898861386138614</v>
      </c>
      <c r="H651" s="245">
        <v>109.13469325788805</v>
      </c>
    </row>
    <row r="652" spans="1:8">
      <c r="A652" s="86" t="str">
        <v>holdest7</v>
      </c>
      <c r="B652" s="239">
        <v>651</v>
      </c>
      <c r="C652" s="86" t="s">
        <v>1466</v>
      </c>
      <c r="D652" s="241">
        <f>COUNTIF($C$1:$C652,C652)</f>
        <v>7</v>
      </c>
      <c r="E652" s="241" t="str">
        <f t="shared" si="30"/>
        <v>Holiday Destination/Type7</v>
      </c>
      <c r="F652" s="86" t="s">
        <v>1479</v>
      </c>
      <c r="G652" s="242">
        <v>0.235490099009901</v>
      </c>
      <c r="H652" s="245">
        <v>106.5693859159646</v>
      </c>
    </row>
    <row r="653" spans="1:8">
      <c r="A653" s="86" t="str">
        <v>holdest8</v>
      </c>
      <c r="B653" s="239">
        <v>652</v>
      </c>
      <c r="C653" s="86" t="s">
        <v>1466</v>
      </c>
      <c r="D653" s="241">
        <f>COUNTIF($C$1:$C653,C653)</f>
        <v>8</v>
      </c>
      <c r="E653" s="241" t="str">
        <f t="shared" si="30"/>
        <v>Holiday Destination/Type8</v>
      </c>
      <c r="F653" s="86" t="s">
        <v>1481</v>
      </c>
      <c r="G653" s="242">
        <v>8.7594059405940602E-2</v>
      </c>
      <c r="H653" s="245">
        <v>119.35294923889874</v>
      </c>
    </row>
    <row r="654" spans="1:8">
      <c r="A654" s="86" t="str">
        <v>holtype1</v>
      </c>
      <c r="B654" s="239">
        <v>653</v>
      </c>
      <c r="C654" s="86" t="s">
        <v>1466</v>
      </c>
      <c r="D654" s="241">
        <f>COUNTIF($C$1:$C654,C654)</f>
        <v>9</v>
      </c>
      <c r="E654" s="241" t="str">
        <f t="shared" si="30"/>
        <v>Holiday Destination/Type9</v>
      </c>
      <c r="F654" s="86" t="s">
        <v>1483</v>
      </c>
      <c r="G654" s="242">
        <v>0.24641089108910894</v>
      </c>
      <c r="H654" s="245">
        <v>109.28881570833427</v>
      </c>
    </row>
    <row r="655" spans="1:8">
      <c r="A655" s="86" t="str">
        <v>holtype3</v>
      </c>
      <c r="B655" s="239">
        <v>654</v>
      </c>
      <c r="C655" s="86" t="s">
        <v>1466</v>
      </c>
      <c r="D655" s="241">
        <f>COUNTIF($C$1:$C655,C655)</f>
        <v>10</v>
      </c>
      <c r="E655" s="241" t="str">
        <f t="shared" si="30"/>
        <v>Holiday Destination/Type10</v>
      </c>
      <c r="F655" s="86" t="s">
        <v>1485</v>
      </c>
      <c r="G655" s="242">
        <v>3.5871287128712868E-2</v>
      </c>
      <c r="H655" s="245">
        <v>118.53117969179925</v>
      </c>
    </row>
    <row r="656" spans="1:8">
      <c r="A656" s="86" t="str">
        <v>holtype4</v>
      </c>
      <c r="B656" s="239">
        <v>655</v>
      </c>
      <c r="C656" s="86" t="s">
        <v>1466</v>
      </c>
      <c r="D656" s="241">
        <f>COUNTIF($C$1:$C656,C656)</f>
        <v>11</v>
      </c>
      <c r="E656" s="241" t="str">
        <f t="shared" si="30"/>
        <v>Holiday Destination/Type11</v>
      </c>
      <c r="F656" s="86" t="s">
        <v>1487</v>
      </c>
      <c r="G656" s="242">
        <v>0.20700990099009903</v>
      </c>
      <c r="H656" s="245">
        <v>103.27586765371721</v>
      </c>
    </row>
    <row r="657" spans="1:8">
      <c r="A657" s="86" t="str">
        <v>holtype6</v>
      </c>
      <c r="B657" s="239">
        <v>656</v>
      </c>
      <c r="C657" s="86" t="s">
        <v>1466</v>
      </c>
      <c r="D657" s="241">
        <f>COUNTIF($C$1:$C657,C657)</f>
        <v>12</v>
      </c>
      <c r="E657" s="241" t="str">
        <f t="shared" si="30"/>
        <v>Holiday Destination/Type12</v>
      </c>
      <c r="F657" s="86" t="s">
        <v>1489</v>
      </c>
      <c r="G657" s="242">
        <v>0.16854455445544558</v>
      </c>
      <c r="H657" s="245">
        <v>116.50091754143345</v>
      </c>
    </row>
    <row r="658" spans="1:8">
      <c r="A658" s="86" t="str">
        <v>car_enqc_app</v>
      </c>
      <c r="B658" s="239">
        <v>657</v>
      </c>
      <c r="C658" s="86" t="s">
        <v>1492</v>
      </c>
      <c r="D658" s="241">
        <f>COUNTIF($C$1:$C658,C658)</f>
        <v>1</v>
      </c>
      <c r="E658" s="241" t="str">
        <f t="shared" si="30"/>
        <v>Make enquiry on car dealership or manufacturer1</v>
      </c>
      <c r="F658" s="86" t="s">
        <v>1493</v>
      </c>
      <c r="G658" s="242">
        <v>0.13616336633663365</v>
      </c>
      <c r="H658" s="245">
        <v>94.226155665679457</v>
      </c>
    </row>
    <row r="659" spans="1:8">
      <c r="A659" s="86" t="str">
        <v>car_enqc_call</v>
      </c>
      <c r="B659" s="239">
        <v>658</v>
      </c>
      <c r="C659" s="86" t="s">
        <v>1492</v>
      </c>
      <c r="D659" s="241">
        <f>COUNTIF($C$1:$C659,C659)</f>
        <v>2</v>
      </c>
      <c r="E659" s="241" t="str">
        <f t="shared" si="30"/>
        <v>Make enquiry on car dealership or manufacturer2</v>
      </c>
      <c r="F659" s="86" t="s">
        <v>1495</v>
      </c>
      <c r="G659" s="242">
        <v>0.47159405940594057</v>
      </c>
      <c r="H659" s="245">
        <v>101.65399434277643</v>
      </c>
    </row>
    <row r="660" spans="1:8">
      <c r="A660" s="86" t="str">
        <v>car_enqc_email</v>
      </c>
      <c r="B660" s="239">
        <v>659</v>
      </c>
      <c r="C660" s="86" t="s">
        <v>1492</v>
      </c>
      <c r="D660" s="241">
        <f>COUNTIF($C$1:$C660,C660)</f>
        <v>3</v>
      </c>
      <c r="E660" s="241" t="str">
        <f t="shared" si="30"/>
        <v>Make enquiry on car dealership or manufacturer3</v>
      </c>
      <c r="F660" s="86" t="s">
        <v>1050</v>
      </c>
      <c r="G660" s="242">
        <v>0.32436138613861387</v>
      </c>
      <c r="H660" s="245">
        <v>99.366622929633195</v>
      </c>
    </row>
    <row r="661" spans="1:8">
      <c r="A661" s="86" t="str">
        <v>car_enqc_f2f</v>
      </c>
      <c r="B661" s="239">
        <v>660</v>
      </c>
      <c r="C661" s="86" t="s">
        <v>1492</v>
      </c>
      <c r="D661" s="241">
        <f>COUNTIF($C$1:$C661,C661)</f>
        <v>4</v>
      </c>
      <c r="E661" s="241" t="str">
        <f t="shared" si="30"/>
        <v>Make enquiry on car dealership or manufacturer4</v>
      </c>
      <c r="F661" s="86" t="s">
        <v>1498</v>
      </c>
      <c r="G661" s="242">
        <v>0.52267326732673269</v>
      </c>
      <c r="H661" s="245">
        <v>100.35134802054803</v>
      </c>
    </row>
    <row r="662" spans="1:8">
      <c r="A662" s="86" t="str">
        <v>car_enqc_mail</v>
      </c>
      <c r="B662" s="239">
        <v>661</v>
      </c>
      <c r="C662" s="86" t="s">
        <v>1492</v>
      </c>
      <c r="D662" s="241">
        <f>COUNTIF($C$1:$C662,C662)</f>
        <v>5</v>
      </c>
      <c r="E662" s="241" t="str">
        <f t="shared" si="30"/>
        <v>Make enquiry on car dealership or manufacturer5</v>
      </c>
      <c r="F662" s="86" t="s">
        <v>1500</v>
      </c>
      <c r="G662" s="242">
        <v>0.11600495049504951</v>
      </c>
      <c r="H662" s="245">
        <v>96.37812235822804</v>
      </c>
    </row>
    <row r="663" spans="1:8">
      <c r="A663" s="86" t="str">
        <v>car_enqc_txt</v>
      </c>
      <c r="B663" s="239">
        <v>662</v>
      </c>
      <c r="C663" s="86" t="s">
        <v>1492</v>
      </c>
      <c r="D663" s="241">
        <f>COUNTIF($C$1:$C663,C663)</f>
        <v>6</v>
      </c>
      <c r="E663" s="241" t="str">
        <f t="shared" si="30"/>
        <v>Make enquiry on car dealership or manufacturer6</v>
      </c>
      <c r="F663" s="86" t="s">
        <v>1502</v>
      </c>
      <c r="G663" s="242">
        <v>8.363861386138613E-2</v>
      </c>
      <c r="H663" s="245">
        <v>92.323563918082186</v>
      </c>
    </row>
    <row r="664" spans="1:8">
      <c r="A664" s="86" t="str">
        <v>car_enqc_web</v>
      </c>
      <c r="B664" s="239">
        <v>663</v>
      </c>
      <c r="C664" s="86" t="s">
        <v>1492</v>
      </c>
      <c r="D664" s="241">
        <f>COUNTIF($C$1:$C664,C664)</f>
        <v>7</v>
      </c>
      <c r="E664" s="241" t="str">
        <f t="shared" si="30"/>
        <v>Make enquiry on car dealership or manufacturer7</v>
      </c>
      <c r="F664" s="86" t="s">
        <v>1504</v>
      </c>
      <c r="G664" s="242">
        <v>0.23751485148514848</v>
      </c>
      <c r="H664" s="245">
        <v>99.897912706598916</v>
      </c>
    </row>
    <row r="665" spans="1:8">
      <c r="A665" s="86" t="str">
        <v>car_sub_app</v>
      </c>
      <c r="B665" s="239">
        <v>664</v>
      </c>
      <c r="C665" s="86" t="s">
        <v>1506</v>
      </c>
      <c r="D665" s="241">
        <f>COUNTIF($C$1:$C665,C665)</f>
        <v>1</v>
      </c>
      <c r="E665" s="241" t="str">
        <f t="shared" si="30"/>
        <v>Submit info to cars dealership or manufacturer1</v>
      </c>
      <c r="F665" s="86" t="s">
        <v>1493</v>
      </c>
      <c r="G665" s="242">
        <v>0.15518316831683168</v>
      </c>
      <c r="H665" s="245">
        <v>93.114388889887152</v>
      </c>
    </row>
    <row r="666" spans="1:8">
      <c r="A666" s="86" t="str">
        <v>car_sub_call</v>
      </c>
      <c r="B666" s="239">
        <v>665</v>
      </c>
      <c r="C666" s="86" t="s">
        <v>1506</v>
      </c>
      <c r="D666" s="241">
        <f>COUNTIF($C$1:$C666,C666)</f>
        <v>2</v>
      </c>
      <c r="E666" s="241" t="str">
        <f t="shared" si="30"/>
        <v>Submit info to cars dealership or manufacturer2</v>
      </c>
      <c r="F666" s="86" t="s">
        <v>1495</v>
      </c>
      <c r="G666" s="242">
        <v>0.42539108910891088</v>
      </c>
      <c r="H666" s="245">
        <v>100.24229410014105</v>
      </c>
    </row>
    <row r="667" spans="1:8">
      <c r="A667" s="86" t="str">
        <v>car_sub_email</v>
      </c>
      <c r="B667" s="239">
        <v>666</v>
      </c>
      <c r="C667" s="86" t="s">
        <v>1506</v>
      </c>
      <c r="D667" s="241">
        <f>COUNTIF($C$1:$C667,C667)</f>
        <v>3</v>
      </c>
      <c r="E667" s="241" t="str">
        <f t="shared" si="30"/>
        <v>Submit info to cars dealership or manufacturer3</v>
      </c>
      <c r="F667" s="86" t="s">
        <v>1050</v>
      </c>
      <c r="G667" s="242">
        <v>0.29973762376237623</v>
      </c>
      <c r="H667" s="245">
        <v>100.17360559532653</v>
      </c>
    </row>
    <row r="668" spans="1:8">
      <c r="A668" s="86" t="str">
        <v>car_sub_f2f</v>
      </c>
      <c r="B668" s="239">
        <v>667</v>
      </c>
      <c r="C668" s="86" t="s">
        <v>1506</v>
      </c>
      <c r="D668" s="241">
        <f>COUNTIF($C$1:$C668,C668)</f>
        <v>4</v>
      </c>
      <c r="E668" s="241" t="str">
        <f t="shared" si="30"/>
        <v>Submit info to cars dealership or manufacturer4</v>
      </c>
      <c r="F668" s="86" t="s">
        <v>1498</v>
      </c>
      <c r="G668" s="242">
        <v>0.4963069306930693</v>
      </c>
      <c r="H668" s="245">
        <v>99.9006372649566</v>
      </c>
    </row>
    <row r="669" spans="1:8">
      <c r="A669" s="86" t="str">
        <v>car_sub_mail</v>
      </c>
      <c r="B669" s="239">
        <v>668</v>
      </c>
      <c r="C669" s="86" t="s">
        <v>1506</v>
      </c>
      <c r="D669" s="241">
        <f>COUNTIF($C$1:$C669,C669)</f>
        <v>5</v>
      </c>
      <c r="E669" s="241" t="str">
        <f t="shared" si="30"/>
        <v>Submit info to cars dealership or manufacturer5</v>
      </c>
      <c r="F669" s="86" t="s">
        <v>1500</v>
      </c>
      <c r="G669" s="242">
        <v>8.4173267326732679E-2</v>
      </c>
      <c r="H669" s="245">
        <v>94.56125363269426</v>
      </c>
    </row>
    <row r="670" spans="1:8">
      <c r="A670" s="86" t="str">
        <v>car_sub_txt</v>
      </c>
      <c r="B670" s="239">
        <v>669</v>
      </c>
      <c r="C670" s="86" t="s">
        <v>1506</v>
      </c>
      <c r="D670" s="241">
        <f>COUNTIF($C$1:$C670,C670)</f>
        <v>6</v>
      </c>
      <c r="E670" s="241" t="str">
        <f t="shared" si="30"/>
        <v>Submit info to cars dealership or manufacturer6</v>
      </c>
      <c r="F670" s="86" t="s">
        <v>1502</v>
      </c>
      <c r="G670" s="242">
        <v>9.9688118811881193E-2</v>
      </c>
      <c r="H670" s="245">
        <v>95.53305127827656</v>
      </c>
    </row>
    <row r="671" spans="1:8">
      <c r="A671" s="86" t="str">
        <v>car_sub_web</v>
      </c>
      <c r="B671" s="239">
        <v>670</v>
      </c>
      <c r="C671" s="86" t="s">
        <v>1506</v>
      </c>
      <c r="D671" s="241">
        <f>COUNTIF($C$1:$C671,C671)</f>
        <v>7</v>
      </c>
      <c r="E671" s="241" t="str">
        <f t="shared" si="30"/>
        <v>Submit info to cars dealership or manufacturer7</v>
      </c>
      <c r="F671" s="86" t="s">
        <v>1504</v>
      </c>
      <c r="G671" s="242">
        <v>0.3038564356435644</v>
      </c>
      <c r="H671" s="245">
        <v>98.698069250917214</v>
      </c>
    </row>
    <row r="672" spans="1:8">
      <c r="A672" s="86" t="str">
        <v>car_mark_app</v>
      </c>
      <c r="B672" s="239">
        <v>671</v>
      </c>
      <c r="C672" s="86" t="s">
        <v>1514</v>
      </c>
      <c r="D672" s="241">
        <f>COUNTIF($C$1:$C672,C672)</f>
        <v>1</v>
      </c>
      <c r="E672" s="241" t="str">
        <f t="shared" si="30"/>
        <v>Get info/marketing from car dealership or manufacturer1</v>
      </c>
      <c r="F672" s="86" t="s">
        <v>1493</v>
      </c>
      <c r="G672" s="242">
        <v>0.13172772277227721</v>
      </c>
      <c r="H672" s="245">
        <v>94.786263582114913</v>
      </c>
    </row>
    <row r="673" spans="1:8">
      <c r="A673" s="86" t="str">
        <v>car_mark_call</v>
      </c>
      <c r="B673" s="239">
        <v>672</v>
      </c>
      <c r="C673" s="86" t="s">
        <v>1514</v>
      </c>
      <c r="D673" s="241">
        <f>COUNTIF($C$1:$C673,C673)</f>
        <v>2</v>
      </c>
      <c r="E673" s="241" t="str">
        <f t="shared" si="30"/>
        <v>Get info/marketing from car dealership or manufacturer2</v>
      </c>
      <c r="F673" s="86" t="s">
        <v>1495</v>
      </c>
      <c r="G673" s="242">
        <v>0.22665346534653466</v>
      </c>
      <c r="H673" s="245">
        <v>98.098484543612813</v>
      </c>
    </row>
    <row r="674" spans="1:8">
      <c r="A674" s="86" t="str">
        <v>car_mark_email</v>
      </c>
      <c r="B674" s="239">
        <v>673</v>
      </c>
      <c r="C674" s="86" t="s">
        <v>1514</v>
      </c>
      <c r="D674" s="241">
        <f>COUNTIF($C$1:$C674,C674)</f>
        <v>3</v>
      </c>
      <c r="E674" s="241" t="str">
        <f t="shared" si="30"/>
        <v>Get info/marketing from car dealership or manufacturer3</v>
      </c>
      <c r="F674" s="86" t="s">
        <v>1050</v>
      </c>
      <c r="G674" s="242">
        <v>0.23824752475247524</v>
      </c>
      <c r="H674" s="245">
        <v>97.718236131839149</v>
      </c>
    </row>
    <row r="675" spans="1:8">
      <c r="A675" s="86" t="str">
        <v>car_mark_f2f</v>
      </c>
      <c r="B675" s="239">
        <v>674</v>
      </c>
      <c r="C675" s="86" t="s">
        <v>1514</v>
      </c>
      <c r="D675" s="241">
        <f>COUNTIF($C$1:$C675,C675)</f>
        <v>4</v>
      </c>
      <c r="E675" s="241" t="str">
        <f t="shared" si="30"/>
        <v>Get info/marketing from car dealership or manufacturer4</v>
      </c>
      <c r="F675" s="86" t="s">
        <v>1498</v>
      </c>
      <c r="G675" s="242">
        <v>0.4822079207920793</v>
      </c>
      <c r="H675" s="245">
        <v>98.240804365582207</v>
      </c>
    </row>
    <row r="676" spans="1:8">
      <c r="A676" s="86" t="str">
        <v>car_mark_mail</v>
      </c>
      <c r="B676" s="239">
        <v>675</v>
      </c>
      <c r="C676" s="86" t="s">
        <v>1514</v>
      </c>
      <c r="D676" s="241">
        <f>COUNTIF($C$1:$C676,C676)</f>
        <v>5</v>
      </c>
      <c r="E676" s="241" t="str">
        <f t="shared" si="30"/>
        <v>Get info/marketing from car dealership or manufacturer5</v>
      </c>
      <c r="F676" s="86" t="s">
        <v>1500</v>
      </c>
      <c r="G676" s="242">
        <v>0.14924752475247524</v>
      </c>
      <c r="H676" s="245">
        <v>97.582050719583094</v>
      </c>
    </row>
    <row r="677" spans="1:8">
      <c r="A677" s="86" t="str">
        <v>car_mark_txt</v>
      </c>
      <c r="B677" s="239">
        <v>676</v>
      </c>
      <c r="C677" s="86" t="s">
        <v>1514</v>
      </c>
      <c r="D677" s="241">
        <f>COUNTIF($C$1:$C677,C677)</f>
        <v>6</v>
      </c>
      <c r="E677" s="241" t="str">
        <f t="shared" si="30"/>
        <v>Get info/marketing from car dealership or manufacturer6</v>
      </c>
      <c r="F677" s="86" t="s">
        <v>1502</v>
      </c>
      <c r="G677" s="242">
        <v>9.7707920792079211E-2</v>
      </c>
      <c r="H677" s="245">
        <v>97.622849433437963</v>
      </c>
    </row>
    <row r="678" spans="1:8">
      <c r="A678" s="86" t="str">
        <v>car_mark_web</v>
      </c>
      <c r="B678" s="239">
        <v>677</v>
      </c>
      <c r="C678" s="86" t="s">
        <v>1514</v>
      </c>
      <c r="D678" s="241">
        <f>COUNTIF($C$1:$C678,C678)</f>
        <v>7</v>
      </c>
      <c r="E678" s="241" t="str">
        <f t="shared" si="30"/>
        <v>Get info/marketing from car dealership or manufacturer7</v>
      </c>
      <c r="F678" s="86" t="s">
        <v>1504</v>
      </c>
      <c r="G678" s="242">
        <v>0.30857920792079208</v>
      </c>
      <c r="H678" s="245">
        <v>99.894514643203138</v>
      </c>
    </row>
    <row r="679" spans="1:8">
      <c r="A679" s="86" t="str">
        <v>car_res_app</v>
      </c>
      <c r="B679" s="239">
        <v>678</v>
      </c>
      <c r="C679" s="86" t="s">
        <v>1522</v>
      </c>
      <c r="D679" s="241">
        <f>COUNTIF($C$1:$C679,C679)</f>
        <v>1</v>
      </c>
      <c r="E679" s="241" t="str">
        <f t="shared" si="30"/>
        <v>Research car dealership or manufacturer1</v>
      </c>
      <c r="F679" s="86" t="s">
        <v>1493</v>
      </c>
      <c r="G679" s="242">
        <v>0.12326732673267328</v>
      </c>
      <c r="H679" s="245">
        <v>94.986032057617095</v>
      </c>
    </row>
    <row r="680" spans="1:8">
      <c r="A680" s="86" t="str">
        <v>car_res_call</v>
      </c>
      <c r="B680" s="239">
        <v>679</v>
      </c>
      <c r="C680" s="86" t="s">
        <v>1522</v>
      </c>
      <c r="D680" s="241">
        <f>COUNTIF($C$1:$C680,C680)</f>
        <v>2</v>
      </c>
      <c r="E680" s="241" t="str">
        <f t="shared" si="30"/>
        <v>Research car dealership or manufacturer2</v>
      </c>
      <c r="F680" s="86" t="s">
        <v>1495</v>
      </c>
      <c r="G680" s="242">
        <v>0.21295544554455448</v>
      </c>
      <c r="H680" s="245">
        <v>97.94920481709967</v>
      </c>
    </row>
    <row r="681" spans="1:8">
      <c r="A681" s="86" t="str">
        <v>car_res_email</v>
      </c>
      <c r="B681" s="239">
        <v>680</v>
      </c>
      <c r="C681" s="86" t="s">
        <v>1522</v>
      </c>
      <c r="D681" s="241">
        <f>COUNTIF($C$1:$C681,C681)</f>
        <v>3</v>
      </c>
      <c r="E681" s="241" t="str">
        <f t="shared" si="30"/>
        <v>Research car dealership or manufacturer3</v>
      </c>
      <c r="F681" s="86" t="s">
        <v>1050</v>
      </c>
      <c r="G681" s="242">
        <v>0.17265841584158417</v>
      </c>
      <c r="H681" s="245">
        <v>97.596284451397011</v>
      </c>
    </row>
    <row r="682" spans="1:8">
      <c r="A682" s="86" t="str">
        <v>car_res_f2f</v>
      </c>
      <c r="B682" s="239">
        <v>681</v>
      </c>
      <c r="C682" s="86" t="s">
        <v>1522</v>
      </c>
      <c r="D682" s="241">
        <f>COUNTIF($C$1:$C682,C682)</f>
        <v>4</v>
      </c>
      <c r="E682" s="241" t="str">
        <f t="shared" si="30"/>
        <v>Research car dealership or manufacturer4</v>
      </c>
      <c r="F682" s="86" t="s">
        <v>1498</v>
      </c>
      <c r="G682" s="242">
        <v>0.67559405940594064</v>
      </c>
      <c r="H682" s="245">
        <v>100.12944401196353</v>
      </c>
    </row>
    <row r="683" spans="1:8">
      <c r="A683" s="86" t="str">
        <v>car_res_mail</v>
      </c>
      <c r="B683" s="239">
        <v>682</v>
      </c>
      <c r="C683" s="86" t="s">
        <v>1522</v>
      </c>
      <c r="D683" s="241">
        <f>COUNTIF($C$1:$C683,C683)</f>
        <v>5</v>
      </c>
      <c r="E683" s="241" t="str">
        <f t="shared" si="30"/>
        <v>Research car dealership or manufacturer5</v>
      </c>
      <c r="F683" s="86" t="s">
        <v>1500</v>
      </c>
      <c r="G683" s="242">
        <v>8.0148514851485136E-2</v>
      </c>
      <c r="H683" s="245">
        <v>94.900838917005586</v>
      </c>
    </row>
    <row r="684" spans="1:8">
      <c r="A684" s="86" t="str">
        <v>car_res_txt</v>
      </c>
      <c r="B684" s="239">
        <v>683</v>
      </c>
      <c r="C684" s="86" t="s">
        <v>1522</v>
      </c>
      <c r="D684" s="241">
        <f>COUNTIF($C$1:$C684,C684)</f>
        <v>6</v>
      </c>
      <c r="E684" s="241" t="str">
        <f t="shared" si="30"/>
        <v>Research car dealership or manufacturer6</v>
      </c>
      <c r="F684" s="86" t="s">
        <v>1502</v>
      </c>
      <c r="G684" s="242">
        <v>5.5425742574257426E-2</v>
      </c>
      <c r="H684" s="245">
        <v>86.67816896625996</v>
      </c>
    </row>
    <row r="685" spans="1:8">
      <c r="A685" s="86" t="str">
        <v>car_res_web</v>
      </c>
      <c r="B685" s="239">
        <v>684</v>
      </c>
      <c r="C685" s="86" t="s">
        <v>1522</v>
      </c>
      <c r="D685" s="241">
        <f>COUNTIF($C$1:$C685,C685)</f>
        <v>7</v>
      </c>
      <c r="E685" s="241" t="str">
        <f t="shared" si="30"/>
        <v>Research car dealership or manufacturer7</v>
      </c>
      <c r="F685" s="86" t="s">
        <v>1504</v>
      </c>
      <c r="G685" s="242">
        <v>0.38628712871287124</v>
      </c>
      <c r="H685" s="245">
        <v>100.77309474419731</v>
      </c>
    </row>
    <row r="686" spans="1:8">
      <c r="A686" s="86" t="str">
        <v>hlh_enqc_app</v>
      </c>
      <c r="B686" s="239">
        <v>685</v>
      </c>
      <c r="C686" s="86" t="s">
        <v>1530</v>
      </c>
      <c r="D686" s="241">
        <f>COUNTIF($C$1:$C686,C686)</f>
        <v>1</v>
      </c>
      <c r="E686" s="241" t="str">
        <f t="shared" si="30"/>
        <v>Make enquiry on local health services1</v>
      </c>
      <c r="F686" s="86" t="s">
        <v>1493</v>
      </c>
      <c r="G686" s="242">
        <v>0.12027722772277229</v>
      </c>
      <c r="H686" s="245">
        <v>98.118074112349689</v>
      </c>
    </row>
    <row r="687" spans="1:8">
      <c r="A687" s="86" t="str">
        <v>hlh_enqc_call</v>
      </c>
      <c r="B687" s="239">
        <v>686</v>
      </c>
      <c r="C687" s="86" t="s">
        <v>1530</v>
      </c>
      <c r="D687" s="241">
        <f>COUNTIF($C$1:$C687,C687)</f>
        <v>2</v>
      </c>
      <c r="E687" s="241" t="str">
        <f t="shared" si="30"/>
        <v>Make enquiry on local health services2</v>
      </c>
      <c r="F687" s="86" t="s">
        <v>1495</v>
      </c>
      <c r="G687" s="242">
        <v>0.40092574257425745</v>
      </c>
      <c r="H687" s="245">
        <v>100.5842390903281</v>
      </c>
    </row>
    <row r="688" spans="1:8">
      <c r="A688" s="86" t="str">
        <v>hlh_enqc_email</v>
      </c>
      <c r="B688" s="239">
        <v>687</v>
      </c>
      <c r="C688" s="86" t="s">
        <v>1530</v>
      </c>
      <c r="D688" s="241">
        <f>COUNTIF($C$1:$C688,C688)</f>
        <v>3</v>
      </c>
      <c r="E688" s="241" t="str">
        <f t="shared" si="30"/>
        <v>Make enquiry on local health services3</v>
      </c>
      <c r="F688" s="86" t="s">
        <v>1050</v>
      </c>
      <c r="G688" s="242">
        <v>0.31446534653465347</v>
      </c>
      <c r="H688" s="245">
        <v>100.43358614470563</v>
      </c>
    </row>
    <row r="689" spans="1:8">
      <c r="A689" s="86" t="str">
        <v>hlh_enqc_f2f</v>
      </c>
      <c r="B689" s="239">
        <v>688</v>
      </c>
      <c r="C689" s="86" t="s">
        <v>1530</v>
      </c>
      <c r="D689" s="241">
        <f>COUNTIF($C$1:$C689,C689)</f>
        <v>4</v>
      </c>
      <c r="E689" s="241" t="str">
        <f t="shared" si="30"/>
        <v>Make enquiry on local health services4</v>
      </c>
      <c r="F689" s="86" t="s">
        <v>1498</v>
      </c>
      <c r="G689" s="242">
        <v>0.32375742574257427</v>
      </c>
      <c r="H689" s="245">
        <v>97.452818530427493</v>
      </c>
    </row>
    <row r="690" spans="1:8">
      <c r="A690" s="86" t="str">
        <v>hlh_enqc_mail</v>
      </c>
      <c r="B690" s="239">
        <v>689</v>
      </c>
      <c r="C690" s="86" t="s">
        <v>1530</v>
      </c>
      <c r="D690" s="241">
        <f>COUNTIF($C$1:$C690,C690)</f>
        <v>5</v>
      </c>
      <c r="E690" s="241" t="str">
        <f t="shared" si="30"/>
        <v>Make enquiry on local health services5</v>
      </c>
      <c r="F690" s="86" t="s">
        <v>1500</v>
      </c>
      <c r="G690" s="242">
        <v>0.12356435643564356</v>
      </c>
      <c r="H690" s="245">
        <v>98.694437554687312</v>
      </c>
    </row>
    <row r="691" spans="1:8">
      <c r="A691" s="86" t="str">
        <v>hlh_enqc_txt</v>
      </c>
      <c r="B691" s="239">
        <v>690</v>
      </c>
      <c r="C691" s="86" t="s">
        <v>1530</v>
      </c>
      <c r="D691" s="241">
        <f>COUNTIF($C$1:$C691,C691)</f>
        <v>6</v>
      </c>
      <c r="E691" s="241" t="str">
        <f t="shared" si="30"/>
        <v>Make enquiry on local health services6</v>
      </c>
      <c r="F691" s="86" t="s">
        <v>1502</v>
      </c>
      <c r="G691" s="242">
        <v>9.0430693069306942E-2</v>
      </c>
      <c r="H691" s="245">
        <v>101.64966249253149</v>
      </c>
    </row>
    <row r="692" spans="1:8">
      <c r="A692" s="86" t="str">
        <v>hlh_enqc_web</v>
      </c>
      <c r="B692" s="239">
        <v>691</v>
      </c>
      <c r="C692" s="86" t="s">
        <v>1530</v>
      </c>
      <c r="D692" s="241">
        <f>COUNTIF($C$1:$C692,C692)</f>
        <v>7</v>
      </c>
      <c r="E692" s="241" t="str">
        <f t="shared" si="30"/>
        <v>Make enquiry on local health services7</v>
      </c>
      <c r="F692" s="86" t="s">
        <v>1504</v>
      </c>
      <c r="G692" s="242">
        <v>0.22321287128712874</v>
      </c>
      <c r="H692" s="245">
        <v>100.89377950380745</v>
      </c>
    </row>
    <row r="693" spans="1:8">
      <c r="A693" s="86" t="str">
        <v>hlh_sub_app</v>
      </c>
      <c r="B693" s="239">
        <v>692</v>
      </c>
      <c r="C693" s="86" t="s">
        <v>1538</v>
      </c>
      <c r="D693" s="241">
        <f>COUNTIF($C$1:$C693,C693)</f>
        <v>1</v>
      </c>
      <c r="E693" s="241" t="str">
        <f t="shared" si="30"/>
        <v>Submit info to local health services1</v>
      </c>
      <c r="F693" s="86" t="s">
        <v>1493</v>
      </c>
      <c r="G693" s="242">
        <v>0.16222277227722776</v>
      </c>
      <c r="H693" s="245">
        <v>98.726124352912237</v>
      </c>
    </row>
    <row r="694" spans="1:8">
      <c r="A694" s="86" t="str">
        <v>hlh_sub_call</v>
      </c>
      <c r="B694" s="239">
        <v>693</v>
      </c>
      <c r="C694" s="86" t="s">
        <v>1538</v>
      </c>
      <c r="D694" s="241">
        <f>COUNTIF($C$1:$C694,C694)</f>
        <v>2</v>
      </c>
      <c r="E694" s="241" t="str">
        <f t="shared" si="30"/>
        <v>Submit info to local health services2</v>
      </c>
      <c r="F694" s="86" t="s">
        <v>1495</v>
      </c>
      <c r="G694" s="242">
        <v>0.38181683168316838</v>
      </c>
      <c r="H694" s="245">
        <v>99.792474834327905</v>
      </c>
    </row>
    <row r="695" spans="1:8">
      <c r="A695" s="86" t="str">
        <v>hlh_sub_email</v>
      </c>
      <c r="B695" s="239">
        <v>694</v>
      </c>
      <c r="C695" s="86" t="s">
        <v>1538</v>
      </c>
      <c r="D695" s="241">
        <f>COUNTIF($C$1:$C695,C695)</f>
        <v>3</v>
      </c>
      <c r="E695" s="241" t="str">
        <f t="shared" si="30"/>
        <v>Submit info to local health services3</v>
      </c>
      <c r="F695" s="86" t="s">
        <v>1050</v>
      </c>
      <c r="G695" s="242">
        <v>0.27738118811881185</v>
      </c>
      <c r="H695" s="245">
        <v>100.44077123756739</v>
      </c>
    </row>
    <row r="696" spans="1:8">
      <c r="A696" s="86" t="str">
        <v>hlh_sub_f2f</v>
      </c>
      <c r="B696" s="239">
        <v>695</v>
      </c>
      <c r="C696" s="86" t="s">
        <v>1538</v>
      </c>
      <c r="D696" s="241">
        <f>COUNTIF($C$1:$C696,C696)</f>
        <v>4</v>
      </c>
      <c r="E696" s="241" t="str">
        <f t="shared" si="30"/>
        <v>Submit info to local health services4</v>
      </c>
      <c r="F696" s="86" t="s">
        <v>1498</v>
      </c>
      <c r="G696" s="242">
        <v>0.39352475247524754</v>
      </c>
      <c r="H696" s="245">
        <v>97.302487885138149</v>
      </c>
    </row>
    <row r="697" spans="1:8">
      <c r="A697" s="86" t="str">
        <v>hlh_sub_mail</v>
      </c>
      <c r="B697" s="239">
        <v>696</v>
      </c>
      <c r="C697" s="86" t="s">
        <v>1538</v>
      </c>
      <c r="D697" s="241">
        <f>COUNTIF($C$1:$C697,C697)</f>
        <v>5</v>
      </c>
      <c r="E697" s="241" t="str">
        <f t="shared" si="30"/>
        <v>Submit info to local health services5</v>
      </c>
      <c r="F697" s="86" t="s">
        <v>1500</v>
      </c>
      <c r="G697" s="242">
        <v>0.11795544554455448</v>
      </c>
      <c r="H697" s="245">
        <v>98.599510758345673</v>
      </c>
    </row>
    <row r="698" spans="1:8">
      <c r="A698" s="86" t="str">
        <v>hlh_sub_txt</v>
      </c>
      <c r="B698" s="239">
        <v>697</v>
      </c>
      <c r="C698" s="86" t="s">
        <v>1538</v>
      </c>
      <c r="D698" s="241">
        <f>COUNTIF($C$1:$C698,C698)</f>
        <v>6</v>
      </c>
      <c r="E698" s="241" t="str">
        <f t="shared" si="30"/>
        <v>Submit info to local health services6</v>
      </c>
      <c r="F698" s="86" t="s">
        <v>1502</v>
      </c>
      <c r="G698" s="242">
        <v>0.10076237623762378</v>
      </c>
      <c r="H698" s="245">
        <v>95.790678213114575</v>
      </c>
    </row>
    <row r="699" spans="1:8">
      <c r="A699" s="86" t="str">
        <v>hlh_sub_web</v>
      </c>
      <c r="B699" s="239">
        <v>698</v>
      </c>
      <c r="C699" s="86" t="s">
        <v>1538</v>
      </c>
      <c r="D699" s="241">
        <f>COUNTIF($C$1:$C699,C699)</f>
        <v>7</v>
      </c>
      <c r="E699" s="241" t="str">
        <f t="shared" si="30"/>
        <v>Submit info to local health services7</v>
      </c>
      <c r="F699" s="86" t="s">
        <v>1504</v>
      </c>
      <c r="G699" s="242">
        <v>0.27264356435643566</v>
      </c>
      <c r="H699" s="245">
        <v>102.05385350464708</v>
      </c>
    </row>
    <row r="700" spans="1:8">
      <c r="A700" s="86" t="str">
        <v>hlh_mark_app</v>
      </c>
      <c r="B700" s="239">
        <v>699</v>
      </c>
      <c r="C700" s="86" t="s">
        <v>1546</v>
      </c>
      <c r="D700" s="241">
        <f>COUNTIF($C$1:$C700,C700)</f>
        <v>1</v>
      </c>
      <c r="E700" s="241" t="str">
        <f t="shared" si="30"/>
        <v>Get info/marketing on local health services1</v>
      </c>
      <c r="F700" s="86" t="s">
        <v>1493</v>
      </c>
      <c r="G700" s="242">
        <v>0.1335891089108911</v>
      </c>
      <c r="H700" s="245">
        <v>98.748055972325005</v>
      </c>
    </row>
    <row r="701" spans="1:8">
      <c r="A701" s="86" t="str">
        <v>hlh_mark_call</v>
      </c>
      <c r="B701" s="239">
        <v>700</v>
      </c>
      <c r="C701" s="86" t="s">
        <v>1546</v>
      </c>
      <c r="D701" s="241">
        <f>COUNTIF($C$1:$C701,C701)</f>
        <v>2</v>
      </c>
      <c r="E701" s="241" t="str">
        <f t="shared" si="30"/>
        <v>Get info/marketing on local health services2</v>
      </c>
      <c r="F701" s="86" t="s">
        <v>1495</v>
      </c>
      <c r="G701" s="242">
        <v>0.25368811881188119</v>
      </c>
      <c r="H701" s="245">
        <v>97.658192286650973</v>
      </c>
    </row>
    <row r="702" spans="1:8">
      <c r="A702" s="86" t="str">
        <v>hlh_mark_email</v>
      </c>
      <c r="B702" s="239">
        <v>701</v>
      </c>
      <c r="C702" s="86" t="s">
        <v>1546</v>
      </c>
      <c r="D702" s="241">
        <f>COUNTIF($C$1:$C702,C702)</f>
        <v>3</v>
      </c>
      <c r="E702" s="241" t="str">
        <f t="shared" si="30"/>
        <v>Get info/marketing on local health services3</v>
      </c>
      <c r="F702" s="86" t="s">
        <v>1050</v>
      </c>
      <c r="G702" s="242">
        <v>0.32800000000000001</v>
      </c>
      <c r="H702" s="245">
        <v>100.00000000000004</v>
      </c>
    </row>
    <row r="703" spans="1:8">
      <c r="A703" s="86" t="str">
        <v>hlh_mark_f2f</v>
      </c>
      <c r="B703" s="239">
        <v>702</v>
      </c>
      <c r="C703" s="86" t="s">
        <v>1546</v>
      </c>
      <c r="D703" s="241">
        <f>COUNTIF($C$1:$C703,C703)</f>
        <v>4</v>
      </c>
      <c r="E703" s="241" t="str">
        <f t="shared" si="30"/>
        <v>Get info/marketing on local health services4</v>
      </c>
      <c r="F703" s="86" t="s">
        <v>1498</v>
      </c>
      <c r="G703" s="242">
        <v>0.24999999999999997</v>
      </c>
      <c r="H703" s="245">
        <v>94.492814632029337</v>
      </c>
    </row>
    <row r="704" spans="1:8">
      <c r="A704" s="86" t="str">
        <v>hlh_mark_mail</v>
      </c>
      <c r="B704" s="239">
        <v>703</v>
      </c>
      <c r="C704" s="86" t="s">
        <v>1546</v>
      </c>
      <c r="D704" s="241">
        <f>COUNTIF($C$1:$C704,C704)</f>
        <v>5</v>
      </c>
      <c r="E704" s="241" t="str">
        <f t="shared" si="30"/>
        <v>Get info/marketing on local health services5</v>
      </c>
      <c r="F704" s="86" t="s">
        <v>1500</v>
      </c>
      <c r="G704" s="242">
        <v>0.16714356435643563</v>
      </c>
      <c r="H704" s="245">
        <v>92.638166564083264</v>
      </c>
    </row>
    <row r="705" spans="1:8">
      <c r="A705" s="86" t="str">
        <v>hlh_mark_txt</v>
      </c>
      <c r="B705" s="239">
        <v>704</v>
      </c>
      <c r="C705" s="86" t="s">
        <v>1546</v>
      </c>
      <c r="D705" s="241">
        <f>COUNTIF($C$1:$C705,C705)</f>
        <v>6</v>
      </c>
      <c r="E705" s="241" t="str">
        <f t="shared" si="30"/>
        <v>Get info/marketing on local health services6</v>
      </c>
      <c r="F705" s="86" t="s">
        <v>1502</v>
      </c>
      <c r="G705" s="242">
        <v>0.1375891089108911</v>
      </c>
      <c r="H705" s="245">
        <v>99.432089059662658</v>
      </c>
    </row>
    <row r="706" spans="1:8">
      <c r="A706" s="86" t="str">
        <v>hlh_mark_web</v>
      </c>
      <c r="B706" s="239">
        <v>705</v>
      </c>
      <c r="C706" s="86" t="s">
        <v>1546</v>
      </c>
      <c r="D706" s="241">
        <f>COUNTIF($C$1:$C706,C706)</f>
        <v>7</v>
      </c>
      <c r="E706" s="241" t="str">
        <f t="shared" si="30"/>
        <v>Get info/marketing on local health services7</v>
      </c>
      <c r="F706" s="86" t="s">
        <v>1504</v>
      </c>
      <c r="G706" s="242">
        <v>0.26821782178217823</v>
      </c>
      <c r="H706" s="245">
        <v>102.94324963959566</v>
      </c>
    </row>
    <row r="707" spans="1:8">
      <c r="A707" s="86" t="str">
        <v>hlh_res_app</v>
      </c>
      <c r="B707" s="239">
        <v>706</v>
      </c>
      <c r="C707" s="86" t="s">
        <v>1554</v>
      </c>
      <c r="D707" s="241">
        <f>COUNTIF($C$1:$C707,C707)</f>
        <v>1</v>
      </c>
      <c r="E707" s="241" t="str">
        <f t="shared" ref="E707:E770" si="31">C707&amp;D707</f>
        <v>Research local health services1</v>
      </c>
      <c r="F707" s="86" t="s">
        <v>1493</v>
      </c>
      <c r="G707" s="242">
        <v>0.12044554455445546</v>
      </c>
      <c r="H707" s="245">
        <v>92.174811817312246</v>
      </c>
    </row>
    <row r="708" spans="1:8">
      <c r="A708" s="86" t="str">
        <v>hlh_res_call</v>
      </c>
      <c r="B708" s="239">
        <v>707</v>
      </c>
      <c r="C708" s="86" t="s">
        <v>1554</v>
      </c>
      <c r="D708" s="241">
        <f>COUNTIF($C$1:$C708,C708)</f>
        <v>2</v>
      </c>
      <c r="E708" s="241" t="str">
        <f t="shared" si="31"/>
        <v>Research local health services2</v>
      </c>
      <c r="F708" s="86" t="s">
        <v>1495</v>
      </c>
      <c r="G708" s="242">
        <v>0.32166336633663367</v>
      </c>
      <c r="H708" s="245">
        <v>99.624191401588973</v>
      </c>
    </row>
    <row r="709" spans="1:8">
      <c r="A709" s="86" t="str">
        <v>hlh_res_email</v>
      </c>
      <c r="B709" s="239">
        <v>708</v>
      </c>
      <c r="C709" s="86" t="s">
        <v>1554</v>
      </c>
      <c r="D709" s="241">
        <f>COUNTIF($C$1:$C709,C709)</f>
        <v>3</v>
      </c>
      <c r="E709" s="241" t="str">
        <f t="shared" si="31"/>
        <v>Research local health services3</v>
      </c>
      <c r="F709" s="86" t="s">
        <v>1050</v>
      </c>
      <c r="G709" s="242">
        <v>0.19849009900990103</v>
      </c>
      <c r="H709" s="245">
        <v>96.915222732468621</v>
      </c>
    </row>
    <row r="710" spans="1:8">
      <c r="A710" s="86" t="str">
        <v>hlh_res_f2f</v>
      </c>
      <c r="B710" s="239">
        <v>709</v>
      </c>
      <c r="C710" s="86" t="s">
        <v>1554</v>
      </c>
      <c r="D710" s="241">
        <f>COUNTIF($C$1:$C710,C710)</f>
        <v>4</v>
      </c>
      <c r="E710" s="241" t="str">
        <f t="shared" si="31"/>
        <v>Research local health services4</v>
      </c>
      <c r="F710" s="86" t="s">
        <v>1498</v>
      </c>
      <c r="G710" s="242">
        <v>0.28126237623762379</v>
      </c>
      <c r="H710" s="245">
        <v>94.807935820349684</v>
      </c>
    </row>
    <row r="711" spans="1:8">
      <c r="A711" s="86" t="str">
        <v>hlh_res_mail</v>
      </c>
      <c r="B711" s="239">
        <v>710</v>
      </c>
      <c r="C711" s="86" t="s">
        <v>1554</v>
      </c>
      <c r="D711" s="241">
        <f>COUNTIF($C$1:$C711,C711)</f>
        <v>5</v>
      </c>
      <c r="E711" s="241" t="str">
        <f t="shared" si="31"/>
        <v>Research local health services5</v>
      </c>
      <c r="F711" s="86" t="s">
        <v>1500</v>
      </c>
      <c r="G711" s="242">
        <v>6.7430693069306935E-2</v>
      </c>
      <c r="H711" s="245">
        <v>87.060257639656584</v>
      </c>
    </row>
    <row r="712" spans="1:8">
      <c r="A712" s="86" t="str">
        <v>hlh_res_txt</v>
      </c>
      <c r="B712" s="239">
        <v>711</v>
      </c>
      <c r="C712" s="86" t="s">
        <v>1554</v>
      </c>
      <c r="D712" s="241">
        <f>COUNTIF($C$1:$C712,C712)</f>
        <v>6</v>
      </c>
      <c r="E712" s="241" t="str">
        <f t="shared" si="31"/>
        <v>Research local health services6</v>
      </c>
      <c r="F712" s="86" t="s">
        <v>1502</v>
      </c>
      <c r="G712" s="242">
        <v>8.2316831683168321E-2</v>
      </c>
      <c r="H712" s="245">
        <v>95.785219937726879</v>
      </c>
    </row>
    <row r="713" spans="1:8">
      <c r="A713" s="86" t="str">
        <v>hlh_res_web</v>
      </c>
      <c r="B713" s="239">
        <v>712</v>
      </c>
      <c r="C713" s="86" t="s">
        <v>1554</v>
      </c>
      <c r="D713" s="241">
        <f>COUNTIF($C$1:$C713,C713)</f>
        <v>7</v>
      </c>
      <c r="E713" s="241" t="str">
        <f t="shared" si="31"/>
        <v>Research local health services7</v>
      </c>
      <c r="F713" s="86" t="s">
        <v>1504</v>
      </c>
      <c r="G713" s="242">
        <v>0.34137623762376235</v>
      </c>
      <c r="H713" s="245">
        <v>103.25611569947959</v>
      </c>
    </row>
    <row r="714" spans="1:8">
      <c r="A714" s="86" t="str">
        <v>loc_enqc_app</v>
      </c>
      <c r="B714" s="239">
        <v>713</v>
      </c>
      <c r="C714" s="86" t="s">
        <v>1562</v>
      </c>
      <c r="D714" s="241">
        <f>COUNTIF($C$1:$C714,C714)</f>
        <v>1</v>
      </c>
      <c r="E714" s="241" t="str">
        <f t="shared" si="31"/>
        <v>Make enquiry on local services, events, news1</v>
      </c>
      <c r="F714" s="86" t="s">
        <v>1493</v>
      </c>
      <c r="G714" s="242">
        <v>0.10398514851485149</v>
      </c>
      <c r="H714" s="245">
        <v>95.832260910704491</v>
      </c>
    </row>
    <row r="715" spans="1:8">
      <c r="A715" s="86" t="str">
        <v>loc_enqc_call</v>
      </c>
      <c r="B715" s="239">
        <v>714</v>
      </c>
      <c r="C715" s="86" t="s">
        <v>1562</v>
      </c>
      <c r="D715" s="241">
        <f>COUNTIF($C$1:$C715,C715)</f>
        <v>2</v>
      </c>
      <c r="E715" s="241" t="str">
        <f t="shared" si="31"/>
        <v>Make enquiry on local services, events, news2</v>
      </c>
      <c r="F715" s="86" t="s">
        <v>1495</v>
      </c>
      <c r="G715" s="242">
        <v>0.34479207920792077</v>
      </c>
      <c r="H715" s="245">
        <v>99.367369162640813</v>
      </c>
    </row>
    <row r="716" spans="1:8">
      <c r="A716" s="86" t="str">
        <v>loc_enqc_email</v>
      </c>
      <c r="B716" s="239">
        <v>715</v>
      </c>
      <c r="C716" s="86" t="s">
        <v>1562</v>
      </c>
      <c r="D716" s="241">
        <f>COUNTIF($C$1:$C716,C716)</f>
        <v>3</v>
      </c>
      <c r="E716" s="241" t="str">
        <f t="shared" si="31"/>
        <v>Make enquiry on local services, events, news3</v>
      </c>
      <c r="F716" s="86" t="s">
        <v>1050</v>
      </c>
      <c r="G716" s="242">
        <v>0.40563366336633655</v>
      </c>
      <c r="H716" s="245">
        <v>101.61097612598644</v>
      </c>
    </row>
    <row r="717" spans="1:8">
      <c r="A717" s="86" t="str">
        <v>loc_enqc_f2f</v>
      </c>
      <c r="B717" s="239">
        <v>716</v>
      </c>
      <c r="C717" s="86" t="s">
        <v>1562</v>
      </c>
      <c r="D717" s="241">
        <f>COUNTIF($C$1:$C717,C717)</f>
        <v>4</v>
      </c>
      <c r="E717" s="241" t="str">
        <f t="shared" si="31"/>
        <v>Make enquiry on local services, events, news4</v>
      </c>
      <c r="F717" s="86" t="s">
        <v>1498</v>
      </c>
      <c r="G717" s="242">
        <v>0.18315346534653465</v>
      </c>
      <c r="H717" s="245">
        <v>93.106936048252578</v>
      </c>
    </row>
    <row r="718" spans="1:8">
      <c r="A718" s="86" t="str">
        <v>loc_enqc_mail</v>
      </c>
      <c r="B718" s="239">
        <v>717</v>
      </c>
      <c r="C718" s="86" t="s">
        <v>1562</v>
      </c>
      <c r="D718" s="241">
        <f>COUNTIF($C$1:$C718,C718)</f>
        <v>5</v>
      </c>
      <c r="E718" s="241" t="str">
        <f t="shared" si="31"/>
        <v>Make enquiry on local services, events, news5</v>
      </c>
      <c r="F718" s="86" t="s">
        <v>1500</v>
      </c>
      <c r="G718" s="242">
        <v>0.11709900990099008</v>
      </c>
      <c r="H718" s="245">
        <v>98.982490762314796</v>
      </c>
    </row>
    <row r="719" spans="1:8">
      <c r="A719" s="86" t="str">
        <v>loc_enqc_txt</v>
      </c>
      <c r="B719" s="239">
        <v>718</v>
      </c>
      <c r="C719" s="86" t="s">
        <v>1562</v>
      </c>
      <c r="D719" s="241">
        <f>COUNTIF($C$1:$C719,C719)</f>
        <v>6</v>
      </c>
      <c r="E719" s="241" t="str">
        <f t="shared" si="31"/>
        <v>Make enquiry on local services, events, news6</v>
      </c>
      <c r="F719" s="86" t="s">
        <v>1502</v>
      </c>
      <c r="G719" s="242">
        <v>5.9430693069306935E-2</v>
      </c>
      <c r="H719" s="245">
        <v>91.859297710971646</v>
      </c>
    </row>
    <row r="720" spans="1:8">
      <c r="A720" s="86" t="str">
        <v>loc_enqc_web</v>
      </c>
      <c r="B720" s="239">
        <v>719</v>
      </c>
      <c r="C720" s="86" t="s">
        <v>1562</v>
      </c>
      <c r="D720" s="241">
        <f>COUNTIF($C$1:$C720,C720)</f>
        <v>7</v>
      </c>
      <c r="E720" s="241" t="str">
        <f t="shared" si="31"/>
        <v>Make enquiry on local services, events, news7</v>
      </c>
      <c r="F720" s="86" t="s">
        <v>1504</v>
      </c>
      <c r="G720" s="242">
        <v>0.25320297029702971</v>
      </c>
      <c r="H720" s="245">
        <v>101.71965655025149</v>
      </c>
    </row>
    <row r="721" spans="1:8">
      <c r="A721" s="86" t="str">
        <v>loc_sub_app</v>
      </c>
      <c r="B721" s="239">
        <v>720</v>
      </c>
      <c r="C721" s="86" t="s">
        <v>1570</v>
      </c>
      <c r="D721" s="241">
        <f>COUNTIF($C$1:$C721,C721)</f>
        <v>1</v>
      </c>
      <c r="E721" s="241" t="str">
        <f t="shared" si="31"/>
        <v>Submit info to local services, events, news1</v>
      </c>
      <c r="F721" s="86" t="s">
        <v>1493</v>
      </c>
      <c r="G721" s="242">
        <v>0.13556435643564357</v>
      </c>
      <c r="H721" s="245">
        <v>93.476621503298006</v>
      </c>
    </row>
    <row r="722" spans="1:8">
      <c r="A722" s="86" t="str">
        <v>loc_sub_call</v>
      </c>
      <c r="B722" s="239">
        <v>721</v>
      </c>
      <c r="C722" s="86" t="s">
        <v>1570</v>
      </c>
      <c r="D722" s="241">
        <f>COUNTIF($C$1:$C722,C722)</f>
        <v>2</v>
      </c>
      <c r="E722" s="241" t="str">
        <f t="shared" si="31"/>
        <v>Submit info to local services, events, news2</v>
      </c>
      <c r="F722" s="86" t="s">
        <v>1495</v>
      </c>
      <c r="G722" s="242">
        <v>0.17686633663366338</v>
      </c>
      <c r="H722" s="245">
        <v>94.999295543454934</v>
      </c>
    </row>
    <row r="723" spans="1:8">
      <c r="A723" s="86" t="str">
        <v>loc_sub_email</v>
      </c>
      <c r="B723" s="239">
        <v>722</v>
      </c>
      <c r="C723" s="86" t="s">
        <v>1570</v>
      </c>
      <c r="D723" s="241">
        <f>COUNTIF($C$1:$C723,C723)</f>
        <v>3</v>
      </c>
      <c r="E723" s="241" t="str">
        <f t="shared" si="31"/>
        <v>Submit info to local services, events, news3</v>
      </c>
      <c r="F723" s="86" t="s">
        <v>1050</v>
      </c>
      <c r="G723" s="242">
        <v>0.33114851485148511</v>
      </c>
      <c r="H723" s="245">
        <v>100.37911202745768</v>
      </c>
    </row>
    <row r="724" spans="1:8">
      <c r="A724" s="86" t="str">
        <v>loc_sub_f2f</v>
      </c>
      <c r="B724" s="239">
        <v>723</v>
      </c>
      <c r="C724" s="86" t="s">
        <v>1570</v>
      </c>
      <c r="D724" s="241">
        <f>COUNTIF($C$1:$C724,C724)</f>
        <v>4</v>
      </c>
      <c r="E724" s="241" t="str">
        <f t="shared" si="31"/>
        <v>Submit info to local services, events, news4</v>
      </c>
      <c r="F724" s="86" t="s">
        <v>1498</v>
      </c>
      <c r="G724" s="242">
        <v>0.15179207920792082</v>
      </c>
      <c r="H724" s="245">
        <v>94.947522238526247</v>
      </c>
    </row>
    <row r="725" spans="1:8">
      <c r="A725" s="86" t="str">
        <v>loc_sub_mail</v>
      </c>
      <c r="B725" s="239">
        <v>724</v>
      </c>
      <c r="C725" s="86" t="s">
        <v>1570</v>
      </c>
      <c r="D725" s="241">
        <f>COUNTIF($C$1:$C725,C725)</f>
        <v>5</v>
      </c>
      <c r="E725" s="241" t="str">
        <f t="shared" si="31"/>
        <v>Submit info to local services, events, news5</v>
      </c>
      <c r="F725" s="86" t="s">
        <v>1500</v>
      </c>
      <c r="G725" s="242">
        <v>0.11884158415841586</v>
      </c>
      <c r="H725" s="245">
        <v>94.718504247857808</v>
      </c>
    </row>
    <row r="726" spans="1:8">
      <c r="A726" s="86" t="str">
        <v>loc_sub_txt</v>
      </c>
      <c r="B726" s="239">
        <v>725</v>
      </c>
      <c r="C726" s="86" t="s">
        <v>1570</v>
      </c>
      <c r="D726" s="241">
        <f>COUNTIF($C$1:$C726,C726)</f>
        <v>6</v>
      </c>
      <c r="E726" s="241" t="str">
        <f t="shared" si="31"/>
        <v>Submit info to local services, events, news6</v>
      </c>
      <c r="F726" s="86" t="s">
        <v>1502</v>
      </c>
      <c r="G726" s="242">
        <v>7.6613861386138613E-2</v>
      </c>
      <c r="H726" s="245">
        <v>90.99414256242116</v>
      </c>
    </row>
    <row r="727" spans="1:8">
      <c r="A727" s="86" t="str">
        <v>loc_sub_web</v>
      </c>
      <c r="B727" s="239">
        <v>726</v>
      </c>
      <c r="C727" s="86" t="s">
        <v>1570</v>
      </c>
      <c r="D727" s="241">
        <f>COUNTIF($C$1:$C727,C727)</f>
        <v>7</v>
      </c>
      <c r="E727" s="241" t="str">
        <f t="shared" si="31"/>
        <v>Submit info to local services, events, news7</v>
      </c>
      <c r="F727" s="86" t="s">
        <v>1504</v>
      </c>
      <c r="G727" s="242">
        <v>0.28573762376237616</v>
      </c>
      <c r="H727" s="245">
        <v>101.11578273971085</v>
      </c>
    </row>
    <row r="728" spans="1:8">
      <c r="A728" s="86" t="str">
        <v>loc_mark_app</v>
      </c>
      <c r="B728" s="239">
        <v>727</v>
      </c>
      <c r="C728" s="86" t="s">
        <v>1578</v>
      </c>
      <c r="D728" s="241">
        <f>COUNTIF($C$1:$C728,C728)</f>
        <v>1</v>
      </c>
      <c r="E728" s="241" t="str">
        <f t="shared" si="31"/>
        <v>Get info/marketing on local services, events, news1</v>
      </c>
      <c r="F728" s="86" t="s">
        <v>1493</v>
      </c>
      <c r="G728" s="242">
        <v>0.12480693069306932</v>
      </c>
      <c r="H728" s="245">
        <v>94.590936744719897</v>
      </c>
    </row>
    <row r="729" spans="1:8">
      <c r="A729" s="86" t="str">
        <v>loc_mark_call</v>
      </c>
      <c r="B729" s="239">
        <v>728</v>
      </c>
      <c r="C729" s="86" t="s">
        <v>1578</v>
      </c>
      <c r="D729" s="241">
        <f>COUNTIF($C$1:$C729,C729)</f>
        <v>2</v>
      </c>
      <c r="E729" s="241" t="str">
        <f t="shared" si="31"/>
        <v>Get info/marketing on local services, events, news2</v>
      </c>
      <c r="F729" s="86" t="s">
        <v>1495</v>
      </c>
      <c r="G729" s="242">
        <v>0.15560396039603958</v>
      </c>
      <c r="H729" s="245">
        <v>98.272646670240576</v>
      </c>
    </row>
    <row r="730" spans="1:8">
      <c r="A730" s="86" t="str">
        <v>loc_mark_email</v>
      </c>
      <c r="B730" s="239">
        <v>729</v>
      </c>
      <c r="C730" s="86" t="s">
        <v>1578</v>
      </c>
      <c r="D730" s="241">
        <f>COUNTIF($C$1:$C730,C730)</f>
        <v>3</v>
      </c>
      <c r="E730" s="241" t="str">
        <f t="shared" si="31"/>
        <v>Get info/marketing on local services, events, news3</v>
      </c>
      <c r="F730" s="86" t="s">
        <v>1050</v>
      </c>
      <c r="G730" s="242">
        <v>0.33862376237623765</v>
      </c>
      <c r="H730" s="245">
        <v>99.355740051299534</v>
      </c>
    </row>
    <row r="731" spans="1:8">
      <c r="A731" s="86" t="str">
        <v>loc_mark_f2f</v>
      </c>
      <c r="B731" s="239">
        <v>730</v>
      </c>
      <c r="C731" s="86" t="s">
        <v>1578</v>
      </c>
      <c r="D731" s="241">
        <f>COUNTIF($C$1:$C731,C731)</f>
        <v>4</v>
      </c>
      <c r="E731" s="241" t="str">
        <f t="shared" si="31"/>
        <v>Get info/marketing on local services, events, news4</v>
      </c>
      <c r="F731" s="86" t="s">
        <v>1498</v>
      </c>
      <c r="G731" s="242">
        <v>0.12645544554455443</v>
      </c>
      <c r="H731" s="245">
        <v>92.738530146659556</v>
      </c>
    </row>
    <row r="732" spans="1:8">
      <c r="A732" s="86" t="str">
        <v>loc_mark_mail</v>
      </c>
      <c r="B732" s="239">
        <v>731</v>
      </c>
      <c r="C732" s="86" t="s">
        <v>1578</v>
      </c>
      <c r="D732" s="241">
        <f>COUNTIF($C$1:$C732,C732)</f>
        <v>5</v>
      </c>
      <c r="E732" s="241" t="str">
        <f t="shared" si="31"/>
        <v>Get info/marketing on local services, events, news5</v>
      </c>
      <c r="F732" s="86" t="s">
        <v>1500</v>
      </c>
      <c r="G732" s="242">
        <v>0.15696534653465349</v>
      </c>
      <c r="H732" s="245">
        <v>100.04077349594466</v>
      </c>
    </row>
    <row r="733" spans="1:8">
      <c r="A733" s="86" t="str">
        <v>loc_mark_txt</v>
      </c>
      <c r="B733" s="239">
        <v>732</v>
      </c>
      <c r="C733" s="86" t="s">
        <v>1578</v>
      </c>
      <c r="D733" s="241">
        <f>COUNTIF($C$1:$C733,C733)</f>
        <v>6</v>
      </c>
      <c r="E733" s="241" t="str">
        <f t="shared" si="31"/>
        <v>Get info/marketing on local services, events, news6</v>
      </c>
      <c r="F733" s="86" t="s">
        <v>1502</v>
      </c>
      <c r="G733" s="242">
        <v>9.7301980198019805E-2</v>
      </c>
      <c r="H733" s="245">
        <v>92.152364763429375</v>
      </c>
    </row>
    <row r="734" spans="1:8">
      <c r="A734" s="86" t="str">
        <v>loc_mark_web</v>
      </c>
      <c r="B734" s="239">
        <v>733</v>
      </c>
      <c r="C734" s="86" t="s">
        <v>1578</v>
      </c>
      <c r="D734" s="241">
        <f>COUNTIF($C$1:$C734,C734)</f>
        <v>7</v>
      </c>
      <c r="E734" s="241" t="str">
        <f t="shared" si="31"/>
        <v>Get info/marketing on local services, events, news7</v>
      </c>
      <c r="F734" s="86" t="s">
        <v>1504</v>
      </c>
      <c r="G734" s="242">
        <v>0.24739108910891092</v>
      </c>
      <c r="H734" s="245">
        <v>100.96874762485028</v>
      </c>
    </row>
    <row r="735" spans="1:8">
      <c r="A735" s="86" t="str">
        <v>loc_res_app</v>
      </c>
      <c r="B735" s="239">
        <v>734</v>
      </c>
      <c r="C735" s="86" t="s">
        <v>1586</v>
      </c>
      <c r="D735" s="241">
        <f>COUNTIF($C$1:$C735,C735)</f>
        <v>1</v>
      </c>
      <c r="E735" s="241" t="str">
        <f t="shared" si="31"/>
        <v>Research local services, events, news1</v>
      </c>
      <c r="F735" s="86" t="s">
        <v>1493</v>
      </c>
      <c r="G735" s="242">
        <v>0.11405940594059408</v>
      </c>
      <c r="H735" s="245">
        <v>92.846247637269116</v>
      </c>
    </row>
    <row r="736" spans="1:8">
      <c r="A736" s="86" t="str">
        <v>loc_res_call</v>
      </c>
      <c r="B736" s="239">
        <v>735</v>
      </c>
      <c r="C736" s="86" t="s">
        <v>1586</v>
      </c>
      <c r="D736" s="241">
        <f>COUNTIF($C$1:$C736,C736)</f>
        <v>2</v>
      </c>
      <c r="E736" s="241" t="str">
        <f t="shared" si="31"/>
        <v>Research local services, events, news2</v>
      </c>
      <c r="F736" s="86" t="s">
        <v>1495</v>
      </c>
      <c r="G736" s="242">
        <v>0.16338613861386136</v>
      </c>
      <c r="H736" s="245">
        <v>99.627636073780309</v>
      </c>
    </row>
    <row r="737" spans="1:8">
      <c r="A737" s="86" t="str">
        <v>loc_res_email</v>
      </c>
      <c r="B737" s="239">
        <v>736</v>
      </c>
      <c r="C737" s="86" t="s">
        <v>1586</v>
      </c>
      <c r="D737" s="241">
        <f>COUNTIF($C$1:$C737,C737)</f>
        <v>3</v>
      </c>
      <c r="E737" s="241" t="str">
        <f t="shared" si="31"/>
        <v>Research local services, events, news3</v>
      </c>
      <c r="F737" s="86" t="s">
        <v>1050</v>
      </c>
      <c r="G737" s="242">
        <v>0.25425742574257426</v>
      </c>
      <c r="H737" s="245">
        <v>99.593419371241524</v>
      </c>
    </row>
    <row r="738" spans="1:8">
      <c r="A738" s="86" t="str">
        <v>loc_res_f2f</v>
      </c>
      <c r="B738" s="239">
        <v>737</v>
      </c>
      <c r="C738" s="86" t="s">
        <v>1586</v>
      </c>
      <c r="D738" s="241">
        <f>COUNTIF($C$1:$C738,C738)</f>
        <v>4</v>
      </c>
      <c r="E738" s="241" t="str">
        <f t="shared" si="31"/>
        <v>Research local services, events, news4</v>
      </c>
      <c r="F738" s="86" t="s">
        <v>1498</v>
      </c>
      <c r="G738" s="242">
        <v>0.11014851485148515</v>
      </c>
      <c r="H738" s="245">
        <v>96.645282542666052</v>
      </c>
    </row>
    <row r="739" spans="1:8">
      <c r="A739" s="86" t="str">
        <v>loc_res_mail</v>
      </c>
      <c r="B739" s="239">
        <v>738</v>
      </c>
      <c r="C739" s="86" t="s">
        <v>1586</v>
      </c>
      <c r="D739" s="241">
        <f>COUNTIF($C$1:$C739,C739)</f>
        <v>5</v>
      </c>
      <c r="E739" s="241" t="str">
        <f t="shared" si="31"/>
        <v>Research local services, events, news5</v>
      </c>
      <c r="F739" s="86" t="s">
        <v>1500</v>
      </c>
      <c r="G739" s="242">
        <v>7.0049504950495042E-2</v>
      </c>
      <c r="H739" s="245">
        <v>92.207058862648452</v>
      </c>
    </row>
    <row r="740" spans="1:8">
      <c r="A740" s="86" t="str">
        <v>loc_res_txt</v>
      </c>
      <c r="B740" s="239">
        <v>739</v>
      </c>
      <c r="C740" s="86" t="s">
        <v>1586</v>
      </c>
      <c r="D740" s="241">
        <f>COUNTIF($C$1:$C740,C740)</f>
        <v>6</v>
      </c>
      <c r="E740" s="241" t="str">
        <f t="shared" si="31"/>
        <v>Research local services, events, news6</v>
      </c>
      <c r="F740" s="86" t="s">
        <v>1502</v>
      </c>
      <c r="G740" s="242">
        <v>5.6420792079207922E-2</v>
      </c>
      <c r="H740" s="245">
        <v>84.123211546479965</v>
      </c>
    </row>
    <row r="741" spans="1:8">
      <c r="A741" s="86" t="str">
        <v>loc_res_web</v>
      </c>
      <c r="B741" s="239">
        <v>740</v>
      </c>
      <c r="C741" s="86" t="s">
        <v>1586</v>
      </c>
      <c r="D741" s="241">
        <f>COUNTIF($C$1:$C741,C741)</f>
        <v>7</v>
      </c>
      <c r="E741" s="241" t="str">
        <f t="shared" si="31"/>
        <v>Research local services, events, news7</v>
      </c>
      <c r="F741" s="86" t="s">
        <v>1504</v>
      </c>
      <c r="G741" s="242">
        <v>0.31469801980198014</v>
      </c>
      <c r="H741" s="245">
        <v>101.06344797040039</v>
      </c>
    </row>
    <row r="742" spans="1:8">
      <c r="A742" s="86" t="str">
        <v>utl_enqc_app</v>
      </c>
      <c r="B742" s="239">
        <v>741</v>
      </c>
      <c r="C742" s="86" t="s">
        <v>1594</v>
      </c>
      <c r="D742" s="241">
        <f>COUNTIF($C$1:$C742,C742)</f>
        <v>1</v>
      </c>
      <c r="E742" s="241" t="str">
        <f t="shared" si="31"/>
        <v>Make enquiry on utilities1</v>
      </c>
      <c r="F742" s="86" t="s">
        <v>1493</v>
      </c>
      <c r="G742" s="242">
        <v>0.13575742574257424</v>
      </c>
      <c r="H742" s="245">
        <v>96.479476268555658</v>
      </c>
    </row>
    <row r="743" spans="1:8">
      <c r="A743" s="86" t="str">
        <v>utl_enqc_call</v>
      </c>
      <c r="B743" s="239">
        <v>742</v>
      </c>
      <c r="C743" s="86" t="s">
        <v>1594</v>
      </c>
      <c r="D743" s="241">
        <f>COUNTIF($C$1:$C743,C743)</f>
        <v>2</v>
      </c>
      <c r="E743" s="241" t="str">
        <f t="shared" si="31"/>
        <v>Make enquiry on utilities2</v>
      </c>
      <c r="F743" s="86" t="s">
        <v>1495</v>
      </c>
      <c r="G743" s="242">
        <v>0.36057425742574256</v>
      </c>
      <c r="H743" s="245">
        <v>100.56178167403216</v>
      </c>
    </row>
    <row r="744" spans="1:8">
      <c r="A744" s="86" t="str">
        <v>utl_enqc_email</v>
      </c>
      <c r="B744" s="239">
        <v>743</v>
      </c>
      <c r="C744" s="86" t="s">
        <v>1594</v>
      </c>
      <c r="D744" s="241">
        <f>COUNTIF($C$1:$C744,C744)</f>
        <v>3</v>
      </c>
      <c r="E744" s="241" t="str">
        <f t="shared" si="31"/>
        <v>Make enquiry on utilities3</v>
      </c>
      <c r="F744" s="86" t="s">
        <v>1050</v>
      </c>
      <c r="G744" s="242">
        <v>0.36993069306930693</v>
      </c>
      <c r="H744" s="245">
        <v>99.989601360643405</v>
      </c>
    </row>
    <row r="745" spans="1:8">
      <c r="A745" s="86" t="str">
        <v>utl_enqc_f2f</v>
      </c>
      <c r="B745" s="239">
        <v>744</v>
      </c>
      <c r="C745" s="86" t="s">
        <v>1594</v>
      </c>
      <c r="D745" s="241">
        <f>COUNTIF($C$1:$C745,C745)</f>
        <v>4</v>
      </c>
      <c r="E745" s="241" t="str">
        <f t="shared" si="31"/>
        <v>Make enquiry on utilities4</v>
      </c>
      <c r="F745" s="86" t="s">
        <v>1498</v>
      </c>
      <c r="G745" s="242">
        <v>0.19756435643564357</v>
      </c>
      <c r="H745" s="245">
        <v>97.447680189824993</v>
      </c>
    </row>
    <row r="746" spans="1:8">
      <c r="A746" s="86" t="str">
        <v>utl_enqc_mail</v>
      </c>
      <c r="B746" s="239">
        <v>745</v>
      </c>
      <c r="C746" s="86" t="s">
        <v>1594</v>
      </c>
      <c r="D746" s="241">
        <f>COUNTIF($C$1:$C746,C746)</f>
        <v>5</v>
      </c>
      <c r="E746" s="241" t="str">
        <f t="shared" si="31"/>
        <v>Make enquiry on utilities5</v>
      </c>
      <c r="F746" s="86" t="s">
        <v>1500</v>
      </c>
      <c r="G746" s="242">
        <v>0.14155940594059407</v>
      </c>
      <c r="H746" s="245">
        <v>103.38987527655685</v>
      </c>
    </row>
    <row r="747" spans="1:8">
      <c r="A747" s="86" t="str">
        <v>utl_enqc_txt</v>
      </c>
      <c r="B747" s="239">
        <v>746</v>
      </c>
      <c r="C747" s="86" t="s">
        <v>1594</v>
      </c>
      <c r="D747" s="241">
        <f>COUNTIF($C$1:$C747,C747)</f>
        <v>6</v>
      </c>
      <c r="E747" s="241" t="str">
        <f t="shared" si="31"/>
        <v>Make enquiry on utilities6</v>
      </c>
      <c r="F747" s="86" t="s">
        <v>1502</v>
      </c>
      <c r="G747" s="242">
        <v>6.9019801980198026E-2</v>
      </c>
      <c r="H747" s="245">
        <v>92.029141711347464</v>
      </c>
    </row>
    <row r="748" spans="1:8">
      <c r="A748" s="86" t="str">
        <v>utl_enqc_web</v>
      </c>
      <c r="B748" s="239">
        <v>747</v>
      </c>
      <c r="C748" s="86" t="s">
        <v>1594</v>
      </c>
      <c r="D748" s="241">
        <f>COUNTIF($C$1:$C748,C748)</f>
        <v>7</v>
      </c>
      <c r="E748" s="241" t="str">
        <f t="shared" si="31"/>
        <v>Make enquiry on utilities7</v>
      </c>
      <c r="F748" s="86" t="s">
        <v>1504</v>
      </c>
      <c r="G748" s="242">
        <v>0.29250000000000004</v>
      </c>
      <c r="H748" s="245">
        <v>100.14980944300358</v>
      </c>
    </row>
    <row r="749" spans="1:8">
      <c r="A749" s="86" t="str">
        <v>utl_sub_app</v>
      </c>
      <c r="B749" s="239">
        <v>748</v>
      </c>
      <c r="C749" s="86" t="s">
        <v>1602</v>
      </c>
      <c r="D749" s="241">
        <f>COUNTIF($C$1:$C749,C749)</f>
        <v>1</v>
      </c>
      <c r="E749" s="241" t="str">
        <f t="shared" si="31"/>
        <v>Submit info to on utilities1</v>
      </c>
      <c r="F749" s="86" t="s">
        <v>1493</v>
      </c>
      <c r="G749" s="242">
        <v>0.1889950495049505</v>
      </c>
      <c r="H749" s="245">
        <v>97.601755356165327</v>
      </c>
    </row>
    <row r="750" spans="1:8">
      <c r="A750" s="86" t="str">
        <v>utl_sub_call</v>
      </c>
      <c r="B750" s="239">
        <v>749</v>
      </c>
      <c r="C750" s="86" t="s">
        <v>1602</v>
      </c>
      <c r="D750" s="241">
        <f>COUNTIF($C$1:$C750,C750)</f>
        <v>2</v>
      </c>
      <c r="E750" s="241" t="str">
        <f t="shared" si="31"/>
        <v>Submit info to on utilities2</v>
      </c>
      <c r="F750" s="86" t="s">
        <v>1495</v>
      </c>
      <c r="G750" s="242">
        <v>0.2534009900990099</v>
      </c>
      <c r="H750" s="245">
        <v>95.78678889701699</v>
      </c>
    </row>
    <row r="751" spans="1:8">
      <c r="A751" s="86" t="str">
        <v>utl_sub_email</v>
      </c>
      <c r="B751" s="239">
        <v>750</v>
      </c>
      <c r="C751" s="86" t="s">
        <v>1602</v>
      </c>
      <c r="D751" s="241">
        <f>COUNTIF($C$1:$C751,C751)</f>
        <v>3</v>
      </c>
      <c r="E751" s="241" t="str">
        <f t="shared" si="31"/>
        <v>Submit info to on utilities3</v>
      </c>
      <c r="F751" s="86" t="s">
        <v>1050</v>
      </c>
      <c r="G751" s="242">
        <v>0.28890594059405944</v>
      </c>
      <c r="H751" s="245">
        <v>100.5976815086449</v>
      </c>
    </row>
    <row r="752" spans="1:8">
      <c r="A752" s="86" t="str">
        <v>utl_sub_f2f</v>
      </c>
      <c r="B752" s="239">
        <v>751</v>
      </c>
      <c r="C752" s="86" t="s">
        <v>1602</v>
      </c>
      <c r="D752" s="241">
        <f>COUNTIF($C$1:$C752,C752)</f>
        <v>4</v>
      </c>
      <c r="E752" s="241" t="str">
        <f t="shared" si="31"/>
        <v>Submit info to on utilities4</v>
      </c>
      <c r="F752" s="86" t="s">
        <v>1498</v>
      </c>
      <c r="G752" s="242">
        <v>0.18630198019801977</v>
      </c>
      <c r="H752" s="245">
        <v>97.354215164645581</v>
      </c>
    </row>
    <row r="753" spans="1:8">
      <c r="A753" s="86" t="str">
        <v>utl_sub_mail</v>
      </c>
      <c r="B753" s="239">
        <v>752</v>
      </c>
      <c r="C753" s="86" t="s">
        <v>1602</v>
      </c>
      <c r="D753" s="241">
        <f>COUNTIF($C$1:$C753,C753)</f>
        <v>5</v>
      </c>
      <c r="E753" s="241" t="str">
        <f t="shared" si="31"/>
        <v>Submit info to on utilities5</v>
      </c>
      <c r="F753" s="86" t="s">
        <v>1500</v>
      </c>
      <c r="G753" s="242">
        <v>0.12385148514851484</v>
      </c>
      <c r="H753" s="245">
        <v>99.855329722167468</v>
      </c>
    </row>
    <row r="754" spans="1:8">
      <c r="A754" s="86" t="str">
        <v>utl_sub_txt</v>
      </c>
      <c r="B754" s="239">
        <v>753</v>
      </c>
      <c r="C754" s="86" t="s">
        <v>1602</v>
      </c>
      <c r="D754" s="241">
        <f>COUNTIF($C$1:$C754,C754)</f>
        <v>6</v>
      </c>
      <c r="E754" s="241" t="str">
        <f t="shared" si="31"/>
        <v>Submit info to on utilities6</v>
      </c>
      <c r="F754" s="86" t="s">
        <v>1502</v>
      </c>
      <c r="G754" s="242">
        <v>8.020792079207921E-2</v>
      </c>
      <c r="H754" s="245">
        <v>95.889916181615234</v>
      </c>
    </row>
    <row r="755" spans="1:8">
      <c r="A755" s="86" t="str">
        <v>utl_sub_web</v>
      </c>
      <c r="B755" s="239">
        <v>754</v>
      </c>
      <c r="C755" s="86" t="s">
        <v>1602</v>
      </c>
      <c r="D755" s="241">
        <f>COUNTIF($C$1:$C755,C755)</f>
        <v>7</v>
      </c>
      <c r="E755" s="241" t="str">
        <f t="shared" si="31"/>
        <v>Submit info to on utilities7</v>
      </c>
      <c r="F755" s="86" t="s">
        <v>1504</v>
      </c>
      <c r="G755" s="242">
        <v>0.33184158415841575</v>
      </c>
      <c r="H755" s="245">
        <v>100.57673885094954</v>
      </c>
    </row>
    <row r="756" spans="1:8">
      <c r="A756" s="86" t="str">
        <v>utl_mark_app</v>
      </c>
      <c r="B756" s="239">
        <v>755</v>
      </c>
      <c r="C756" s="86" t="s">
        <v>1610</v>
      </c>
      <c r="D756" s="241">
        <f>COUNTIF($C$1:$C756,C756)</f>
        <v>1</v>
      </c>
      <c r="E756" s="241" t="str">
        <f t="shared" si="31"/>
        <v>Get info/marketing on utilities1</v>
      </c>
      <c r="F756" s="86" t="s">
        <v>1493</v>
      </c>
      <c r="G756" s="242">
        <v>0.1480792079207921</v>
      </c>
      <c r="H756" s="245">
        <v>96.896804182684605</v>
      </c>
    </row>
    <row r="757" spans="1:8">
      <c r="A757" s="86" t="str">
        <v>utl_mark_call</v>
      </c>
      <c r="B757" s="239">
        <v>756</v>
      </c>
      <c r="C757" s="86" t="s">
        <v>1610</v>
      </c>
      <c r="D757" s="241">
        <f>COUNTIF($C$1:$C757,C757)</f>
        <v>2</v>
      </c>
      <c r="E757" s="241" t="str">
        <f t="shared" si="31"/>
        <v>Get info/marketing on utilities2</v>
      </c>
      <c r="F757" s="86" t="s">
        <v>1495</v>
      </c>
      <c r="G757" s="242">
        <v>0.20721782178217824</v>
      </c>
      <c r="H757" s="245">
        <v>95.077558919008041</v>
      </c>
    </row>
    <row r="758" spans="1:8">
      <c r="A758" s="86" t="str">
        <v>utl_mark_email</v>
      </c>
      <c r="B758" s="239">
        <v>757</v>
      </c>
      <c r="C758" s="86" t="s">
        <v>1610</v>
      </c>
      <c r="D758" s="241">
        <f>COUNTIF($C$1:$C758,C758)</f>
        <v>3</v>
      </c>
      <c r="E758" s="241" t="str">
        <f t="shared" si="31"/>
        <v>Get info/marketing on utilities3</v>
      </c>
      <c r="F758" s="86" t="s">
        <v>1050</v>
      </c>
      <c r="G758" s="242">
        <v>0.31731188118811876</v>
      </c>
      <c r="H758" s="245">
        <v>96.830312416487146</v>
      </c>
    </row>
    <row r="759" spans="1:8">
      <c r="A759" s="86" t="str">
        <v>utl_mark_f2f</v>
      </c>
      <c r="B759" s="239">
        <v>758</v>
      </c>
      <c r="C759" s="86" t="s">
        <v>1610</v>
      </c>
      <c r="D759" s="241">
        <f>COUNTIF($C$1:$C759,C759)</f>
        <v>4</v>
      </c>
      <c r="E759" s="241" t="str">
        <f t="shared" si="31"/>
        <v>Get info/marketing on utilities4</v>
      </c>
      <c r="F759" s="86" t="s">
        <v>1498</v>
      </c>
      <c r="G759" s="242">
        <v>0.15686138613861386</v>
      </c>
      <c r="H759" s="245">
        <v>93.462702635154201</v>
      </c>
    </row>
    <row r="760" spans="1:8">
      <c r="A760" s="86" t="str">
        <v>utl_mark_mail</v>
      </c>
      <c r="B760" s="239">
        <v>759</v>
      </c>
      <c r="C760" s="86" t="s">
        <v>1610</v>
      </c>
      <c r="D760" s="241">
        <f>COUNTIF($C$1:$C760,C760)</f>
        <v>5</v>
      </c>
      <c r="E760" s="241" t="str">
        <f t="shared" si="31"/>
        <v>Get info/marketing on utilities5</v>
      </c>
      <c r="F760" s="86" t="s">
        <v>1500</v>
      </c>
      <c r="G760" s="242">
        <v>0.19290594059405944</v>
      </c>
      <c r="H760" s="245">
        <v>99.934942533454787</v>
      </c>
    </row>
    <row r="761" spans="1:8">
      <c r="A761" s="86" t="str">
        <v>utl_mark_txt</v>
      </c>
      <c r="B761" s="239">
        <v>760</v>
      </c>
      <c r="C761" s="86" t="s">
        <v>1610</v>
      </c>
      <c r="D761" s="241">
        <f>COUNTIF($C$1:$C761,C761)</f>
        <v>6</v>
      </c>
      <c r="E761" s="241" t="str">
        <f t="shared" si="31"/>
        <v>Get info/marketing on utilities6</v>
      </c>
      <c r="F761" s="86" t="s">
        <v>1502</v>
      </c>
      <c r="G761" s="242">
        <v>8.6049504950495043E-2</v>
      </c>
      <c r="H761" s="245">
        <v>96.416604555054306</v>
      </c>
    </row>
    <row r="762" spans="1:8">
      <c r="A762" s="86" t="str">
        <v>utl_mark_web</v>
      </c>
      <c r="B762" s="239">
        <v>761</v>
      </c>
      <c r="C762" s="86" t="s">
        <v>1610</v>
      </c>
      <c r="D762" s="241">
        <f>COUNTIF($C$1:$C762,C762)</f>
        <v>7</v>
      </c>
      <c r="E762" s="241" t="str">
        <f t="shared" si="31"/>
        <v>Get info/marketing on utilities7</v>
      </c>
      <c r="F762" s="86" t="s">
        <v>1504</v>
      </c>
      <c r="G762" s="242">
        <v>0.30953465346534659</v>
      </c>
      <c r="H762" s="245">
        <v>99.749035384876791</v>
      </c>
    </row>
    <row r="763" spans="1:8">
      <c r="A763" s="86" t="str">
        <v>utl_res_app</v>
      </c>
      <c r="B763" s="239">
        <v>762</v>
      </c>
      <c r="C763" s="86" t="s">
        <v>1618</v>
      </c>
      <c r="D763" s="241">
        <f>COUNTIF($C$1:$C763,C763)</f>
        <v>1</v>
      </c>
      <c r="E763" s="241" t="str">
        <f t="shared" si="31"/>
        <v>Research utilities1</v>
      </c>
      <c r="F763" s="86" t="s">
        <v>1493</v>
      </c>
      <c r="G763" s="242">
        <v>0.13272772277227723</v>
      </c>
      <c r="H763" s="245">
        <v>92.951951265022942</v>
      </c>
    </row>
    <row r="764" spans="1:8">
      <c r="A764" s="86" t="str">
        <v>utl_res_call</v>
      </c>
      <c r="B764" s="239">
        <v>763</v>
      </c>
      <c r="C764" s="86" t="s">
        <v>1618</v>
      </c>
      <c r="D764" s="241">
        <f>COUNTIF($C$1:$C764,C764)</f>
        <v>2</v>
      </c>
      <c r="E764" s="241" t="str">
        <f t="shared" si="31"/>
        <v>Research utilities2</v>
      </c>
      <c r="F764" s="86" t="s">
        <v>1495</v>
      </c>
      <c r="G764" s="242">
        <v>0.21120792079207923</v>
      </c>
      <c r="H764" s="245">
        <v>93.600997659132361</v>
      </c>
    </row>
    <row r="765" spans="1:8">
      <c r="A765" s="86" t="str">
        <v>utl_res_email</v>
      </c>
      <c r="B765" s="239">
        <v>764</v>
      </c>
      <c r="C765" s="86" t="s">
        <v>1618</v>
      </c>
      <c r="D765" s="241">
        <f>COUNTIF($C$1:$C765,C765)</f>
        <v>3</v>
      </c>
      <c r="E765" s="241" t="str">
        <f t="shared" si="31"/>
        <v>Research utilities3</v>
      </c>
      <c r="F765" s="86" t="s">
        <v>1050</v>
      </c>
      <c r="G765" s="242">
        <v>0.22954455445544555</v>
      </c>
      <c r="H765" s="245">
        <v>99.37324682546496</v>
      </c>
    </row>
    <row r="766" spans="1:8">
      <c r="A766" s="86" t="str">
        <v>utl_res_f2f</v>
      </c>
      <c r="B766" s="239">
        <v>765</v>
      </c>
      <c r="C766" s="86" t="s">
        <v>1618</v>
      </c>
      <c r="D766" s="241">
        <f>COUNTIF($C$1:$C766,C766)</f>
        <v>4</v>
      </c>
      <c r="E766" s="241" t="str">
        <f t="shared" si="31"/>
        <v>Research utilities4</v>
      </c>
      <c r="F766" s="86" t="s">
        <v>1498</v>
      </c>
      <c r="G766" s="242">
        <v>0.12618316831683166</v>
      </c>
      <c r="H766" s="245">
        <v>95.190926772179978</v>
      </c>
    </row>
    <row r="767" spans="1:8">
      <c r="A767" s="86" t="str">
        <v>utl_res_mail</v>
      </c>
      <c r="B767" s="239">
        <v>766</v>
      </c>
      <c r="C767" s="86" t="s">
        <v>1618</v>
      </c>
      <c r="D767" s="241">
        <f>COUNTIF($C$1:$C767,C767)</f>
        <v>5</v>
      </c>
      <c r="E767" s="241" t="str">
        <f t="shared" si="31"/>
        <v>Research utilities5</v>
      </c>
      <c r="F767" s="86" t="s">
        <v>1500</v>
      </c>
      <c r="G767" s="242">
        <v>7.9391089108910892E-2</v>
      </c>
      <c r="H767" s="245">
        <v>96.285207501598677</v>
      </c>
    </row>
    <row r="768" spans="1:8">
      <c r="A768" s="86" t="str">
        <v>utl_res_txt</v>
      </c>
      <c r="B768" s="239">
        <v>767</v>
      </c>
      <c r="C768" s="86" t="s">
        <v>1618</v>
      </c>
      <c r="D768" s="241">
        <f>COUNTIF($C$1:$C768,C768)</f>
        <v>6</v>
      </c>
      <c r="E768" s="241" t="str">
        <f t="shared" si="31"/>
        <v>Research utilities6</v>
      </c>
      <c r="F768" s="86" t="s">
        <v>1502</v>
      </c>
      <c r="G768" s="242">
        <v>6.3E-2</v>
      </c>
      <c r="H768" s="245">
        <v>91.888209129817668</v>
      </c>
    </row>
    <row r="769" spans="1:8">
      <c r="A769" s="86" t="str">
        <v>utl_res_web</v>
      </c>
      <c r="B769" s="239">
        <v>768</v>
      </c>
      <c r="C769" s="86" t="s">
        <v>1618</v>
      </c>
      <c r="D769" s="241">
        <f>COUNTIF($C$1:$C769,C769)</f>
        <v>7</v>
      </c>
      <c r="E769" s="241" t="str">
        <f t="shared" si="31"/>
        <v>Research utilities7</v>
      </c>
      <c r="F769" s="86" t="s">
        <v>1504</v>
      </c>
      <c r="G769" s="242">
        <v>0.42378217821782177</v>
      </c>
      <c r="H769" s="245">
        <v>101.22069598893123</v>
      </c>
    </row>
    <row r="770" spans="1:8">
      <c r="A770" s="86" t="str">
        <v>retles_enqc_app</v>
      </c>
      <c r="B770" s="239">
        <v>769</v>
      </c>
      <c r="C770" s="86" t="s">
        <v>1626</v>
      </c>
      <c r="D770" s="241">
        <f>COUNTIF($C$1:$C770,C770)</f>
        <v>1</v>
      </c>
      <c r="E770" s="241" t="str">
        <f t="shared" si="31"/>
        <v>Make enquiry on retail and leisure1</v>
      </c>
      <c r="F770" s="86" t="s">
        <v>1493</v>
      </c>
      <c r="G770" s="242">
        <v>0.18588118811881188</v>
      </c>
      <c r="H770" s="245">
        <v>95.511078910775637</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0.40002475247524755</v>
      </c>
      <c r="H771" s="245">
        <v>100.17360502094112</v>
      </c>
    </row>
    <row r="772" spans="1:8">
      <c r="A772" s="86" t="str">
        <v>retles_enqc_eml</v>
      </c>
      <c r="B772" s="239">
        <v>771</v>
      </c>
      <c r="C772" s="86" t="s">
        <v>1626</v>
      </c>
      <c r="D772" s="241">
        <f>COUNTIF($C$1:$C772,C772)</f>
        <v>3</v>
      </c>
      <c r="E772" s="241" t="str">
        <f t="shared" si="32"/>
        <v>Make enquiry on retail and leisure3</v>
      </c>
      <c r="F772" s="86" t="s">
        <v>1050</v>
      </c>
      <c r="G772" s="242">
        <v>0.46224752475247521</v>
      </c>
      <c r="H772" s="245">
        <v>100.01266108899488</v>
      </c>
    </row>
    <row r="773" spans="1:8">
      <c r="A773" s="86" t="str">
        <v>retles_enqc_f2f</v>
      </c>
      <c r="B773" s="239">
        <v>772</v>
      </c>
      <c r="C773" s="86" t="s">
        <v>1626</v>
      </c>
      <c r="D773" s="241">
        <f>COUNTIF($C$1:$C773,C773)</f>
        <v>4</v>
      </c>
      <c r="E773" s="241" t="str">
        <f t="shared" si="32"/>
        <v>Make enquiry on retail and leisure4</v>
      </c>
      <c r="F773" s="86" t="s">
        <v>1498</v>
      </c>
      <c r="G773" s="242">
        <v>0.37278712871287123</v>
      </c>
      <c r="H773" s="245">
        <v>96.744065650261575</v>
      </c>
    </row>
    <row r="774" spans="1:8">
      <c r="A774" s="86" t="str">
        <v>retles_enqc_mail</v>
      </c>
      <c r="B774" s="239">
        <v>773</v>
      </c>
      <c r="C774" s="86" t="s">
        <v>1626</v>
      </c>
      <c r="D774" s="241">
        <f>COUNTIF($C$1:$C774,C774)</f>
        <v>5</v>
      </c>
      <c r="E774" s="241" t="str">
        <f t="shared" si="32"/>
        <v>Make enquiry on retail and leisure5</v>
      </c>
      <c r="F774" s="86" t="s">
        <v>1500</v>
      </c>
      <c r="G774" s="242">
        <v>0.15691089108910891</v>
      </c>
      <c r="H774" s="245">
        <v>95.360572266707948</v>
      </c>
    </row>
    <row r="775" spans="1:8">
      <c r="A775" s="86" t="str">
        <v>retles_enqc_txt</v>
      </c>
      <c r="B775" s="239">
        <v>774</v>
      </c>
      <c r="C775" s="86" t="s">
        <v>1626</v>
      </c>
      <c r="D775" s="241">
        <f>COUNTIF($C$1:$C775,C775)</f>
        <v>6</v>
      </c>
      <c r="E775" s="241" t="str">
        <f t="shared" si="32"/>
        <v>Make enquiry on retail and leisure6</v>
      </c>
      <c r="F775" s="86" t="s">
        <v>1502</v>
      </c>
      <c r="G775" s="242">
        <v>0.10434158415841585</v>
      </c>
      <c r="H775" s="245">
        <v>91.958109140630967</v>
      </c>
    </row>
    <row r="776" spans="1:8">
      <c r="A776" s="86" t="str">
        <v>retles_enqc_web</v>
      </c>
      <c r="B776" s="239">
        <v>775</v>
      </c>
      <c r="C776" s="86" t="s">
        <v>1626</v>
      </c>
      <c r="D776" s="241">
        <f>COUNTIF($C$1:$C776,C776)</f>
        <v>7</v>
      </c>
      <c r="E776" s="241" t="str">
        <f t="shared" si="32"/>
        <v>Make enquiry on retail and leisure7</v>
      </c>
      <c r="F776" s="86" t="s">
        <v>1504</v>
      </c>
      <c r="G776" s="242">
        <v>0.39143564356435645</v>
      </c>
      <c r="H776" s="245">
        <v>100.91337009009258</v>
      </c>
    </row>
    <row r="777" spans="1:8">
      <c r="A777" s="86" t="str">
        <v>retles_sub_app</v>
      </c>
      <c r="B777" s="239">
        <v>776</v>
      </c>
      <c r="C777" s="86" t="s">
        <v>1634</v>
      </c>
      <c r="D777" s="241">
        <f>COUNTIF($C$1:$C777,C777)</f>
        <v>1</v>
      </c>
      <c r="E777" s="241" t="str">
        <f t="shared" si="32"/>
        <v>Submit info to retail and leisure1</v>
      </c>
      <c r="F777" s="86" t="s">
        <v>1493</v>
      </c>
      <c r="G777" s="242">
        <v>0.25542079207920793</v>
      </c>
      <c r="H777" s="245">
        <v>98.832653107818388</v>
      </c>
    </row>
    <row r="778" spans="1:8">
      <c r="A778" s="86" t="str">
        <v>retles_sub_call</v>
      </c>
      <c r="B778" s="239">
        <v>777</v>
      </c>
      <c r="C778" s="86" t="s">
        <v>1634</v>
      </c>
      <c r="D778" s="241">
        <f>COUNTIF($C$1:$C778,C778)</f>
        <v>2</v>
      </c>
      <c r="E778" s="241" t="str">
        <f t="shared" si="32"/>
        <v>Submit info to retail and leisure2</v>
      </c>
      <c r="F778" s="86" t="s">
        <v>1495</v>
      </c>
      <c r="G778" s="242">
        <v>0.37097524752475247</v>
      </c>
      <c r="H778" s="245">
        <v>98.926537544159771</v>
      </c>
    </row>
    <row r="779" spans="1:8">
      <c r="A779" s="86" t="str">
        <v>retles_sub_eml</v>
      </c>
      <c r="B779" s="239">
        <v>778</v>
      </c>
      <c r="C779" s="86" t="s">
        <v>1634</v>
      </c>
      <c r="D779" s="241">
        <f>COUNTIF($C$1:$C779,C779)</f>
        <v>3</v>
      </c>
      <c r="E779" s="241" t="str">
        <f t="shared" si="32"/>
        <v>Submit info to retail and leisure3</v>
      </c>
      <c r="F779" s="86" t="s">
        <v>1050</v>
      </c>
      <c r="G779" s="242">
        <v>0.36945049504950489</v>
      </c>
      <c r="H779" s="245">
        <v>100.23090862618254</v>
      </c>
    </row>
    <row r="780" spans="1:8">
      <c r="A780" s="86" t="str">
        <v>retles_sub_f2f</v>
      </c>
      <c r="B780" s="239">
        <v>779</v>
      </c>
      <c r="C780" s="86" t="s">
        <v>1634</v>
      </c>
      <c r="D780" s="241">
        <f>COUNTIF($C$1:$C780,C780)</f>
        <v>4</v>
      </c>
      <c r="E780" s="241" t="str">
        <f t="shared" si="32"/>
        <v>Submit info to retail and leisure4</v>
      </c>
      <c r="F780" s="86" t="s">
        <v>1498</v>
      </c>
      <c r="G780" s="242">
        <v>0.38811881188118813</v>
      </c>
      <c r="H780" s="245">
        <v>98.683300635338597</v>
      </c>
    </row>
    <row r="781" spans="1:8">
      <c r="A781" s="86" t="str">
        <v>retles_sub_mail</v>
      </c>
      <c r="B781" s="239">
        <v>780</v>
      </c>
      <c r="C781" s="86" t="s">
        <v>1634</v>
      </c>
      <c r="D781" s="241">
        <f>COUNTIF($C$1:$C781,C781)</f>
        <v>5</v>
      </c>
      <c r="E781" s="241" t="str">
        <f t="shared" si="32"/>
        <v>Submit info to retail and leisure5</v>
      </c>
      <c r="F781" s="86" t="s">
        <v>1500</v>
      </c>
      <c r="G781" s="242">
        <v>0.12377227722772279</v>
      </c>
      <c r="H781" s="245">
        <v>97.488721062357641</v>
      </c>
    </row>
    <row r="782" spans="1:8">
      <c r="A782" s="86" t="str">
        <v>retles_sub_txt</v>
      </c>
      <c r="B782" s="239">
        <v>781</v>
      </c>
      <c r="C782" s="86" t="s">
        <v>1634</v>
      </c>
      <c r="D782" s="241">
        <f>COUNTIF($C$1:$C782,C782)</f>
        <v>6</v>
      </c>
      <c r="E782" s="241" t="str">
        <f t="shared" si="32"/>
        <v>Submit info to retail and leisure6</v>
      </c>
      <c r="F782" s="86" t="s">
        <v>1502</v>
      </c>
      <c r="G782" s="242">
        <v>0.11166831683168318</v>
      </c>
      <c r="H782" s="245">
        <v>95.528947837757698</v>
      </c>
    </row>
    <row r="783" spans="1:8">
      <c r="A783" s="86" t="str">
        <v>retles_sub_web</v>
      </c>
      <c r="B783" s="239">
        <v>782</v>
      </c>
      <c r="C783" s="86" t="s">
        <v>1634</v>
      </c>
      <c r="D783" s="241">
        <f>COUNTIF($C$1:$C783,C783)</f>
        <v>7</v>
      </c>
      <c r="E783" s="241" t="str">
        <f t="shared" si="32"/>
        <v>Submit info to retail and leisure7</v>
      </c>
      <c r="F783" s="86" t="s">
        <v>1504</v>
      </c>
      <c r="G783" s="242">
        <v>0.44294059405940595</v>
      </c>
      <c r="H783" s="245">
        <v>101.12179757961648</v>
      </c>
    </row>
    <row r="784" spans="1:8">
      <c r="A784" s="86" t="str">
        <v>retles_mark_app</v>
      </c>
      <c r="B784" s="239">
        <v>783</v>
      </c>
      <c r="C784" s="86" t="s">
        <v>1642</v>
      </c>
      <c r="D784" s="241">
        <f>COUNTIF($C$1:$C784,C784)</f>
        <v>1</v>
      </c>
      <c r="E784" s="241" t="str">
        <f t="shared" si="32"/>
        <v>Get info/marketing on retail and leisure1</v>
      </c>
      <c r="F784" s="86" t="s">
        <v>1493</v>
      </c>
      <c r="G784" s="242">
        <v>0.21963366336633666</v>
      </c>
      <c r="H784" s="245">
        <v>101.33811832063849</v>
      </c>
    </row>
    <row r="785" spans="1:8">
      <c r="A785" s="86" t="str">
        <v>retles_mark_call</v>
      </c>
      <c r="B785" s="239">
        <v>784</v>
      </c>
      <c r="C785" s="86" t="s">
        <v>1642</v>
      </c>
      <c r="D785" s="241">
        <f>COUNTIF($C$1:$C785,C785)</f>
        <v>2</v>
      </c>
      <c r="E785" s="241" t="str">
        <f t="shared" si="32"/>
        <v>Get info/marketing on retail and leisure2</v>
      </c>
      <c r="F785" s="86" t="s">
        <v>1495</v>
      </c>
      <c r="G785" s="242">
        <v>0.21246039603960393</v>
      </c>
      <c r="H785" s="245">
        <v>96.580036571321656</v>
      </c>
    </row>
    <row r="786" spans="1:8">
      <c r="A786" s="86" t="str">
        <v>retles_mark_eml</v>
      </c>
      <c r="B786" s="239">
        <v>785</v>
      </c>
      <c r="C786" s="86" t="s">
        <v>1642</v>
      </c>
      <c r="D786" s="241">
        <f>COUNTIF($C$1:$C786,C786)</f>
        <v>3</v>
      </c>
      <c r="E786" s="241" t="str">
        <f t="shared" si="32"/>
        <v>Get info/marketing on retail and leisure3</v>
      </c>
      <c r="F786" s="86" t="s">
        <v>1050</v>
      </c>
      <c r="G786" s="242">
        <v>0.37914356435643565</v>
      </c>
      <c r="H786" s="245">
        <v>99.078860708845795</v>
      </c>
    </row>
    <row r="787" spans="1:8">
      <c r="A787" s="86" t="str">
        <v>retles_mark_f2f</v>
      </c>
      <c r="B787" s="239">
        <v>786</v>
      </c>
      <c r="C787" s="86" t="s">
        <v>1642</v>
      </c>
      <c r="D787" s="241">
        <f>COUNTIF($C$1:$C787,C787)</f>
        <v>4</v>
      </c>
      <c r="E787" s="241" t="str">
        <f t="shared" si="32"/>
        <v>Get info/marketing on retail and leisure4</v>
      </c>
      <c r="F787" s="86" t="s">
        <v>1498</v>
      </c>
      <c r="G787" s="242">
        <v>0.29484653465346533</v>
      </c>
      <c r="H787" s="245">
        <v>96.247841992276449</v>
      </c>
    </row>
    <row r="788" spans="1:8">
      <c r="A788" s="86" t="str">
        <v>retles_mark_mail</v>
      </c>
      <c r="B788" s="239">
        <v>787</v>
      </c>
      <c r="C788" s="86" t="s">
        <v>1642</v>
      </c>
      <c r="D788" s="241">
        <f>COUNTIF($C$1:$C788,C788)</f>
        <v>5</v>
      </c>
      <c r="E788" s="241" t="str">
        <f t="shared" si="32"/>
        <v>Get info/marketing on retail and leisure5</v>
      </c>
      <c r="F788" s="86" t="s">
        <v>1500</v>
      </c>
      <c r="G788" s="242">
        <v>0.20183663366336635</v>
      </c>
      <c r="H788" s="247">
        <v>99.397980934795797</v>
      </c>
    </row>
    <row r="789" spans="1:8">
      <c r="A789" s="86" t="str">
        <v>retles_mark_txt</v>
      </c>
      <c r="B789" s="239">
        <v>788</v>
      </c>
      <c r="C789" s="86" t="s">
        <v>1642</v>
      </c>
      <c r="D789" s="241">
        <f>COUNTIF($C$1:$C789,C789)</f>
        <v>6</v>
      </c>
      <c r="E789" s="241" t="str">
        <f t="shared" si="32"/>
        <v>Get info/marketing on retail and leisure6</v>
      </c>
      <c r="F789" s="86" t="s">
        <v>1502</v>
      </c>
      <c r="G789" s="242">
        <v>0.11771782178217824</v>
      </c>
      <c r="H789" s="247">
        <v>95.803919952948135</v>
      </c>
    </row>
    <row r="790" spans="1:8">
      <c r="A790" s="86" t="str">
        <v>retles_mark_web</v>
      </c>
      <c r="B790" s="239">
        <v>789</v>
      </c>
      <c r="C790" s="86" t="s">
        <v>1642</v>
      </c>
      <c r="D790" s="241">
        <f>COUNTIF($C$1:$C790,C790)</f>
        <v>7</v>
      </c>
      <c r="E790" s="241" t="str">
        <f t="shared" si="32"/>
        <v>Get info/marketing on retail and leisure7</v>
      </c>
      <c r="F790" s="86" t="s">
        <v>1504</v>
      </c>
      <c r="G790" s="242">
        <v>0.37762376237623757</v>
      </c>
      <c r="H790" s="247">
        <v>100.42233036126188</v>
      </c>
    </row>
    <row r="791" spans="1:8">
      <c r="A791" s="86" t="str">
        <v>retles_res_app</v>
      </c>
      <c r="B791" s="239">
        <v>790</v>
      </c>
      <c r="C791" s="86" t="s">
        <v>1650</v>
      </c>
      <c r="D791" s="241">
        <f>COUNTIF($C$1:$C791,C791)</f>
        <v>1</v>
      </c>
      <c r="E791" s="241" t="str">
        <f t="shared" si="32"/>
        <v>Research retail and leisure1</v>
      </c>
      <c r="F791" s="86" t="s">
        <v>1493</v>
      </c>
      <c r="G791" s="242">
        <v>0.22645544554455446</v>
      </c>
      <c r="H791" s="247">
        <v>97.228462619133708</v>
      </c>
    </row>
    <row r="792" spans="1:8">
      <c r="A792" s="86" t="str">
        <v>retles_res_call</v>
      </c>
      <c r="B792" s="239">
        <v>791</v>
      </c>
      <c r="C792" s="86" t="s">
        <v>1650</v>
      </c>
      <c r="D792" s="241">
        <f>COUNTIF($C$1:$C792,C792)</f>
        <v>2</v>
      </c>
      <c r="E792" s="241" t="str">
        <f t="shared" si="32"/>
        <v>Research retail and leisure2</v>
      </c>
      <c r="F792" s="86" t="s">
        <v>1495</v>
      </c>
      <c r="G792" s="242">
        <v>0.21969306930693069</v>
      </c>
      <c r="H792" s="247">
        <v>97.027742670361221</v>
      </c>
    </row>
    <row r="793" spans="1:8">
      <c r="A793" s="86" t="str">
        <v>retles_res_eml</v>
      </c>
      <c r="B793" s="239">
        <v>792</v>
      </c>
      <c r="C793" s="86" t="s">
        <v>1650</v>
      </c>
      <c r="D793" s="241">
        <f>COUNTIF($C$1:$C793,C793)</f>
        <v>3</v>
      </c>
      <c r="E793" s="241" t="str">
        <f t="shared" si="32"/>
        <v>Research retail and leisure3</v>
      </c>
      <c r="F793" s="86" t="s">
        <v>1050</v>
      </c>
      <c r="G793" s="242">
        <v>0.25287128712871287</v>
      </c>
      <c r="H793" s="247">
        <v>98.691378616565757</v>
      </c>
    </row>
    <row r="794" spans="1:8">
      <c r="A794" s="86" t="str">
        <v>retles_res_f2f</v>
      </c>
      <c r="B794" s="239">
        <v>793</v>
      </c>
      <c r="C794" s="86" t="s">
        <v>1650</v>
      </c>
      <c r="D794" s="241">
        <f>COUNTIF($C$1:$C794,C794)</f>
        <v>4</v>
      </c>
      <c r="E794" s="241" t="str">
        <f t="shared" si="32"/>
        <v>Research retail and leisure4</v>
      </c>
      <c r="F794" s="86" t="s">
        <v>1498</v>
      </c>
      <c r="G794" s="242">
        <v>0.37759405940594065</v>
      </c>
      <c r="H794" s="247">
        <v>98.430071616059465</v>
      </c>
    </row>
    <row r="795" spans="1:8">
      <c r="A795" s="86" t="str">
        <v>retles_res_mail</v>
      </c>
      <c r="B795" s="239">
        <v>794</v>
      </c>
      <c r="C795" s="86" t="s">
        <v>1650</v>
      </c>
      <c r="D795" s="241">
        <f>COUNTIF($C$1:$C795,C795)</f>
        <v>5</v>
      </c>
      <c r="E795" s="241" t="str">
        <f t="shared" si="32"/>
        <v>Research retail and leisure5</v>
      </c>
      <c r="F795" s="86" t="s">
        <v>1500</v>
      </c>
      <c r="G795" s="242">
        <v>9.1653465346534652E-2</v>
      </c>
      <c r="H795" s="247">
        <v>90.664406712189162</v>
      </c>
    </row>
    <row r="796" spans="1:8">
      <c r="A796" s="86" t="str">
        <v>retles_res_txt</v>
      </c>
      <c r="B796" s="240">
        <v>795</v>
      </c>
      <c r="C796" s="86" t="s">
        <v>1650</v>
      </c>
      <c r="D796" s="241">
        <f>COUNTIF($C$1:$C796,C796)</f>
        <v>6</v>
      </c>
      <c r="E796" s="241" t="str">
        <f t="shared" si="32"/>
        <v>Research retail and leisure6</v>
      </c>
      <c r="F796" s="86" t="s">
        <v>1502</v>
      </c>
      <c r="G796" s="244">
        <v>7.3341584158415837E-2</v>
      </c>
      <c r="H796" s="248">
        <v>85.988314123611559</v>
      </c>
    </row>
    <row r="797" spans="1:8">
      <c r="A797" s="86" t="str">
        <v>retles_res_web</v>
      </c>
      <c r="B797" s="1">
        <v>796</v>
      </c>
      <c r="C797" s="86" t="s">
        <v>1650</v>
      </c>
      <c r="D797" s="241">
        <f>COUNTIF($C$1:$C797,C797)</f>
        <v>7</v>
      </c>
      <c r="E797" s="241" t="str">
        <f t="shared" si="32"/>
        <v>Research retail and leisure7</v>
      </c>
      <c r="F797" s="86" t="s">
        <v>1504</v>
      </c>
      <c r="G797" s="68">
        <v>0.52251485148514853</v>
      </c>
      <c r="H797" s="70">
        <v>102.158569503618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B1EA-F0FA-41E2-BD97-A53F9B0FF92E}">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Hartford &amp; Greenbank Ward</v>
      </c>
      <c r="C7" s="1" t="str">
        <f>BASE_PROFILE_DESC</f>
        <v>Associated Base - Cheshire West and Chester</v>
      </c>
      <c r="E7" s="1" t="str">
        <f>"Profile Title: "&amp;B7</f>
        <v>Profile Title: Ward: Hartford &amp; Greenbank Ward</v>
      </c>
      <c r="F7" s="1" t="str">
        <f>"Base Title: "&amp;C7</f>
        <v>Base Title: Associated Base - Cheshire West and Chester</v>
      </c>
    </row>
    <row r="8" spans="1:6">
      <c r="A8" s="1">
        <v>1</v>
      </c>
      <c r="B8" s="1">
        <v>0</v>
      </c>
      <c r="C8" s="1">
        <v>2777</v>
      </c>
      <c r="D8" s="1">
        <v>1</v>
      </c>
    </row>
    <row r="9" spans="1:6">
      <c r="A9" s="1">
        <v>2</v>
      </c>
      <c r="B9" s="1">
        <v>4</v>
      </c>
      <c r="C9" s="1">
        <v>5698</v>
      </c>
      <c r="D9" s="1">
        <v>2</v>
      </c>
    </row>
    <row r="10" spans="1:6">
      <c r="A10" s="1">
        <v>3</v>
      </c>
      <c r="B10" s="1">
        <v>0</v>
      </c>
      <c r="C10" s="1">
        <v>8390</v>
      </c>
      <c r="D10" s="1">
        <v>3</v>
      </c>
    </row>
    <row r="11" spans="1:6">
      <c r="A11" s="1">
        <v>4</v>
      </c>
      <c r="B11" s="1">
        <v>7</v>
      </c>
      <c r="C11" s="1">
        <v>7426</v>
      </c>
      <c r="D11" s="1">
        <v>4</v>
      </c>
    </row>
    <row r="12" spans="1:6">
      <c r="A12" s="1">
        <v>5</v>
      </c>
      <c r="B12" s="1">
        <v>2</v>
      </c>
      <c r="C12" s="1">
        <v>5184</v>
      </c>
      <c r="D12" s="1">
        <v>5</v>
      </c>
    </row>
    <row r="13" spans="1:6">
      <c r="A13" s="1">
        <v>6</v>
      </c>
      <c r="B13" s="1">
        <v>0</v>
      </c>
      <c r="C13" s="1">
        <v>1632</v>
      </c>
      <c r="D13" s="1">
        <v>6</v>
      </c>
    </row>
    <row r="14" spans="1:6">
      <c r="A14" s="1">
        <v>7</v>
      </c>
      <c r="B14" s="1">
        <v>1</v>
      </c>
      <c r="C14" s="1">
        <v>2461</v>
      </c>
      <c r="D14" s="1">
        <v>7</v>
      </c>
    </row>
    <row r="15" spans="1:6">
      <c r="A15" s="1">
        <v>8</v>
      </c>
      <c r="B15" s="1">
        <v>0</v>
      </c>
      <c r="C15" s="1">
        <v>0</v>
      </c>
      <c r="D15" s="1">
        <v>8</v>
      </c>
    </row>
    <row r="16" spans="1:6">
      <c r="A16" s="1">
        <v>9</v>
      </c>
      <c r="B16" s="1">
        <v>4</v>
      </c>
      <c r="C16" s="1">
        <v>7561</v>
      </c>
      <c r="D16" s="1">
        <v>9</v>
      </c>
    </row>
    <row r="17" spans="1:4">
      <c r="A17" s="1">
        <v>10</v>
      </c>
      <c r="B17" s="1">
        <v>3</v>
      </c>
      <c r="C17" s="1">
        <v>5238</v>
      </c>
      <c r="D17" s="1">
        <v>10</v>
      </c>
    </row>
    <row r="18" spans="1:4">
      <c r="A18" s="1">
        <v>11</v>
      </c>
      <c r="B18" s="1">
        <v>2</v>
      </c>
      <c r="C18" s="1">
        <v>2655</v>
      </c>
      <c r="D18" s="1">
        <v>11</v>
      </c>
    </row>
    <row r="19" spans="1:4">
      <c r="A19" s="1">
        <v>12</v>
      </c>
      <c r="B19" s="1">
        <v>3</v>
      </c>
      <c r="C19" s="1">
        <v>2709</v>
      </c>
      <c r="D19" s="1">
        <v>12</v>
      </c>
    </row>
    <row r="20" spans="1:4">
      <c r="A20" s="1">
        <v>13</v>
      </c>
      <c r="B20" s="1">
        <v>2</v>
      </c>
      <c r="C20" s="1">
        <v>3938</v>
      </c>
      <c r="D20" s="1">
        <v>13</v>
      </c>
    </row>
    <row r="21" spans="1:4">
      <c r="A21" s="1">
        <v>14</v>
      </c>
      <c r="B21" s="1">
        <v>4</v>
      </c>
      <c r="C21" s="1">
        <v>6104</v>
      </c>
      <c r="D21" s="1">
        <v>14</v>
      </c>
    </row>
    <row r="22" spans="1:4">
      <c r="A22" s="1">
        <v>15</v>
      </c>
      <c r="B22" s="1">
        <v>10</v>
      </c>
      <c r="C22" s="1">
        <v>6716</v>
      </c>
      <c r="D22" s="1">
        <v>15</v>
      </c>
    </row>
    <row r="23" spans="1:4">
      <c r="A23" s="1">
        <v>16</v>
      </c>
      <c r="B23" s="1">
        <v>20</v>
      </c>
      <c r="C23" s="1">
        <v>9356</v>
      </c>
      <c r="D23" s="1">
        <v>16</v>
      </c>
    </row>
    <row r="24" spans="1:4">
      <c r="A24" s="1">
        <v>17</v>
      </c>
      <c r="B24" s="1">
        <v>8</v>
      </c>
      <c r="C24" s="1">
        <v>11016</v>
      </c>
      <c r="D24" s="1">
        <v>17</v>
      </c>
    </row>
    <row r="25" spans="1:4">
      <c r="A25" s="1">
        <v>18</v>
      </c>
      <c r="B25" s="1">
        <v>0</v>
      </c>
      <c r="C25" s="1">
        <v>57</v>
      </c>
      <c r="D25" s="1">
        <v>18</v>
      </c>
    </row>
    <row r="26" spans="1:4">
      <c r="A26" s="1">
        <v>19</v>
      </c>
      <c r="B26" s="1">
        <v>45</v>
      </c>
      <c r="C26" s="1">
        <v>21269</v>
      </c>
      <c r="D26" s="1">
        <v>19</v>
      </c>
    </row>
    <row r="27" spans="1:4">
      <c r="A27" s="1">
        <v>20</v>
      </c>
      <c r="B27" s="1">
        <v>17</v>
      </c>
      <c r="C27" s="1">
        <v>11244</v>
      </c>
      <c r="D27" s="1">
        <v>20</v>
      </c>
    </row>
    <row r="28" spans="1:4">
      <c r="A28" s="1">
        <v>21</v>
      </c>
      <c r="B28" s="1">
        <v>2</v>
      </c>
      <c r="C28" s="1">
        <v>2716</v>
      </c>
      <c r="D28" s="1">
        <v>21</v>
      </c>
    </row>
    <row r="29" spans="1:4">
      <c r="A29" s="1">
        <v>22</v>
      </c>
      <c r="B29" s="1">
        <v>2</v>
      </c>
      <c r="C29" s="1">
        <v>667</v>
      </c>
      <c r="D29" s="1">
        <v>22</v>
      </c>
    </row>
    <row r="30" spans="1:4">
      <c r="A30" s="1">
        <v>23</v>
      </c>
      <c r="B30" s="1">
        <v>7</v>
      </c>
      <c r="C30" s="1">
        <v>6358</v>
      </c>
      <c r="D30" s="1">
        <v>23</v>
      </c>
    </row>
    <row r="31" spans="1:4">
      <c r="A31" s="1">
        <v>24</v>
      </c>
      <c r="B31" s="1">
        <v>31</v>
      </c>
      <c r="C31" s="1">
        <v>11759</v>
      </c>
      <c r="D31" s="1">
        <v>24</v>
      </c>
    </row>
    <row r="32" spans="1:4">
      <c r="A32" s="1">
        <v>25</v>
      </c>
      <c r="B32" s="1">
        <v>28</v>
      </c>
      <c r="C32" s="1">
        <v>8487</v>
      </c>
      <c r="D32" s="1">
        <v>25</v>
      </c>
    </row>
    <row r="33" spans="1:4">
      <c r="A33" s="1">
        <v>26</v>
      </c>
      <c r="B33" s="1">
        <v>0</v>
      </c>
      <c r="C33" s="1">
        <v>71</v>
      </c>
      <c r="D33" s="1">
        <v>26</v>
      </c>
    </row>
    <row r="34" spans="1:4">
      <c r="A34" s="1">
        <v>27</v>
      </c>
      <c r="B34" s="1">
        <v>0</v>
      </c>
      <c r="C34" s="1">
        <v>339</v>
      </c>
      <c r="D34" s="1">
        <v>27</v>
      </c>
    </row>
    <row r="35" spans="1:4">
      <c r="A35" s="1">
        <v>28</v>
      </c>
      <c r="B35" s="1">
        <v>0</v>
      </c>
      <c r="C35" s="1">
        <v>0</v>
      </c>
      <c r="D35" s="1">
        <v>28</v>
      </c>
    </row>
    <row r="37" spans="1:4">
      <c r="B37" s="1">
        <f>SUM(B8:B35)</f>
        <v>202</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C7A505BE-0197-4992-8A0C-D994D9CAEBF5}"/>
</file>

<file path=customXml/itemProps2.xml><?xml version="1.0" encoding="utf-8"?>
<ds:datastoreItem xmlns:ds="http://schemas.openxmlformats.org/officeDocument/2006/customXml" ds:itemID="{AF579B0B-4EE8-46DE-BAA5-A4572E86AE8A}"/>
</file>

<file path=customXml/itemProps3.xml><?xml version="1.0" encoding="utf-8"?>
<ds:datastoreItem xmlns:ds="http://schemas.openxmlformats.org/officeDocument/2006/customXml" ds:itemID="{3276B7BB-17CC-405D-A7DE-F54E2D4DB93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Hartford and Greenbank Wellbeing Ward Profile</dc:title>
  <dc:creator>HUXLEY, Lee</dc:creator>
  <cp:lastModifiedBy>HUXLEY, Lee</cp:lastModifiedBy>
  <dcterms:created xsi:type="dcterms:W3CDTF">2022-07-26T16:11:43Z</dcterms:created>
  <dcterms:modified xsi:type="dcterms:W3CDTF">2022-07-26T16:12:04Z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